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stavby 2026\kluziště\"/>
    </mc:Choice>
  </mc:AlternateContent>
  <xr:revisionPtr revIDLastSave="0" documentId="13_ncr:1_{D730607D-F6F7-463D-BA5D-CB35DB4F2B86}" xr6:coauthVersionLast="47" xr6:coauthVersionMax="47" xr10:uidLastSave="{00000000-0000-0000-0000-000000000000}"/>
  <bookViews>
    <workbookView xWindow="-23148" yWindow="-108" windowWidth="23256" windowHeight="12456" activeTab="1" xr2:uid="{00000000-000D-0000-FFFF-FFFF00000000}"/>
  </bookViews>
  <sheets>
    <sheet name="Rekapitulace stavby" sheetId="1" r:id="rId1"/>
    <sheet name="SO 04 - zázemí kluziště " sheetId="3" r:id="rId2"/>
    <sheet name="Pokyny pro vyplnění" sheetId="8" r:id="rId3"/>
  </sheets>
  <definedNames>
    <definedName name="_xlnm._FilterDatabase" localSheetId="1" hidden="1">'SO 04 - zázemí kluziště '!$C$89:$K$267</definedName>
    <definedName name="_xlnm.Print_Titles" localSheetId="0">'Rekapitulace stavby'!$52:$52</definedName>
    <definedName name="_xlnm.Print_Titles" localSheetId="1">'SO 04 - zázemí kluziště '!$89:$89</definedName>
    <definedName name="_xlnm.Print_Area" localSheetId="2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stavby'!$C$42:$AQ$56</definedName>
    <definedName name="_xlnm.Print_Area" localSheetId="1">'SO 04 - zázemí kluziště '!$C$4:$J$39,'SO 04 - zázemí kluziště '!$C$45:$J$71,'SO 04 - zázemí kluziště '!$C$77:$K$305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1" i="3" l="1"/>
  <c r="J300" i="3" s="1"/>
  <c r="J70" i="3" s="1"/>
  <c r="J299" i="3"/>
  <c r="J298" i="3"/>
  <c r="J297" i="3"/>
  <c r="J296" i="3"/>
  <c r="J294" i="3"/>
  <c r="J287" i="3"/>
  <c r="J285" i="3"/>
  <c r="J282" i="3"/>
  <c r="J280" i="3"/>
  <c r="J277" i="3"/>
  <c r="J276" i="3"/>
  <c r="J275" i="3"/>
  <c r="J273" i="3"/>
  <c r="J270" i="3"/>
  <c r="J266" i="3"/>
  <c r="J264" i="3"/>
  <c r="J261" i="3"/>
  <c r="J258" i="3"/>
  <c r="J257" i="3" s="1"/>
  <c r="J255" i="3"/>
  <c r="J250" i="3"/>
  <c r="J245" i="3"/>
  <c r="J240" i="3"/>
  <c r="J235" i="3"/>
  <c r="J232" i="3"/>
  <c r="J230" i="3"/>
  <c r="J223" i="3"/>
  <c r="J220" i="3"/>
  <c r="J214" i="3"/>
  <c r="J211" i="3"/>
  <c r="J209" i="3"/>
  <c r="J206" i="3"/>
  <c r="J203" i="3"/>
  <c r="J200" i="3"/>
  <c r="J196" i="3"/>
  <c r="J191" i="3"/>
  <c r="J188" i="3"/>
  <c r="J187" i="3"/>
  <c r="J185" i="3"/>
  <c r="J183" i="3"/>
  <c r="J175" i="3"/>
  <c r="J171" i="3"/>
  <c r="J168" i="3"/>
  <c r="J167" i="3"/>
  <c r="J166" i="3"/>
  <c r="J163" i="3"/>
  <c r="J156" i="3"/>
  <c r="J149" i="3"/>
  <c r="J142" i="3"/>
  <c r="J140" i="3"/>
  <c r="J138" i="3"/>
  <c r="J133" i="3"/>
  <c r="J130" i="3"/>
  <c r="J125" i="3"/>
  <c r="J123" i="3"/>
  <c r="J118" i="3"/>
  <c r="J116" i="3"/>
  <c r="J107" i="3"/>
  <c r="J100" i="3"/>
  <c r="J93" i="3"/>
  <c r="J37" i="3"/>
  <c r="J36" i="3"/>
  <c r="J35" i="3"/>
  <c r="BI266" i="3"/>
  <c r="BH266" i="3"/>
  <c r="BG266" i="3"/>
  <c r="BF266" i="3"/>
  <c r="T266" i="3"/>
  <c r="R266" i="3"/>
  <c r="P266" i="3"/>
  <c r="BI262" i="3"/>
  <c r="BH262" i="3"/>
  <c r="BG262" i="3"/>
  <c r="BF262" i="3"/>
  <c r="T262" i="3"/>
  <c r="R262" i="3"/>
  <c r="P262" i="3"/>
  <c r="BI258" i="3"/>
  <c r="BH258" i="3"/>
  <c r="BG258" i="3"/>
  <c r="BF258" i="3"/>
  <c r="T258" i="3"/>
  <c r="R258" i="3"/>
  <c r="P258" i="3"/>
  <c r="BI254" i="3"/>
  <c r="BH254" i="3"/>
  <c r="BG254" i="3"/>
  <c r="BF254" i="3"/>
  <c r="T254" i="3"/>
  <c r="R254" i="3"/>
  <c r="P254" i="3"/>
  <c r="BI253" i="3"/>
  <c r="BH253" i="3"/>
  <c r="BG253" i="3"/>
  <c r="BF253" i="3"/>
  <c r="T253" i="3"/>
  <c r="R253" i="3"/>
  <c r="P253" i="3"/>
  <c r="BI250" i="3"/>
  <c r="BH250" i="3"/>
  <c r="BG250" i="3"/>
  <c r="BF250" i="3"/>
  <c r="T250" i="3"/>
  <c r="R250" i="3"/>
  <c r="P250" i="3"/>
  <c r="BI244" i="3"/>
  <c r="BH244" i="3"/>
  <c r="BG244" i="3"/>
  <c r="BF244" i="3"/>
  <c r="T244" i="3"/>
  <c r="R244" i="3"/>
  <c r="P244" i="3"/>
  <c r="BI242" i="3"/>
  <c r="BH242" i="3"/>
  <c r="BG242" i="3"/>
  <c r="BF242" i="3"/>
  <c r="T242" i="3"/>
  <c r="R242" i="3"/>
  <c r="P242" i="3"/>
  <c r="BI234" i="3"/>
  <c r="BH234" i="3"/>
  <c r="BG234" i="3"/>
  <c r="BF234" i="3"/>
  <c r="T234" i="3"/>
  <c r="R234" i="3"/>
  <c r="P234" i="3"/>
  <c r="BI225" i="3"/>
  <c r="BH225" i="3"/>
  <c r="BG225" i="3"/>
  <c r="BF225" i="3"/>
  <c r="T225" i="3"/>
  <c r="R225" i="3"/>
  <c r="P225" i="3"/>
  <c r="BI223" i="3"/>
  <c r="BH223" i="3"/>
  <c r="BG223" i="3"/>
  <c r="BF223" i="3"/>
  <c r="T223" i="3"/>
  <c r="R223" i="3"/>
  <c r="P223" i="3"/>
  <c r="BI217" i="3"/>
  <c r="BH217" i="3"/>
  <c r="BG217" i="3"/>
  <c r="BF217" i="3"/>
  <c r="T217" i="3"/>
  <c r="R217" i="3"/>
  <c r="P217" i="3"/>
  <c r="BI213" i="3"/>
  <c r="BH213" i="3"/>
  <c r="BG213" i="3"/>
  <c r="BF213" i="3"/>
  <c r="T213" i="3"/>
  <c r="T212" i="3" s="1"/>
  <c r="R213" i="3"/>
  <c r="R212" i="3" s="1"/>
  <c r="P213" i="3"/>
  <c r="P212" i="3" s="1"/>
  <c r="BI207" i="3"/>
  <c r="BH207" i="3"/>
  <c r="BG207" i="3"/>
  <c r="BF207" i="3"/>
  <c r="T207" i="3"/>
  <c r="R207" i="3"/>
  <c r="P207" i="3"/>
  <c r="BI200" i="3"/>
  <c r="BH200" i="3"/>
  <c r="BG200" i="3"/>
  <c r="BF200" i="3"/>
  <c r="T200" i="3"/>
  <c r="R200" i="3"/>
  <c r="P200" i="3"/>
  <c r="BI196" i="3"/>
  <c r="BH196" i="3"/>
  <c r="BG196" i="3"/>
  <c r="BF196" i="3"/>
  <c r="T196" i="3"/>
  <c r="R196" i="3"/>
  <c r="P196" i="3"/>
  <c r="BI189" i="3"/>
  <c r="BH189" i="3"/>
  <c r="BG189" i="3"/>
  <c r="BF189" i="3"/>
  <c r="T189" i="3"/>
  <c r="R189" i="3"/>
  <c r="P189" i="3"/>
  <c r="BI183" i="3"/>
  <c r="BH183" i="3"/>
  <c r="BG183" i="3"/>
  <c r="BF183" i="3"/>
  <c r="T183" i="3"/>
  <c r="R183" i="3"/>
  <c r="P183" i="3"/>
  <c r="BI175" i="3"/>
  <c r="BH175" i="3"/>
  <c r="BG175" i="3"/>
  <c r="BF175" i="3"/>
  <c r="T175" i="3"/>
  <c r="R175" i="3"/>
  <c r="P175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3" i="3"/>
  <c r="BH163" i="3"/>
  <c r="BG163" i="3"/>
  <c r="BF163" i="3"/>
  <c r="T163" i="3"/>
  <c r="R163" i="3"/>
  <c r="P163" i="3"/>
  <c r="BI156" i="3"/>
  <c r="BH156" i="3"/>
  <c r="BG156" i="3"/>
  <c r="BF156" i="3"/>
  <c r="T156" i="3"/>
  <c r="R156" i="3"/>
  <c r="P156" i="3"/>
  <c r="BI153" i="3"/>
  <c r="BH153" i="3"/>
  <c r="BG153" i="3"/>
  <c r="BF153" i="3"/>
  <c r="T153" i="3"/>
  <c r="R153" i="3"/>
  <c r="P153" i="3"/>
  <c r="BI145" i="3"/>
  <c r="BH145" i="3"/>
  <c r="BG145" i="3"/>
  <c r="BF145" i="3"/>
  <c r="T145" i="3"/>
  <c r="R145" i="3"/>
  <c r="P145" i="3"/>
  <c r="BI138" i="3"/>
  <c r="BH138" i="3"/>
  <c r="BG138" i="3"/>
  <c r="BF138" i="3"/>
  <c r="T138" i="3"/>
  <c r="R138" i="3"/>
  <c r="P138" i="3"/>
  <c r="BI133" i="3"/>
  <c r="BH133" i="3"/>
  <c r="BG133" i="3"/>
  <c r="BF133" i="3"/>
  <c r="T133" i="3"/>
  <c r="R133" i="3"/>
  <c r="P133" i="3"/>
  <c r="BI128" i="3"/>
  <c r="BH128" i="3"/>
  <c r="BG128" i="3"/>
  <c r="BF128" i="3"/>
  <c r="T128" i="3"/>
  <c r="R128" i="3"/>
  <c r="P128" i="3"/>
  <c r="BI122" i="3"/>
  <c r="BH122" i="3"/>
  <c r="BG122" i="3"/>
  <c r="BF122" i="3"/>
  <c r="T122" i="3"/>
  <c r="R122" i="3"/>
  <c r="P122" i="3"/>
  <c r="BI116" i="3"/>
  <c r="BH116" i="3"/>
  <c r="BG116" i="3"/>
  <c r="BF116" i="3"/>
  <c r="T116" i="3"/>
  <c r="R116" i="3"/>
  <c r="P116" i="3"/>
  <c r="BI107" i="3"/>
  <c r="BH107" i="3"/>
  <c r="BG107" i="3"/>
  <c r="BF107" i="3"/>
  <c r="T107" i="3"/>
  <c r="R107" i="3"/>
  <c r="P107" i="3"/>
  <c r="BI100" i="3"/>
  <c r="BH100" i="3"/>
  <c r="BG100" i="3"/>
  <c r="BF100" i="3"/>
  <c r="T100" i="3"/>
  <c r="R100" i="3"/>
  <c r="P100" i="3"/>
  <c r="BI93" i="3"/>
  <c r="BH93" i="3"/>
  <c r="BG93" i="3"/>
  <c r="BF93" i="3"/>
  <c r="T93" i="3"/>
  <c r="R93" i="3"/>
  <c r="P93" i="3"/>
  <c r="J87" i="3"/>
  <c r="J86" i="3"/>
  <c r="F86" i="3"/>
  <c r="F84" i="3"/>
  <c r="E82" i="3"/>
  <c r="J55" i="3"/>
  <c r="J54" i="3"/>
  <c r="F54" i="3"/>
  <c r="F52" i="3"/>
  <c r="E50" i="3"/>
  <c r="J18" i="3"/>
  <c r="E18" i="3"/>
  <c r="F87" i="3" s="1"/>
  <c r="J17" i="3"/>
  <c r="J12" i="3"/>
  <c r="J84" i="3" s="1"/>
  <c r="E7" i="3"/>
  <c r="E48" i="3" s="1"/>
  <c r="L50" i="1"/>
  <c r="AM50" i="1"/>
  <c r="AM49" i="1"/>
  <c r="L49" i="1"/>
  <c r="AM47" i="1"/>
  <c r="L47" i="1"/>
  <c r="L45" i="1"/>
  <c r="L44" i="1"/>
  <c r="BK167" i="3"/>
  <c r="BK254" i="3"/>
  <c r="BK189" i="3"/>
  <c r="BK153" i="3"/>
  <c r="BK116" i="3"/>
  <c r="BK262" i="3"/>
  <c r="BK200" i="3"/>
  <c r="BK242" i="3"/>
  <c r="BK217" i="3"/>
  <c r="BK128" i="3"/>
  <c r="BK145" i="3"/>
  <c r="BK93" i="3"/>
  <c r="AS54" i="1"/>
  <c r="BK223" i="3"/>
  <c r="BK107" i="3"/>
  <c r="BK250" i="3"/>
  <c r="BK253" i="3"/>
  <c r="BK183" i="3"/>
  <c r="BK133" i="3"/>
  <c r="BK234" i="3"/>
  <c r="BK213" i="3"/>
  <c r="BK244" i="3"/>
  <c r="BK163" i="3"/>
  <c r="BK207" i="3"/>
  <c r="BK196" i="3"/>
  <c r="BK168" i="3"/>
  <c r="BK122" i="3"/>
  <c r="BK266" i="3"/>
  <c r="BK225" i="3"/>
  <c r="BK175" i="3"/>
  <c r="BK138" i="3"/>
  <c r="BK258" i="3"/>
  <c r="BK156" i="3"/>
  <c r="BK100" i="3"/>
  <c r="J295" i="3" l="1"/>
  <c r="J69" i="3" s="1"/>
  <c r="J269" i="3"/>
  <c r="J68" i="3" s="1"/>
  <c r="J67" i="3"/>
  <c r="J199" i="3"/>
  <c r="J182" i="3"/>
  <c r="J63" i="3" s="1"/>
  <c r="J162" i="3"/>
  <c r="J62" i="3" s="1"/>
  <c r="J92" i="3"/>
  <c r="P199" i="3"/>
  <c r="R199" i="3"/>
  <c r="T199" i="3"/>
  <c r="T92" i="3"/>
  <c r="R144" i="3"/>
  <c r="R162" i="3"/>
  <c r="P182" i="3"/>
  <c r="P195" i="3"/>
  <c r="R216" i="3"/>
  <c r="R233" i="3"/>
  <c r="P252" i="3"/>
  <c r="R257" i="3"/>
  <c r="T265" i="3"/>
  <c r="P92" i="3"/>
  <c r="P144" i="3"/>
  <c r="BK162" i="3"/>
  <c r="BK182" i="3"/>
  <c r="BK195" i="3"/>
  <c r="J195" i="3" s="1"/>
  <c r="P216" i="3"/>
  <c r="P233" i="3"/>
  <c r="R252" i="3"/>
  <c r="T257" i="3"/>
  <c r="R265" i="3"/>
  <c r="BK92" i="3"/>
  <c r="BK144" i="3"/>
  <c r="P162" i="3"/>
  <c r="T182" i="3"/>
  <c r="T195" i="3"/>
  <c r="T216" i="3"/>
  <c r="T233" i="3"/>
  <c r="T252" i="3"/>
  <c r="BK265" i="3"/>
  <c r="R92" i="3"/>
  <c r="T144" i="3"/>
  <c r="T162" i="3"/>
  <c r="R182" i="3"/>
  <c r="R195" i="3"/>
  <c r="BK216" i="3"/>
  <c r="BK233" i="3"/>
  <c r="BK252" i="3"/>
  <c r="BK257" i="3"/>
  <c r="P257" i="3"/>
  <c r="P265" i="3"/>
  <c r="J52" i="3"/>
  <c r="E80" i="3"/>
  <c r="BE122" i="3"/>
  <c r="BE128" i="3"/>
  <c r="BE138" i="3"/>
  <c r="BE145" i="3"/>
  <c r="BE153" i="3"/>
  <c r="BE183" i="3"/>
  <c r="BE189" i="3"/>
  <c r="BE207" i="3"/>
  <c r="BE242" i="3"/>
  <c r="BE244" i="3"/>
  <c r="BE250" i="3"/>
  <c r="BE253" i="3"/>
  <c r="BE262" i="3"/>
  <c r="BE107" i="3"/>
  <c r="BE116" i="3"/>
  <c r="BE217" i="3"/>
  <c r="BE225" i="3"/>
  <c r="BE234" i="3"/>
  <c r="BK199" i="3"/>
  <c r="BK212" i="3"/>
  <c r="BE93" i="3"/>
  <c r="BE100" i="3"/>
  <c r="BE163" i="3"/>
  <c r="BE168" i="3"/>
  <c r="BE175" i="3"/>
  <c r="BE258" i="3"/>
  <c r="BE266" i="3"/>
  <c r="F55" i="3"/>
  <c r="BE133" i="3"/>
  <c r="BE156" i="3"/>
  <c r="BE167" i="3"/>
  <c r="BE196" i="3"/>
  <c r="BE200" i="3"/>
  <c r="BE213" i="3"/>
  <c r="BE223" i="3"/>
  <c r="BE254" i="3"/>
  <c r="F34" i="3"/>
  <c r="F37" i="3"/>
  <c r="J34" i="3"/>
  <c r="F35" i="3"/>
  <c r="F36" i="3"/>
  <c r="J66" i="3" l="1"/>
  <c r="J198" i="3"/>
  <c r="J65" i="3" s="1"/>
  <c r="J61" i="3"/>
  <c r="J64" i="3"/>
  <c r="J91" i="3"/>
  <c r="R91" i="3"/>
  <c r="P91" i="3"/>
  <c r="T91" i="3"/>
  <c r="R215" i="3"/>
  <c r="T215" i="3"/>
  <c r="P215" i="3"/>
  <c r="BK215" i="3"/>
  <c r="BK91" i="3"/>
  <c r="BD54" i="1"/>
  <c r="W33" i="1" s="1"/>
  <c r="BB54" i="1"/>
  <c r="AX54" i="1" s="1"/>
  <c r="BC54" i="1"/>
  <c r="W32" i="1" s="1"/>
  <c r="BA54" i="1"/>
  <c r="AW54" i="1" s="1"/>
  <c r="AK30" i="1" s="1"/>
  <c r="J90" i="3" l="1"/>
  <c r="BK90" i="3"/>
  <c r="P90" i="3"/>
  <c r="AU54" i="1" s="1"/>
  <c r="R90" i="3"/>
  <c r="T90" i="3"/>
  <c r="J60" i="3"/>
  <c r="J59" i="3" s="1"/>
  <c r="AG55" i="1" s="1"/>
  <c r="AN55" i="1" s="1"/>
  <c r="W30" i="1"/>
  <c r="AY54" i="1"/>
  <c r="W31" i="1"/>
  <c r="AZ54" i="1"/>
  <c r="W29" i="1" s="1"/>
  <c r="J30" i="3" l="1"/>
  <c r="J39" i="3" s="1"/>
  <c r="AV54" i="1"/>
  <c r="AK29" i="1" s="1"/>
  <c r="AG54" i="1" l="1"/>
  <c r="AT54" i="1"/>
  <c r="AK26" i="1" l="1"/>
  <c r="AK35" i="1" s="1"/>
  <c r="AN54" i="1"/>
</calcChain>
</file>

<file path=xl/sharedStrings.xml><?xml version="1.0" encoding="utf-8"?>
<sst xmlns="http://schemas.openxmlformats.org/spreadsheetml/2006/main" count="2523" uniqueCount="587">
  <si>
    <t>Export Komplet</t>
  </si>
  <si>
    <t>VZ</t>
  </si>
  <si>
    <t>2.0</t>
  </si>
  <si>
    <t/>
  </si>
  <si>
    <t>False</t>
  </si>
  <si>
    <t>{3b51110c-6af6-42ab-a4f0-a7ea8534f328}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</si>
  <si>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</si>
  <si>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</si>
  <si>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</si>
  <si>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</si>
  <si>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</si>
  <si>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</si>
  <si>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</si>
  <si>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</si>
  <si>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26-04_5136_A</t>
  </si>
  <si>
    <t>Stavba:</t>
  </si>
  <si>
    <t>Kluziště Smržovka</t>
  </si>
  <si>
    <t>KSO:</t>
  </si>
  <si>
    <t>CC-CZ:</t>
  </si>
  <si>
    <t>Místo:</t>
  </si>
  <si>
    <t>p.č. 2115/1, 2115/3, 2105</t>
  </si>
  <si>
    <t>Datum:</t>
  </si>
  <si>
    <t>2. 4. 2026</t>
  </si>
  <si>
    <t>Zadavatel:</t>
  </si>
  <si>
    <t>IČ:</t>
  </si>
  <si>
    <t>Město Smržovka</t>
  </si>
  <si>
    <t>DIČ:</t>
  </si>
  <si>
    <t>Zhotovitel:</t>
  </si>
  <si>
    <t xml:space="preserve"> </t>
  </si>
  <si>
    <t>Projektant:</t>
  </si>
  <si>
    <t>14080923</t>
  </si>
  <si>
    <t>mjölking s.r.o., Šternovská 2304/6, Chodov, Praha</t>
  </si>
  <si>
    <t>True</t>
  </si>
  <si>
    <t>Zpracovatel:</t>
  </si>
  <si>
    <t>Propos Liberec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</si>
  <si>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</si>
  <si>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</si>
  <si>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</si>
  <si>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</si>
  <si>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</si>
  <si>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</si>
  <si>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</si>
  <si>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</si>
  <si>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</si>
  <si>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</si>
  <si>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</si>
  <si>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</si>
  <si>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</si>
  <si>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</si>
  <si>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</si>
  <si>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</si>
  <si>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</si>
  <si>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</si>
  <si>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</si>
  <si>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</si>
  <si>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</si>
  <si>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</si>
  <si>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</si>
  <si>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</si>
  <si>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</si>
  <si>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</si>
  <si>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</si>
  <si>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</si>
  <si>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</si>
  <si>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</si>
  <si>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</si>
  <si>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</si>
  <si>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</si>
  <si>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</si>
  <si>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</si>
  <si>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</si>
  <si>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</si>
  <si>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</si>
  <si>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</si>
  <si>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</si>
  <si>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STA</t>
  </si>
  <si>
    <t>1</t>
  </si>
  <si>
    <t>2</t>
  </si>
  <si>
    <t>{49341d9f-1909-4fdb-9ad8-6774ff7f6edb}</t>
  </si>
  <si>
    <t>SO 04</t>
  </si>
  <si>
    <t>KRYCÍ LIST SOUPISU PRACÍ</t>
  </si>
  <si>
    <t>Objekt:</t>
  </si>
  <si>
    <t>REKAPITULACE ČLENĚNÍ SOUPISU PRACÍ</t>
  </si>
  <si>
    <t>Kód dílu - Popis</t>
  </si>
  <si>
    <t>Cena celkem [CZK]</t>
  </si>
  <si>
    <t>-1</t>
  </si>
  <si>
    <t>HSV - Práce a dodávky HSV</t>
  </si>
  <si>
    <t>PSV - Práce a dodávky PSV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</si>
  <si>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</si>
  <si>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</si>
  <si>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</si>
  <si>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</si>
  <si>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</si>
  <si>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</si>
  <si>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</si>
  <si>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</si>
  <si>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</si>
  <si>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</si>
  <si>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</si>
  <si>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</si>
  <si>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</si>
  <si>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</si>
  <si>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</si>
  <si>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</si>
  <si>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</si>
  <si>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kus</t>
  </si>
  <si>
    <t>CS ÚRS 2026 01</t>
  </si>
  <si>
    <t>4</t>
  </si>
  <si>
    <t>Online PSC</t>
  </si>
  <si>
    <t>3</t>
  </si>
  <si>
    <t>m2</t>
  </si>
  <si>
    <t>VV</t>
  </si>
  <si>
    <t>6</t>
  </si>
  <si>
    <t>Součet</t>
  </si>
  <si>
    <t>8</t>
  </si>
  <si>
    <t>m</t>
  </si>
  <si>
    <t>m3</t>
  </si>
  <si>
    <t>Mezisoučet</t>
  </si>
  <si>
    <t>15</t>
  </si>
  <si>
    <t>16</t>
  </si>
  <si>
    <t>Zakládání</t>
  </si>
  <si>
    <t>t</t>
  </si>
  <si>
    <t>32</t>
  </si>
  <si>
    <t>Ostatní konstrukce a práce, bourání</t>
  </si>
  <si>
    <t>M</t>
  </si>
  <si>
    <t>Doprava suti a vybouraných hmot</t>
  </si>
  <si>
    <t>997013151</t>
  </si>
  <si>
    <t>Vnitrostaveništní doprava suti a vybouraných hmot vodorovně do 50 m s naložením s omezením mechanizace pro budovy a haly výšky do 6 m</t>
  </si>
  <si>
    <t>https://podminky.urs.cz/item/CS_URS_2026_01/997013151</t>
  </si>
  <si>
    <t>99701351.R</t>
  </si>
  <si>
    <t>997013869</t>
  </si>
  <si>
    <t>Poplatek za předání stavebního odpadu recyklačnímu zařízení ze směsí nebo oddělených frakcí betonu, cihel a keramických výrobků zatříděného do Katalogu odpadů pod kódem 17 01 07</t>
  </si>
  <si>
    <t>https://podminky.urs.cz/item/CS_URS_2026_01/997013869</t>
  </si>
  <si>
    <t>997013871</t>
  </si>
  <si>
    <t>Poplatek za předání stavebního odpadu recyklačnímu zařízení směsného stavebního a demoličního zatříděného do Katalogu odpadů pod kódem 17 09 04</t>
  </si>
  <si>
    <t>https://podminky.urs.cz/item/CS_URS_2026_01/997013871</t>
  </si>
  <si>
    <t>Přesun hmot</t>
  </si>
  <si>
    <t>PSV</t>
  </si>
  <si>
    <t>Práce a dodávky PSV</t>
  </si>
  <si>
    <t>asfaltpaszakl</t>
  </si>
  <si>
    <t>46,8</t>
  </si>
  <si>
    <t>geotex</t>
  </si>
  <si>
    <t>chranic</t>
  </si>
  <si>
    <t>1,5</t>
  </si>
  <si>
    <t>klinatik</t>
  </si>
  <si>
    <t>19,62</t>
  </si>
  <si>
    <t>mazanin</t>
  </si>
  <si>
    <t>6,888</t>
  </si>
  <si>
    <t>odkopani</t>
  </si>
  <si>
    <t>ryhy</t>
  </si>
  <si>
    <t>10,803</t>
  </si>
  <si>
    <t>strechs01</t>
  </si>
  <si>
    <t>46,456</t>
  </si>
  <si>
    <t>zpetnasyp</t>
  </si>
  <si>
    <t>zpetokoli</t>
  </si>
  <si>
    <t>971524787</t>
  </si>
  <si>
    <t>2141894245</t>
  </si>
  <si>
    <t>-2105994107</t>
  </si>
  <si>
    <t>-729893321</t>
  </si>
  <si>
    <t>587959834</t>
  </si>
  <si>
    <t>312973280</t>
  </si>
  <si>
    <t>-209507441</t>
  </si>
  <si>
    <t>902830773</t>
  </si>
  <si>
    <t>1105613585</t>
  </si>
  <si>
    <t>850588521</t>
  </si>
  <si>
    <t>1112983075</t>
  </si>
  <si>
    <t>1,50</t>
  </si>
  <si>
    <t>1477369611</t>
  </si>
  <si>
    <t>-836470949</t>
  </si>
  <si>
    <t>1890564570</t>
  </si>
  <si>
    <t>-1450957429</t>
  </si>
  <si>
    <t>-1384902738</t>
  </si>
  <si>
    <t>-594755029</t>
  </si>
  <si>
    <t>-635624753</t>
  </si>
  <si>
    <t>https://podminky.urs.cz/item/CS_URS_2026_01/631311126</t>
  </si>
  <si>
    <t>-1268410419</t>
  </si>
  <si>
    <t>264162033</t>
  </si>
  <si>
    <t>-419943192</t>
  </si>
  <si>
    <t>2058547615</t>
  </si>
  <si>
    <t>1635179192</t>
  </si>
  <si>
    <t>-273247194</t>
  </si>
  <si>
    <t>1881279908</t>
  </si>
  <si>
    <t>-1968598661</t>
  </si>
  <si>
    <t>-360263436</t>
  </si>
  <si>
    <t>-27801535</t>
  </si>
  <si>
    <t>196064146</t>
  </si>
  <si>
    <t>-1834684773</t>
  </si>
  <si>
    <t>764</t>
  </si>
  <si>
    <t>Konstrukce klempířské</t>
  </si>
  <si>
    <t>1133037604</t>
  </si>
  <si>
    <t>2041654286</t>
  </si>
  <si>
    <t>1399585282</t>
  </si>
  <si>
    <t>783</t>
  </si>
  <si>
    <t>Dokončovací práce - nátěry</t>
  </si>
  <si>
    <t>Ostatní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</si>
  <si>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</si>
  <si>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</si>
  <si>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</si>
  <si>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</si>
  <si>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</si>
  <si>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</si>
  <si>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</si>
  <si>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</si>
  <si>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</si>
  <si>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</si>
  <si>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</si>
  <si>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</si>
  <si>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</si>
  <si>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</si>
  <si>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</si>
  <si>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</si>
  <si>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</si>
  <si>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</si>
  <si>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</si>
  <si>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</si>
  <si>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</si>
  <si>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</si>
  <si>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</si>
  <si>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</si>
  <si>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</si>
  <si>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</si>
  <si>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</si>
  <si>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</si>
  <si>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</si>
  <si>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</si>
  <si>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</si>
  <si>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</si>
  <si>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</si>
  <si>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</si>
  <si>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</si>
  <si>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</si>
  <si>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</si>
  <si>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</si>
  <si>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</si>
  <si>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</si>
  <si>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</si>
  <si>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</si>
  <si>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</si>
  <si>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</si>
  <si>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</si>
  <si>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</si>
  <si>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</si>
  <si>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</si>
  <si>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</si>
  <si>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</si>
  <si>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</si>
  <si>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</si>
  <si>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</si>
  <si>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</si>
  <si>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</si>
  <si>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</si>
  <si>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</si>
  <si>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</si>
  <si>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</si>
  <si>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</si>
  <si>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</si>
  <si>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</si>
  <si>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</si>
  <si>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</si>
  <si>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</si>
  <si>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</si>
  <si>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</si>
  <si>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</si>
  <si>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</si>
  <si>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</si>
  <si>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</si>
  <si>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</si>
  <si>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</si>
  <si>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</si>
  <si>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</si>
  <si>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</si>
  <si>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</si>
  <si>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</si>
  <si>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</si>
  <si>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</si>
  <si>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</si>
  <si>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</si>
  <si>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</si>
  <si>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</si>
  <si>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</si>
  <si>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</si>
  <si>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</si>
  <si>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</si>
  <si>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</si>
  <si>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</si>
  <si>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</si>
  <si>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</si>
  <si>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</si>
  <si>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</si>
  <si>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</si>
  <si>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</si>
  <si>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</si>
  <si>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</si>
  <si>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</si>
  <si>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</si>
  <si>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</si>
  <si>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</si>
  <si>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</si>
  <si>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</si>
  <si>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</si>
  <si>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</si>
  <si>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</si>
  <si>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</si>
  <si>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</si>
  <si>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</si>
  <si>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</si>
  <si>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</si>
  <si>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</si>
  <si>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</si>
  <si>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</si>
  <si>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</si>
  <si>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</si>
  <si>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</si>
  <si>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</si>
  <si>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</si>
  <si>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</si>
  <si>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</si>
  <si>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</si>
  <si>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</si>
  <si>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</si>
  <si>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</si>
  <si>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</si>
  <si>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</si>
  <si>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</si>
  <si>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</si>
  <si>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</si>
  <si>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</si>
  <si>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</si>
  <si>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</si>
  <si>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</si>
  <si>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</si>
  <si>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</si>
  <si>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</si>
  <si>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</si>
  <si>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</si>
  <si>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</si>
  <si>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</si>
  <si>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</si>
  <si>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</si>
  <si>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</si>
  <si>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</si>
  <si>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</si>
  <si>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</si>
  <si>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</si>
  <si>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</si>
  <si>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</si>
  <si>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</si>
  <si>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</si>
  <si>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</si>
  <si>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</si>
  <si>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</si>
  <si>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</si>
  <si>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</si>
  <si>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</si>
  <si>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</si>
  <si>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</si>
  <si>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</si>
  <si>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</si>
  <si>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</si>
  <si>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</si>
  <si>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</si>
  <si>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</si>
  <si>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</si>
  <si>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</si>
  <si>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</si>
  <si>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</si>
  <si>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</si>
  <si>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</si>
  <si>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</si>
  <si>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</si>
  <si>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</si>
  <si>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</si>
  <si>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</si>
  <si>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</si>
  <si>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</si>
  <si>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</si>
  <si>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</si>
  <si>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</si>
  <si>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</si>
  <si>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</si>
  <si>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</si>
  <si>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</si>
  <si>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622131101</t>
  </si>
  <si>
    <t>Podkladní a spojovací vrstva vnějších omítaných ploch cementový postřik nanášený ručně celoplošně stěn</t>
  </si>
  <si>
    <t>https://podminky.urs.cz/item/CS_URS_2026_01/622131101</t>
  </si>
  <si>
    <t>"pohled západní" 4,77*5,74</t>
  </si>
  <si>
    <t>"pohled východní" 4,77*5,74</t>
  </si>
  <si>
    <t>"pohled severní" 9,70*5,65</t>
  </si>
  <si>
    <t>"pohled jižní" 9,70*3,30</t>
  </si>
  <si>
    <t>622131121</t>
  </si>
  <si>
    <t>Podkladní a spojovací vrstva vnějších omítaných ploch penetrace nanášená ručně stěn</t>
  </si>
  <si>
    <t>https://podminky.urs.cz/item/CS_URS_2026_01/622131121</t>
  </si>
  <si>
    <t>622143003</t>
  </si>
  <si>
    <t>Montáž omítkových profilů plastových, pozinkovaných nebo dřevěných upevněných vtlačením do podkladní vrstvy nebo přibitím rohových s tkaninou</t>
  </si>
  <si>
    <t>https://podminky.urs.cz/item/CS_URS_2026_01/622143003</t>
  </si>
  <si>
    <t>"pohled západní" 2*5,74+(1,07+1,30*2+1,07+1,45*2)</t>
  </si>
  <si>
    <t>"pohled východní" 2*5,74+(1,07+1,30*2+1,07+1,45*2)</t>
  </si>
  <si>
    <t>"pohled severní" 2*5,65+((1,07+1,45*2)*2+1,07+2,22*2+(1,50+1,20*2)*3)</t>
  </si>
  <si>
    <t>"pohled jižní" 2*3,30</t>
  </si>
  <si>
    <t>55343026</t>
  </si>
  <si>
    <t>profil rohový Pz+PVC pro vnější omítky tl 15mm</t>
  </si>
  <si>
    <t>81,29*1,05 'Přepočtené koeficientem množství</t>
  </si>
  <si>
    <t>622143004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</si>
  <si>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</si>
  <si>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https://podminky.urs.cz/item/CS_URS_2026_01/622143004</t>
  </si>
  <si>
    <t>"viz detail D2 - detail vstupních dveří" (1,10+2,22*2)*2</t>
  </si>
  <si>
    <t>"viz detail D3 - detail parapetu, nadpraží a ostění" ((1,07+1,45)*4+(1,07+1,30)*2+(1,50+1,20)*3)*2*2</t>
  </si>
  <si>
    <t>5905147.R</t>
  </si>
  <si>
    <t>profil napojovací - APU lišta</t>
  </si>
  <si>
    <t>102,76*1,05 'Přepočtené koeficientem množství</t>
  </si>
  <si>
    <t>622252002</t>
  </si>
  <si>
    <t>Montáž profilů kontaktního zateplení ostatních stěnových, dilatačních apod. lepených do tmelu</t>
  </si>
  <si>
    <t>https://podminky.urs.cz/item/CS_URS_2026_01/622252002</t>
  </si>
  <si>
    <t>"viz detail D3 - detail parapetu" (1,07*6+1,50*3)</t>
  </si>
  <si>
    <t>"viz detail D3 - detail nadpraží" (1,07*6+1,50*3)</t>
  </si>
  <si>
    <t>59051510</t>
  </si>
  <si>
    <t>profil napojovací nadokenní PVC s okapnicí s výztužnou tkaninou</t>
  </si>
  <si>
    <t>21,84*0,525 'Přepočtené koeficientem množství</t>
  </si>
  <si>
    <t>28341022</t>
  </si>
  <si>
    <t>profil napojovací parapetní PVC s výztužnou tkaninou</t>
  </si>
  <si>
    <t>622321111</t>
  </si>
  <si>
    <t>Omítka vápenocementová vnějších ploch nanášená ručně jednovrstvá, tloušťky do 15 mm hrubá zatřená stěn</t>
  </si>
  <si>
    <t>https://podminky.urs.cz/item/CS_URS_2026_01/622321111</t>
  </si>
  <si>
    <t>622381022</t>
  </si>
  <si>
    <t>Omítka tenkovrstvá minerální vnějších ploch probarvená, bez penetrace zatíraná (škrábaná), zrnitost 2,0 mm stěn</t>
  </si>
  <si>
    <t>https://podminky.urs.cz/item/CS_URS_2026_01/622381022</t>
  </si>
  <si>
    <t>629135102</t>
  </si>
  <si>
    <t>Vyrovnávací vrstva z cementové malty pod klempířskými prvky šířky přes 150 do 300 mm</t>
  </si>
  <si>
    <t>https://podminky.urs.cz/item/CS_URS_2026_01/629135102</t>
  </si>
  <si>
    <t>941221111</t>
  </si>
  <si>
    <t>Lešení řadové rámové těžké pracovní s podlahami s provozním zatížením tř. 4 do 300 kg/m2 šířky tř. SW09 od 0,9 do 1,2 m, výšky do 10 m montáž</t>
  </si>
  <si>
    <t>https://podminky.urs.cz/item/CS_URS_2026_01/941221111</t>
  </si>
  <si>
    <t>"fasádní lešení" (12,00+10,00*2)*7,00+12,00*3,00</t>
  </si>
  <si>
    <t>94122121.R</t>
  </si>
  <si>
    <t>Příplatek k lešení řadovému rámovému těžkému do 300 kg/m2 š od 0,9 1,2 m v do 10 m za použití - cena za celou dobu dle potřeb zhotovitele</t>
  </si>
  <si>
    <t>941221811</t>
  </si>
  <si>
    <t>Lešení řadové rámové těžké pracovní s podlahami s provozním zatížením tř. 4 do 300 kg/m2 šířky tř. SW09 od 0,9 do 1,2 m, výšky do 10 m demontáž</t>
  </si>
  <si>
    <t>968062376</t>
  </si>
  <si>
    <t>Vybourání dřevěných rámů oken s křídly, dveřních zárubní, vrat, stěn, ostění nebo obkladů rámů oken s křídly zdvojených, plochy do 4 m2</t>
  </si>
  <si>
    <t>https://podminky.urs.cz/item/CS_URS_2026_01/968062376</t>
  </si>
  <si>
    <t>"2.NP" 1,83*1,20</t>
  </si>
  <si>
    <t>968072456</t>
  </si>
  <si>
    <t>Vybourání kovových rámů oken s křídly, dveřních zárubní, vrat, stěn, ostění nebo obkladů dveřních zárubní, plochy přes 2 m2</t>
  </si>
  <si>
    <t>https://podminky.urs.cz/item/CS_URS_2026_01/968072456</t>
  </si>
  <si>
    <t>"1.NP"1,07*2,22</t>
  </si>
  <si>
    <t>978016391</t>
  </si>
  <si>
    <t>Otlučení vápenných nebo vápenocementových omítek vnějších ploch tloušťky do 20 mm, včetně vyškrabání spar a očištění zdiva stupně členitosti 2, v rozsahu přes 80 do 100 %</t>
  </si>
  <si>
    <t>https://podminky.urs.cz/item/CS_URS_2026_01/978016391</t>
  </si>
  <si>
    <t>997006002</t>
  </si>
  <si>
    <t>Úprava stavebního odpadu třídění a separace jednotlivých kategorií strojové</t>
  </si>
  <si>
    <t>https://podminky.urs.cz/item/CS_URS_2026_01/997006002</t>
  </si>
  <si>
    <t>Odvoz suti a vybouraných hmot z meziskládky na skládku smluvně zajištěnou zhotovitelem stavby - s naložením a se složením</t>
  </si>
  <si>
    <t>14,915-(0,478+0,075+0,15+4,422)</t>
  </si>
  <si>
    <t>(0,478+0,075+0,15+4,422)</t>
  </si>
  <si>
    <t>998011002</t>
  </si>
  <si>
    <t>Přesun hmot pro budovy občanské výstavby, bydlení, výrobu a služby s nosnou svislou konstrukcí zděnou z cihel, tvárnic nebo kamene vodorovná dopravní vzdálenost do 100 m základní pro budovy výšky přes 6 do 12 m</t>
  </si>
  <si>
    <t>764216403-K1</t>
  </si>
  <si>
    <t>Oplechování parapetů rovných mechanicky kotvené z Pz plechu rš 240 mm</t>
  </si>
  <si>
    <t>"parapet K1" 6*1,07</t>
  </si>
  <si>
    <t>764216403-K2</t>
  </si>
  <si>
    <t>"parapet K2" 3*1,50</t>
  </si>
  <si>
    <t>766</t>
  </si>
  <si>
    <t>Konstrukce truhlářské</t>
  </si>
  <si>
    <t>766411213</t>
  </si>
  <si>
    <t>Montáž obložení stěn palubkami na pero a drážku plochy do 5 m2 z měkkého dřeva, šířky přes 80 do 100 mm</t>
  </si>
  <si>
    <t>https://podminky.urs.cz/item/CS_URS_2026_01/766411213</t>
  </si>
  <si>
    <t>"skladba S02" (0,315+0,30)*6,035*2+10,40*(0,315+1,517)/2</t>
  </si>
  <si>
    <t>6119112.R</t>
  </si>
  <si>
    <t>palubky obkladové smrk tl. 25mm</t>
  </si>
  <si>
    <t>16,949*1,1 'Přepočtené koeficientem množství</t>
  </si>
  <si>
    <t>76641422.T5</t>
  </si>
  <si>
    <t>Dodávka a montáž obložení stěn z tvrdého dřeva 2080/200/20mm</t>
  </si>
  <si>
    <t>76641422.T6</t>
  </si>
  <si>
    <t>Dodávka a montáž obložení stěn z tvrdého dřeva 1280/200/20mm</t>
  </si>
  <si>
    <t>766417523</t>
  </si>
  <si>
    <t>Montáž provětrávané fasády z dřevěných profilů difúzní paropropustné fólie s lepenými přesahy</t>
  </si>
  <si>
    <t>https://podminky.urs.cz/item/CS_URS_2026_01/766417523</t>
  </si>
  <si>
    <t>28329038</t>
  </si>
  <si>
    <t>fólie PES difuzně propustná fasádní (spára max 20 mm, max. 20% plochy), 210 g/m2</t>
  </si>
  <si>
    <t>16,949*1,111 'Přepočtené koeficientem množství</t>
  </si>
  <si>
    <t>766421213</t>
  </si>
  <si>
    <t>Montáž obložení podhledů jednoduchých palubkami na pero a drážku z měkkého dřeva, šířky přes 80 do 100 mm</t>
  </si>
  <si>
    <t>https://podminky.urs.cz/item/CS_URS_2026_01/766421213</t>
  </si>
  <si>
    <t>"skladba S03" 10,40*1,088</t>
  </si>
  <si>
    <t>11,315*1,1 'Přepočtené koeficientem množství</t>
  </si>
  <si>
    <t>766.1</t>
  </si>
  <si>
    <t>Výplně otvorů vč. přesunu hmot, doplňků a příslušenství (bližší specifikace viz tabulka výrobků)</t>
  </si>
  <si>
    <t>766-D.01</t>
  </si>
  <si>
    <t>Montáž a dodávka dveře ocelové, vel. 1070/2310 mm - kompletní provedení včetně povrchové úpravy, kování, zárubně a všech doplňků dle tab. prvků ozn. D.01_x000D_
Dveře jednokřídlé, ocelové, otevíravé s celoobvodovým_x000D_
kováním,_x000D_
výplň zasklení: izolační dvojsklo, čiré, bezpečnostní_x000D_
vnější povrch úprava: FeZn_x000D_
vnitřní povrch úprava: FeZn_x000D_
bezpečnostní dveřní kování: klika/madlo v provedení nerez_x000D_
mechanický zámek, cylindrická vložka_x000D_
_x000D_
součástí dodávky dveří budou všechny kotevní prvky včetně_x000D_
difuzní a parotěsné pásky_x000D_
(např. illbruck ME351 70mm a illbruck ME350 70mm)_x000D_
podkladní purenitový profil v. 100mm</t>
  </si>
  <si>
    <t>766-O.01</t>
  </si>
  <si>
    <t>Montáž a dodávka plastového okna, vel. 1070/1450 mm - kompletní provedení včetně povrchové úpravy, kování, parapetů a všech doplňků dle tab. prvků ozn. O.01_x000D_
Okno jednokřídlé, plastové, otevíravé-sklopné s_x000D_
celoobvodovým kováním, standartní okenní klika a panty v_x000D_
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</si>
  <si>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766-O.02</t>
  </si>
  <si>
    <t>Montáž a dodávka plastového okna, vel. 1070/1300 mm - kompletní provedení včetně povrchové úpravy, kování, parapetů a všech doplňků dle tab. prvků ozn. O.02_x000D_
Okno jednokřídlé, plastové, otevíravé-sklopné s_x000D_
celoobvodovým kováním, standartní okenní klika a panty v_x000D_
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</si>
  <si>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766-O.03</t>
  </si>
  <si>
    <t>Montáž a dodávka plastového okna, vel. 1500/1200 mm - kompletní provedení včetně povrchové úpravy, kování, parapetů a všech doplňků dle tab. prvků ozn. O.03_x000D_
Okno ze tří částí, s jedním štulpovým spojením a jedním_x000D_
pevným sloupkem (otevírání dle schématu), celoobvodové_x000D_
kování, 2x standartní okenní klika a panty v 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</si>
  <si>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"střešní krytina" 5,371*8,035*2</t>
  </si>
  <si>
    <t>783118101</t>
  </si>
  <si>
    <t>Lazurovací nátěr truhlářských konstrukcí jednonásobný syntetický</t>
  </si>
  <si>
    <t>https://podminky.urs.cz/item/CS_URS_2026_01/783118101</t>
  </si>
  <si>
    <t>"skladba S02" ((0,315+0,30)*6,035*2+10,40*(0,315+1,517)/2)*2</t>
  </si>
  <si>
    <t>762</t>
  </si>
  <si>
    <t>Konstrukce tesařské</t>
  </si>
  <si>
    <t>762439001</t>
  </si>
  <si>
    <t>Obložení stěn montáž roštu podkladového</t>
  </si>
  <si>
    <t>https://podminky.urs.cz/item/CS_URS_2026_01/762439001</t>
  </si>
  <si>
    <t>"skladba S02" 4*6,035*2+10,40*5</t>
  </si>
  <si>
    <t>60514114</t>
  </si>
  <si>
    <t>řezivo jehličnaté lať impregnovaná dl 4 m</t>
  </si>
  <si>
    <t>"strop nad 1.NP" 3,87*15</t>
  </si>
  <si>
    <t>"strop nad 2.NP" 4,07*15</t>
  </si>
  <si>
    <t>"skladba S03" 10,40*6</t>
  </si>
  <si>
    <t>281,78*0,0013 'Přepočtené koeficientem množství</t>
  </si>
  <si>
    <t>762499001.R</t>
  </si>
  <si>
    <t>výroba, dodávka a montáž konstrukce podbití - viz detail D1</t>
  </si>
  <si>
    <t>"viz detail D1" 7*2</t>
  </si>
  <si>
    <t>762511274</t>
  </si>
  <si>
    <t>Podlahové konstrukce podkladové z dřevoštěpkových desek OSB jednovrstvých šroubovaných na pero a drážku broušených, tloušťky desky 18 mm</t>
  </si>
  <si>
    <t>https://podminky.urs.cz/item/CS_URS_2026_01/762511274</t>
  </si>
  <si>
    <t>"skladba P02" 31,49</t>
  </si>
  <si>
    <t>762814812</t>
  </si>
  <si>
    <t>Demontáž záklopů stropů vrchních a zapuštěných z desek tvrdých (cementotřískových, dřevoštěpkových apod.)</t>
  </si>
  <si>
    <t>https://podminky.urs.cz/item/CS_URS_2026_01/762814812</t>
  </si>
  <si>
    <t>"strop nad 1.NP" 1,19*2,034+2,42*1,105</t>
  </si>
  <si>
    <t>"strop nad 2.NP" 2,42*1,105</t>
  </si>
  <si>
    <t>762822830</t>
  </si>
  <si>
    <t>Demontáž stropních trámů z hraněného řeziva, průřezové plochy přes 288 do 450 cm2</t>
  </si>
  <si>
    <t>https://podminky.urs.cz/item/CS_URS_2026_01/762822830</t>
  </si>
  <si>
    <t>"strop nad 1.NP" 1,19*3+2,42*3</t>
  </si>
  <si>
    <t>"strop nad 2.NP" 2,42*3</t>
  </si>
  <si>
    <t>762841812</t>
  </si>
  <si>
    <t>Demontáž podbíjení obkladů stropů a střech sklonu do 60° z hrubých prken tl. do 35 mm s omítkou</t>
  </si>
  <si>
    <t>https://podminky.urs.cz/item/CS_URS_2026_01/762841812</t>
  </si>
  <si>
    <t>762841822</t>
  </si>
  <si>
    <t>Demontáž podbíjení obkladů stropů a střech sklonu do 60° z desek tvrdých (cementotřískových, dřevoštěpkových apod.)</t>
  </si>
  <si>
    <t>https://podminky.urs.cz/item/CS_URS_2026_01/762841822</t>
  </si>
  <si>
    <t>"strop nad 1.NP" 32,64</t>
  </si>
  <si>
    <t>"strop nad 2.NP" 4,31</t>
  </si>
  <si>
    <t>998762102</t>
  </si>
  <si>
    <t>Přesun hmot pro konstrukce tesařské stanovený z hmotnosti přesunovaného materiálu vodorovná dopravní vzdálenost do 50 m základní v objektech výšky přes 6 do 12 m</t>
  </si>
  <si>
    <t>762111811</t>
  </si>
  <si>
    <t>Demontáž stěn a příček z hranolků, fošen nebo latí</t>
  </si>
  <si>
    <t>https://podminky.urs.cz/item/CS_URS_2026_01/762111811</t>
  </si>
  <si>
    <t>"konstrukce arkýře" (2,42+1,105*2)*2,75</t>
  </si>
  <si>
    <t>762132811</t>
  </si>
  <si>
    <t>Demontáž bednění svislých stěn a nadstřešních stěn z jednostranně hoblovaných prken</t>
  </si>
  <si>
    <t>https://podminky.urs.cz/item/CS_URS_2026_01/762132811</t>
  </si>
  <si>
    <t>"konstrukce arkýře" (2,42+1,105*2)*2,75*2</t>
  </si>
  <si>
    <t>762342216</t>
  </si>
  <si>
    <t>Montáž laťování střech jednoduchých sklonu do 60° při osové vzdálenosti latí přes 360 do 600 mm</t>
  </si>
  <si>
    <t>https://podminky.urs.cz/item/CS_URS_2026_01/762342216</t>
  </si>
  <si>
    <t>86,312*0,008 'Přepočtené koeficientem množství</t>
  </si>
  <si>
    <t>762395000</t>
  </si>
  <si>
    <t>Spojovací prostředky krovů, bednění a laťování, nadstřešních konstrukcí svorníky, prkna, hřebíky, pásová ocel, vruty</t>
  </si>
  <si>
    <t>https://podminky.urs.cz/item/CS_URS_2026_01/762395000</t>
  </si>
  <si>
    <t>"kubatura řeziva" 0,69+0,366</t>
  </si>
  <si>
    <t>762429001</t>
  </si>
  <si>
    <t>Obložení stropů nebo střešních podhledů montáž roštu podkladového</t>
  </si>
  <si>
    <t>https://podminky.urs.cz/item/CS_URS_2026_01/762429001</t>
  </si>
  <si>
    <t>https://podminky.urs.cz/item/CS_URS_2026_01/998762102</t>
  </si>
  <si>
    <t>764001821</t>
  </si>
  <si>
    <t>Demontáž klempířských konstrukcí krytiny ze svitků nebo tabulí do suti</t>
  </si>
  <si>
    <t>https://podminky.urs.cz/item/CS_URS_2026_01/764001821</t>
  </si>
  <si>
    <t>764042419</t>
  </si>
  <si>
    <t>Strukturovaná odddělovací rohož s integrovanou pojistnou hydroizolací jakékoliv rš</t>
  </si>
  <si>
    <t>https://podminky.urs.cz/item/CS_URS_2026_01/764042419</t>
  </si>
  <si>
    <t>https://podminky.urs.cz/item/CS_URS_2026_01/998764102</t>
  </si>
  <si>
    <t>766694116</t>
  </si>
  <si>
    <t>Montáž ostatních truhlářských konstrukcí parapetních desek dřevěných nebo plastových šířky do 300 mm</t>
  </si>
  <si>
    <t>https://podminky.urs.cz/item/CS_URS_2026_01/766694116</t>
  </si>
  <si>
    <t>"parapet T1" 1,07*4</t>
  </si>
  <si>
    <t>"parapet T2" 1,50*2</t>
  </si>
  <si>
    <t>"parapet T3" 1,50</t>
  </si>
  <si>
    <t>"parapet T4" 1,07*2</t>
  </si>
  <si>
    <t>61140078.R</t>
  </si>
  <si>
    <t>parapet plastový vnitřní š do 200mm, součástí dodávky parapetů budou i boční krytky bílé barvy</t>
  </si>
  <si>
    <t>Ostatní konstrukce a práce,bourání</t>
  </si>
  <si>
    <t>SO 04 -zázemí kluziště</t>
  </si>
  <si>
    <t>1-</t>
  </si>
  <si>
    <t>9-</t>
  </si>
  <si>
    <t>997-</t>
  </si>
  <si>
    <t>998-</t>
  </si>
  <si>
    <t>762-</t>
  </si>
  <si>
    <t>764-</t>
  </si>
  <si>
    <t>766-</t>
  </si>
  <si>
    <t>Výlpně otvorů vč.přesunu hmot,doplňků a příslušenství</t>
  </si>
  <si>
    <t>783-</t>
  </si>
  <si>
    <t>Zázemí kluziště - fasáda+ okna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</si>
</sst>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color rgb="FF000000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  <font>
      <i/>
      <u/>
      <sz val="7"/>
      <color rgb="FF979797"/>
      <name val="Calibri"/>
      <family val="2"/>
      <charset val="238"/>
      <scheme val="minor"/>
    </font>
    <font>
      <sz val="9"/>
      <color theme="3" tint="0.39997558519241921"/>
      <name val="Arial CE"/>
    </font>
    <font>
      <sz val="12"/>
      <name val="Arial CE"/>
      <family val="2"/>
    </font>
    <font>
      <sz val="8"/>
      <name val="Arial CE"/>
    </font>
    <font>
      <i/>
      <sz val="9"/>
      <name val="Arial CE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/>
      <bottom/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0" fillId="4" borderId="9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5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49" fontId="20" fillId="0" borderId="21" xfId="0" applyNumberFormat="1" applyFont="1" applyBorder="1" applyAlignment="1" applyProtection="1">
      <alignment horizontal="left" vertical="center" wrapText="1"/>
      <protection locked="0"/>
    </xf>
    <xf numFmtId="0" fontId="20" fillId="0" borderId="21" xfId="0" applyFont="1" applyBorder="1" applyAlignment="1" applyProtection="1">
      <alignment horizontal="left" vertical="center" wrapText="1"/>
      <protection locked="0"/>
    </xf>
    <xf numFmtId="0" fontId="20" fillId="0" borderId="21" xfId="0" applyFont="1" applyBorder="1" applyAlignment="1" applyProtection="1">
      <alignment horizontal="center" vertical="center" wrapText="1"/>
      <protection locked="0"/>
    </xf>
    <xf numFmtId="167" fontId="20" fillId="0" borderId="21" xfId="0" applyNumberFormat="1" applyFont="1" applyBorder="1" applyAlignment="1" applyProtection="1">
      <alignment vertical="center"/>
      <protection locked="0"/>
    </xf>
    <xf numFmtId="4" fontId="20" fillId="0" borderId="21" xfId="0" applyNumberFormat="1" applyFont="1" applyBorder="1" applyAlignment="1" applyProtection="1">
      <alignment vertical="center"/>
      <protection locked="0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6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>
      <alignment vertical="center" wrapText="1"/>
    </xf>
    <xf numFmtId="0" fontId="0" fillId="0" borderId="15" xfId="0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5" fillId="0" borderId="21" xfId="0" applyFont="1" applyBorder="1" applyAlignment="1" applyProtection="1">
      <alignment horizontal="center" vertical="center"/>
      <protection locked="0"/>
    </xf>
    <xf numFmtId="49" fontId="35" fillId="0" borderId="21" xfId="0" applyNumberFormat="1" applyFont="1" applyBorder="1" applyAlignment="1" applyProtection="1">
      <alignment horizontal="left" vertical="center" wrapText="1"/>
      <protection locked="0"/>
    </xf>
    <xf numFmtId="0" fontId="35" fillId="0" borderId="21" xfId="0" applyFont="1" applyBorder="1" applyAlignment="1" applyProtection="1">
      <alignment horizontal="left" vertical="center" wrapText="1"/>
      <protection locked="0"/>
    </xf>
    <xf numFmtId="0" fontId="35" fillId="0" borderId="21" xfId="0" applyFont="1" applyBorder="1" applyAlignment="1" applyProtection="1">
      <alignment horizontal="center" vertical="center" wrapText="1"/>
      <protection locked="0"/>
    </xf>
    <xf numFmtId="167" fontId="35" fillId="0" borderId="21" xfId="0" applyNumberFormat="1" applyFont="1" applyBorder="1" applyAlignment="1" applyProtection="1">
      <alignment vertical="center"/>
      <protection locked="0"/>
    </xf>
    <xf numFmtId="4" fontId="35" fillId="0" borderId="21" xfId="0" applyNumberFormat="1" applyFont="1" applyBorder="1" applyAlignment="1" applyProtection="1">
      <alignment vertical="center"/>
      <protection locked="0"/>
    </xf>
    <xf numFmtId="0" fontId="36" fillId="0" borderId="4" xfId="0" applyFont="1" applyBorder="1" applyAlignment="1">
      <alignment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8" fillId="0" borderId="22" xfId="0" applyFont="1" applyBorder="1" applyAlignment="1">
      <alignment vertical="center" wrapText="1"/>
    </xf>
    <xf numFmtId="0" fontId="38" fillId="0" borderId="23" xfId="0" applyFont="1" applyBorder="1" applyAlignment="1">
      <alignment vertical="center" wrapText="1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5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3" fillId="0" borderId="27" xfId="0" applyFont="1" applyBorder="1" applyAlignment="1">
      <alignment vertical="center" wrapText="1"/>
    </xf>
    <xf numFmtId="0" fontId="38" fillId="0" borderId="29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2" xfId="0" applyFont="1" applyBorder="1" applyAlignment="1">
      <alignment horizontal="left" vertical="center"/>
    </xf>
    <xf numFmtId="0" fontId="38" fillId="0" borderId="23" xfId="0" applyFont="1" applyBorder="1" applyAlignment="1">
      <alignment horizontal="left" vertical="center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7" xfId="0" applyFont="1" applyBorder="1" applyAlignment="1">
      <alignment horizontal="center" vertical="center"/>
    </xf>
    <xf numFmtId="0" fontId="44" fillId="0" borderId="27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28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7" xfId="0" applyFont="1" applyBorder="1" applyAlignment="1">
      <alignment vertical="center"/>
    </xf>
    <xf numFmtId="0" fontId="40" fillId="0" borderId="27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5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6" xfId="0" applyFont="1" applyBorder="1" applyAlignment="1">
      <alignment horizontal="left" vertical="center"/>
    </xf>
    <xf numFmtId="0" fontId="0" fillId="0" borderId="27" xfId="0" applyBorder="1" applyAlignment="1">
      <alignment vertical="top"/>
    </xf>
    <xf numFmtId="0" fontId="40" fillId="0" borderId="27" xfId="0" applyFont="1" applyBorder="1" applyAlignment="1">
      <alignment horizontal="left"/>
    </xf>
    <xf numFmtId="0" fontId="44" fillId="0" borderId="27" xfId="0" applyFont="1" applyBorder="1"/>
    <xf numFmtId="0" fontId="38" fillId="0" borderId="25" xfId="0" applyFont="1" applyBorder="1" applyAlignment="1">
      <alignment vertical="top"/>
    </xf>
    <xf numFmtId="0" fontId="38" fillId="0" borderId="26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27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4" fontId="20" fillId="5" borderId="21" xfId="0" applyNumberFormat="1" applyFont="1" applyFill="1" applyBorder="1" applyAlignment="1" applyProtection="1">
      <alignment vertical="center"/>
      <protection locked="0"/>
    </xf>
    <xf numFmtId="0" fontId="51" fillId="0" borderId="0" xfId="1" applyFont="1" applyAlignment="1">
      <alignment vertical="center" wrapText="1"/>
    </xf>
    <xf numFmtId="4" fontId="52" fillId="5" borderId="21" xfId="0" applyNumberFormat="1" applyFont="1" applyFill="1" applyBorder="1" applyAlignment="1" applyProtection="1">
      <alignment vertical="center"/>
      <protection locked="0"/>
    </xf>
    <xf numFmtId="0" fontId="0" fillId="5" borderId="0" xfId="0" applyFill="1" applyAlignment="1">
      <alignment vertical="center"/>
    </xf>
    <xf numFmtId="0" fontId="9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4" fontId="35" fillId="5" borderId="21" xfId="0" applyNumberFormat="1" applyFont="1" applyFill="1" applyBorder="1" applyAlignment="1" applyProtection="1">
      <alignment vertical="center"/>
      <protection locked="0"/>
    </xf>
    <xf numFmtId="0" fontId="11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4" fontId="7" fillId="5" borderId="0" xfId="0" applyNumberFormat="1" applyFont="1" applyFill="1"/>
    <xf numFmtId="4" fontId="53" fillId="5" borderId="0" xfId="0" applyNumberFormat="1" applyFont="1" applyFill="1" applyAlignment="1">
      <alignment vertical="center"/>
    </xf>
    <xf numFmtId="0" fontId="7" fillId="0" borderId="20" xfId="0" applyFont="1" applyBorder="1" applyAlignment="1">
      <alignment horizontal="right" vertical="center"/>
    </xf>
    <xf numFmtId="0" fontId="20" fillId="0" borderId="19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30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5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55" fillId="0" borderId="21" xfId="0" applyFont="1" applyBorder="1" applyAlignment="1" applyProtection="1">
      <alignment horizontal="center" vertical="center"/>
      <protection locked="0"/>
    </xf>
    <xf numFmtId="0" fontId="55" fillId="0" borderId="32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6" fillId="5" borderId="0" xfId="0" applyFont="1" applyFill="1" applyAlignment="1">
      <alignment horizontal="left"/>
    </xf>
    <xf numFmtId="0" fontId="8" fillId="5" borderId="0" xfId="0" applyFont="1" applyFill="1"/>
    <xf numFmtId="4" fontId="6" fillId="5" borderId="0" xfId="0" applyNumberFormat="1" applyFont="1" applyFill="1"/>
    <xf numFmtId="0" fontId="7" fillId="5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" fontId="1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right" vertical="center"/>
    </xf>
    <xf numFmtId="0" fontId="25" fillId="0" borderId="0" xfId="0" applyFont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4" fontId="26" fillId="5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968072456" TargetMode="External"/><Relationship Id="rId18" Type="http://schemas.openxmlformats.org/officeDocument/2006/relationships/hyperlink" Target="https://podminky.urs.cz/item/CS_URS_2026_01/997013871" TargetMode="External"/><Relationship Id="rId26" Type="http://schemas.openxmlformats.org/officeDocument/2006/relationships/hyperlink" Target="https://podminky.urs.cz/item/CS_URS_2026_01/762814812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podminky.urs.cz/item/CS_URS_2026_01/762342216" TargetMode="External"/><Relationship Id="rId34" Type="http://schemas.openxmlformats.org/officeDocument/2006/relationships/hyperlink" Target="https://podminky.urs.cz/item/CS_URS_2026_01/766411213" TargetMode="External"/><Relationship Id="rId7" Type="http://schemas.openxmlformats.org/officeDocument/2006/relationships/hyperlink" Target="https://podminky.urs.cz/item/CS_URS_2026_01/622252002" TargetMode="External"/><Relationship Id="rId12" Type="http://schemas.openxmlformats.org/officeDocument/2006/relationships/hyperlink" Target="https://podminky.urs.cz/item/CS_URS_2026_01/968062376" TargetMode="External"/><Relationship Id="rId17" Type="http://schemas.openxmlformats.org/officeDocument/2006/relationships/hyperlink" Target="https://podminky.urs.cz/item/CS_URS_2026_01/997013869" TargetMode="External"/><Relationship Id="rId25" Type="http://schemas.openxmlformats.org/officeDocument/2006/relationships/hyperlink" Target="https://podminky.urs.cz/item/CS_URS_2026_01/762511274" TargetMode="External"/><Relationship Id="rId33" Type="http://schemas.openxmlformats.org/officeDocument/2006/relationships/hyperlink" Target="https://podminky.urs.cz/item/CS_URS_2026_01/998764102" TargetMode="External"/><Relationship Id="rId38" Type="http://schemas.openxmlformats.org/officeDocument/2006/relationships/hyperlink" Target="https://podminky.urs.cz/item/CS_URS_2026_01/783118101" TargetMode="External"/><Relationship Id="rId2" Type="http://schemas.openxmlformats.org/officeDocument/2006/relationships/hyperlink" Target="https://podminky.urs.cz/item/CS_URS_2026_01/622131101" TargetMode="External"/><Relationship Id="rId16" Type="http://schemas.openxmlformats.org/officeDocument/2006/relationships/hyperlink" Target="https://podminky.urs.cz/item/CS_URS_2026_01/997013151" TargetMode="External"/><Relationship Id="rId20" Type="http://schemas.openxmlformats.org/officeDocument/2006/relationships/hyperlink" Target="https://podminky.urs.cz/item/CS_URS_2026_01/762132811" TargetMode="External"/><Relationship Id="rId29" Type="http://schemas.openxmlformats.org/officeDocument/2006/relationships/hyperlink" Target="https://podminky.urs.cz/item/CS_URS_2026_01/762841822" TargetMode="External"/><Relationship Id="rId1" Type="http://schemas.openxmlformats.org/officeDocument/2006/relationships/hyperlink" Target="https://podminky.urs.cz/item/CS_URS_2026_01/631311126" TargetMode="External"/><Relationship Id="rId6" Type="http://schemas.openxmlformats.org/officeDocument/2006/relationships/hyperlink" Target="https://podminky.urs.cz/item/CS_URS_2026_01/622252002" TargetMode="External"/><Relationship Id="rId11" Type="http://schemas.openxmlformats.org/officeDocument/2006/relationships/hyperlink" Target="https://podminky.urs.cz/item/CS_URS_2026_01/941221111" TargetMode="External"/><Relationship Id="rId24" Type="http://schemas.openxmlformats.org/officeDocument/2006/relationships/hyperlink" Target="https://podminky.urs.cz/item/CS_URS_2026_01/762439001" TargetMode="External"/><Relationship Id="rId32" Type="http://schemas.openxmlformats.org/officeDocument/2006/relationships/hyperlink" Target="https://podminky.urs.cz/item/CS_URS_2026_01/764042419" TargetMode="External"/><Relationship Id="rId37" Type="http://schemas.openxmlformats.org/officeDocument/2006/relationships/hyperlink" Target="https://podminky.urs.cz/item/CS_URS_2026_01/766694116" TargetMode="External"/><Relationship Id="rId40" Type="http://schemas.openxmlformats.org/officeDocument/2006/relationships/drawing" Target="../drawings/drawing2.xml"/><Relationship Id="rId5" Type="http://schemas.openxmlformats.org/officeDocument/2006/relationships/hyperlink" Target="https://podminky.urs.cz/item/CS_URS_2026_01/622143004" TargetMode="External"/><Relationship Id="rId15" Type="http://schemas.openxmlformats.org/officeDocument/2006/relationships/hyperlink" Target="https://podminky.urs.cz/item/CS_URS_2026_01/997006002" TargetMode="External"/><Relationship Id="rId23" Type="http://schemas.openxmlformats.org/officeDocument/2006/relationships/hyperlink" Target="https://podminky.urs.cz/item/CS_URS_2026_01/762429001" TargetMode="External"/><Relationship Id="rId28" Type="http://schemas.openxmlformats.org/officeDocument/2006/relationships/hyperlink" Target="https://podminky.urs.cz/item/CS_URS_2026_01/762841812" TargetMode="External"/><Relationship Id="rId36" Type="http://schemas.openxmlformats.org/officeDocument/2006/relationships/hyperlink" Target="https://podminky.urs.cz/item/CS_URS_2026_01/766421213" TargetMode="External"/><Relationship Id="rId10" Type="http://schemas.openxmlformats.org/officeDocument/2006/relationships/hyperlink" Target="https://podminky.urs.cz/item/CS_URS_2026_01/629135102" TargetMode="External"/><Relationship Id="rId19" Type="http://schemas.openxmlformats.org/officeDocument/2006/relationships/hyperlink" Target="https://podminky.urs.cz/item/CS_URS_2026_01/762111811" TargetMode="External"/><Relationship Id="rId31" Type="http://schemas.openxmlformats.org/officeDocument/2006/relationships/hyperlink" Target="https://podminky.urs.cz/item/CS_URS_2026_01/764001821" TargetMode="External"/><Relationship Id="rId4" Type="http://schemas.openxmlformats.org/officeDocument/2006/relationships/hyperlink" Target="https://podminky.urs.cz/item/CS_URS_2026_01/622143003" TargetMode="External"/><Relationship Id="rId9" Type="http://schemas.openxmlformats.org/officeDocument/2006/relationships/hyperlink" Target="https://podminky.urs.cz/item/CS_URS_2026_01/622381022" TargetMode="External"/><Relationship Id="rId14" Type="http://schemas.openxmlformats.org/officeDocument/2006/relationships/hyperlink" Target="https://podminky.urs.cz/item/CS_URS_2026_01/978016391" TargetMode="External"/><Relationship Id="rId22" Type="http://schemas.openxmlformats.org/officeDocument/2006/relationships/hyperlink" Target="https://podminky.urs.cz/item/CS_URS_2026_01/762395000" TargetMode="External"/><Relationship Id="rId27" Type="http://schemas.openxmlformats.org/officeDocument/2006/relationships/hyperlink" Target="https://podminky.urs.cz/item/CS_URS_2026_01/762822830" TargetMode="External"/><Relationship Id="rId30" Type="http://schemas.openxmlformats.org/officeDocument/2006/relationships/hyperlink" Target="https://podminky.urs.cz/item/CS_URS_2026_01/998762102" TargetMode="External"/><Relationship Id="rId35" Type="http://schemas.openxmlformats.org/officeDocument/2006/relationships/hyperlink" Target="https://podminky.urs.cz/item/CS_URS_2026_01/766417523" TargetMode="External"/><Relationship Id="rId8" Type="http://schemas.openxmlformats.org/officeDocument/2006/relationships/hyperlink" Target="https://podminky.urs.cz/item/CS_URS_2026_01/622321111" TargetMode="External"/><Relationship Id="rId3" Type="http://schemas.openxmlformats.org/officeDocument/2006/relationships/hyperlink" Target="https://podminky.urs.cz/item/CS_URS_2026_01/62213112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opLeftCell="A42" workbookViewId="0">
      <selection activeCell="L60" sqref="L6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81" t="s">
        <v>6</v>
      </c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S2" s="18" t="s">
        <v>7</v>
      </c>
      <c r="BT2" s="18" t="s">
        <v>8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pans="1:74" ht="24.95" customHeight="1">
      <c r="B4" s="21"/>
      <c r="D4" s="22" t="s">
        <v>10</v>
      </c>
      <c r="AR4" s="21"/>
      <c r="AS4" s="23" t="s">
        <v>11</v>
      </c>
      <c r="BS4" s="18" t="s">
        <v>12</v>
      </c>
    </row>
    <row r="5" spans="1:74" ht="12" customHeight="1">
      <c r="B5" s="21"/>
      <c r="D5" s="24" t="s">
        <v>13</v>
      </c>
      <c r="K5" s="283" t="s">
        <v>14</v>
      </c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R5" s="21"/>
      <c r="BS5" s="18" t="s">
        <v>7</v>
      </c>
    </row>
    <row r="6" spans="1:74" ht="36.950000000000003" customHeight="1">
      <c r="B6" s="21"/>
      <c r="D6" s="26" t="s">
        <v>15</v>
      </c>
      <c r="K6" s="292" t="s">
        <v>16</v>
      </c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R6" s="21"/>
      <c r="BS6" s="18" t="s">
        <v>7</v>
      </c>
    </row>
    <row r="7" spans="1:74" ht="12" customHeight="1">
      <c r="B7" s="21"/>
      <c r="D7" s="27" t="s">
        <v>17</v>
      </c>
      <c r="K7" s="25" t="s">
        <v>3</v>
      </c>
      <c r="AK7" s="27" t="s">
        <v>18</v>
      </c>
      <c r="AN7" s="25" t="s">
        <v>3</v>
      </c>
      <c r="AR7" s="21"/>
      <c r="BS7" s="18" t="s">
        <v>7</v>
      </c>
    </row>
    <row r="8" spans="1:74" ht="12" customHeight="1">
      <c r="B8" s="21"/>
      <c r="D8" s="27" t="s">
        <v>19</v>
      </c>
      <c r="K8" s="25" t="s">
        <v>20</v>
      </c>
      <c r="AK8" s="27" t="s">
        <v>21</v>
      </c>
      <c r="AN8" s="25" t="s">
        <v>22</v>
      </c>
      <c r="AR8" s="21"/>
      <c r="BS8" s="18" t="s">
        <v>7</v>
      </c>
    </row>
    <row r="9" spans="1:74" ht="14.45" customHeight="1">
      <c r="B9" s="21"/>
      <c r="AR9" s="21"/>
      <c r="BS9" s="18" t="s">
        <v>7</v>
      </c>
    </row>
    <row r="10" spans="1:74" ht="12" customHeight="1">
      <c r="B10" s="21"/>
      <c r="D10" s="27" t="s">
        <v>23</v>
      </c>
      <c r="AK10" s="27" t="s">
        <v>24</v>
      </c>
      <c r="AN10" s="25" t="s">
        <v>3</v>
      </c>
      <c r="AR10" s="21"/>
      <c r="BS10" s="18" t="s">
        <v>7</v>
      </c>
    </row>
    <row r="11" spans="1:74" ht="18.399999999999999" customHeight="1">
      <c r="B11" s="21"/>
      <c r="E11" s="25" t="s">
        <v>25</v>
      </c>
      <c r="AK11" s="27" t="s">
        <v>26</v>
      </c>
      <c r="AN11" s="25" t="s">
        <v>3</v>
      </c>
      <c r="AR11" s="21"/>
      <c r="BS11" s="18" t="s">
        <v>7</v>
      </c>
    </row>
    <row r="12" spans="1:74" ht="6.95" customHeight="1">
      <c r="B12" s="21"/>
      <c r="AR12" s="21"/>
      <c r="BS12" s="18" t="s">
        <v>7</v>
      </c>
    </row>
    <row r="13" spans="1:74" ht="12" customHeight="1">
      <c r="B13" s="21"/>
      <c r="D13" s="27" t="s">
        <v>27</v>
      </c>
      <c r="AK13" s="27" t="s">
        <v>24</v>
      </c>
      <c r="AN13" s="25" t="s">
        <v>3</v>
      </c>
      <c r="AR13" s="21"/>
      <c r="BS13" s="18" t="s">
        <v>7</v>
      </c>
    </row>
    <row r="14" spans="1:74" ht="12.75">
      <c r="B14" s="21"/>
      <c r="E14" s="25" t="s">
        <v>28</v>
      </c>
      <c r="AK14" s="27" t="s">
        <v>26</v>
      </c>
      <c r="AN14" s="25" t="s">
        <v>3</v>
      </c>
      <c r="AR14" s="21"/>
      <c r="BS14" s="18" t="s">
        <v>7</v>
      </c>
    </row>
    <row r="15" spans="1:74" ht="6.95" customHeight="1">
      <c r="B15" s="21"/>
      <c r="AR15" s="21"/>
      <c r="BS15" s="18" t="s">
        <v>4</v>
      </c>
    </row>
    <row r="16" spans="1:74" ht="12" customHeight="1">
      <c r="B16" s="21"/>
      <c r="D16" s="27" t="s">
        <v>29</v>
      </c>
      <c r="AK16" s="27" t="s">
        <v>24</v>
      </c>
      <c r="AN16" s="25" t="s">
        <v>30</v>
      </c>
      <c r="AR16" s="21"/>
      <c r="BS16" s="18" t="s">
        <v>4</v>
      </c>
    </row>
    <row r="17" spans="2:71" ht="18.399999999999999" customHeight="1">
      <c r="B17" s="21"/>
      <c r="E17" s="25" t="s">
        <v>31</v>
      </c>
      <c r="AK17" s="27" t="s">
        <v>26</v>
      </c>
      <c r="AN17" s="25" t="s">
        <v>3</v>
      </c>
      <c r="AR17" s="21"/>
      <c r="BS17" s="18" t="s">
        <v>32</v>
      </c>
    </row>
    <row r="18" spans="2:71" ht="6.95" customHeight="1">
      <c r="B18" s="21"/>
      <c r="AR18" s="21"/>
      <c r="BS18" s="18" t="s">
        <v>7</v>
      </c>
    </row>
    <row r="19" spans="2:71" ht="12" customHeight="1">
      <c r="B19" s="21"/>
      <c r="D19" s="27" t="s">
        <v>33</v>
      </c>
      <c r="AK19" s="27" t="s">
        <v>24</v>
      </c>
      <c r="AN19" s="25" t="s">
        <v>3</v>
      </c>
      <c r="AR19" s="21"/>
      <c r="BS19" s="18" t="s">
        <v>7</v>
      </c>
    </row>
    <row r="20" spans="2:71" ht="18.399999999999999" customHeight="1">
      <c r="B20" s="21"/>
      <c r="E20" s="25" t="s">
        <v>34</v>
      </c>
      <c r="AK20" s="27" t="s">
        <v>26</v>
      </c>
      <c r="AN20" s="25" t="s">
        <v>3</v>
      </c>
      <c r="AR20" s="21"/>
      <c r="BS20" s="18" t="s">
        <v>4</v>
      </c>
    </row>
    <row r="21" spans="2:71" ht="6.95" customHeight="1">
      <c r="B21" s="21"/>
      <c r="AR21" s="21"/>
    </row>
    <row r="22" spans="2:71" ht="12" customHeight="1">
      <c r="B22" s="21"/>
      <c r="D22" s="27" t="s">
        <v>35</v>
      </c>
      <c r="AR22" s="21"/>
    </row>
    <row r="23" spans="2:71" ht="47.25" customHeight="1">
      <c r="B23" s="21"/>
      <c r="E23" s="284" t="s">
        <v>36</v>
      </c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R23" s="21"/>
    </row>
    <row r="24" spans="2:71" ht="6.95" customHeight="1">
      <c r="B24" s="21"/>
      <c r="AR24" s="21"/>
    </row>
    <row r="25" spans="2:7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2:71" s="1" customFormat="1" ht="25.9" customHeight="1">
      <c r="B26" s="30"/>
      <c r="D26" s="31" t="s">
        <v>37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93">
        <f>ROUND(AG54,2)</f>
        <v>0</v>
      </c>
      <c r="AL26" s="294"/>
      <c r="AM26" s="294"/>
      <c r="AN26" s="294"/>
      <c r="AO26" s="294"/>
      <c r="AR26" s="30"/>
    </row>
    <row r="27" spans="2:71" s="1" customFormat="1" ht="6.95" customHeight="1">
      <c r="B27" s="30"/>
      <c r="AR27" s="30"/>
    </row>
    <row r="28" spans="2:71" s="1" customFormat="1" ht="12.75">
      <c r="B28" s="30"/>
      <c r="L28" s="295" t="s">
        <v>38</v>
      </c>
      <c r="M28" s="295"/>
      <c r="N28" s="295"/>
      <c r="O28" s="295"/>
      <c r="P28" s="295"/>
      <c r="W28" s="295" t="s">
        <v>39</v>
      </c>
      <c r="X28" s="295"/>
      <c r="Y28" s="295"/>
      <c r="Z28" s="295"/>
      <c r="AA28" s="295"/>
      <c r="AB28" s="295"/>
      <c r="AC28" s="295"/>
      <c r="AD28" s="295"/>
      <c r="AE28" s="295"/>
      <c r="AK28" s="295" t="s">
        <v>40</v>
      </c>
      <c r="AL28" s="295"/>
      <c r="AM28" s="295"/>
      <c r="AN28" s="295"/>
      <c r="AO28" s="295"/>
      <c r="AR28" s="30"/>
    </row>
    <row r="29" spans="2:71" s="2" customFormat="1" ht="14.45" customHeight="1">
      <c r="B29" s="34"/>
      <c r="D29" s="27" t="s">
        <v>41</v>
      </c>
      <c r="F29" s="27" t="s">
        <v>42</v>
      </c>
      <c r="L29" s="285">
        <v>0.21</v>
      </c>
      <c r="M29" s="286"/>
      <c r="N29" s="286"/>
      <c r="O29" s="286"/>
      <c r="P29" s="286"/>
      <c r="W29" s="287">
        <f>ROUND(AZ54, 2)</f>
        <v>0</v>
      </c>
      <c r="X29" s="286"/>
      <c r="Y29" s="286"/>
      <c r="Z29" s="286"/>
      <c r="AA29" s="286"/>
      <c r="AB29" s="286"/>
      <c r="AC29" s="286"/>
      <c r="AD29" s="286"/>
      <c r="AE29" s="286"/>
      <c r="AK29" s="287">
        <f>ROUND(AV54, 2)</f>
        <v>0</v>
      </c>
      <c r="AL29" s="286"/>
      <c r="AM29" s="286"/>
      <c r="AN29" s="286"/>
      <c r="AO29" s="286"/>
      <c r="AR29" s="34"/>
    </row>
    <row r="30" spans="2:71" s="2" customFormat="1" ht="14.45" customHeight="1">
      <c r="B30" s="34"/>
      <c r="F30" s="27" t="s">
        <v>43</v>
      </c>
      <c r="L30" s="285">
        <v>0.12</v>
      </c>
      <c r="M30" s="286"/>
      <c r="N30" s="286"/>
      <c r="O30" s="286"/>
      <c r="P30" s="286"/>
      <c r="W30" s="287">
        <f>ROUND(BA54, 2)</f>
        <v>0</v>
      </c>
      <c r="X30" s="286"/>
      <c r="Y30" s="286"/>
      <c r="Z30" s="286"/>
      <c r="AA30" s="286"/>
      <c r="AB30" s="286"/>
      <c r="AC30" s="286"/>
      <c r="AD30" s="286"/>
      <c r="AE30" s="286"/>
      <c r="AK30" s="287">
        <f>ROUND(AW54, 2)</f>
        <v>0</v>
      </c>
      <c r="AL30" s="286"/>
      <c r="AM30" s="286"/>
      <c r="AN30" s="286"/>
      <c r="AO30" s="286"/>
      <c r="AR30" s="34"/>
    </row>
    <row r="31" spans="2:71" s="2" customFormat="1" ht="14.45" hidden="1" customHeight="1">
      <c r="B31" s="34"/>
      <c r="F31" s="27" t="s">
        <v>44</v>
      </c>
      <c r="L31" s="285">
        <v>0.21</v>
      </c>
      <c r="M31" s="286"/>
      <c r="N31" s="286"/>
      <c r="O31" s="286"/>
      <c r="P31" s="286"/>
      <c r="W31" s="287">
        <f>ROUND(BB54, 2)</f>
        <v>0</v>
      </c>
      <c r="X31" s="286"/>
      <c r="Y31" s="286"/>
      <c r="Z31" s="286"/>
      <c r="AA31" s="286"/>
      <c r="AB31" s="286"/>
      <c r="AC31" s="286"/>
      <c r="AD31" s="286"/>
      <c r="AE31" s="286"/>
      <c r="AK31" s="287">
        <v>0</v>
      </c>
      <c r="AL31" s="286"/>
      <c r="AM31" s="286"/>
      <c r="AN31" s="286"/>
      <c r="AO31" s="286"/>
      <c r="AR31" s="34"/>
    </row>
    <row r="32" spans="2:71" s="2" customFormat="1" ht="14.45" hidden="1" customHeight="1">
      <c r="B32" s="34"/>
      <c r="F32" s="27" t="s">
        <v>45</v>
      </c>
      <c r="L32" s="285">
        <v>0.12</v>
      </c>
      <c r="M32" s="286"/>
      <c r="N32" s="286"/>
      <c r="O32" s="286"/>
      <c r="P32" s="286"/>
      <c r="W32" s="287">
        <f>ROUND(BC54, 2)</f>
        <v>0</v>
      </c>
      <c r="X32" s="286"/>
      <c r="Y32" s="286"/>
      <c r="Z32" s="286"/>
      <c r="AA32" s="286"/>
      <c r="AB32" s="286"/>
      <c r="AC32" s="286"/>
      <c r="AD32" s="286"/>
      <c r="AE32" s="286"/>
      <c r="AK32" s="287">
        <v>0</v>
      </c>
      <c r="AL32" s="286"/>
      <c r="AM32" s="286"/>
      <c r="AN32" s="286"/>
      <c r="AO32" s="286"/>
      <c r="AR32" s="34"/>
    </row>
    <row r="33" spans="2:44" s="2" customFormat="1" ht="14.45" hidden="1" customHeight="1">
      <c r="B33" s="34"/>
      <c r="F33" s="27" t="s">
        <v>46</v>
      </c>
      <c r="L33" s="285">
        <v>0</v>
      </c>
      <c r="M33" s="286"/>
      <c r="N33" s="286"/>
      <c r="O33" s="286"/>
      <c r="P33" s="286"/>
      <c r="W33" s="287">
        <f>ROUND(BD54, 2)</f>
        <v>0</v>
      </c>
      <c r="X33" s="286"/>
      <c r="Y33" s="286"/>
      <c r="Z33" s="286"/>
      <c r="AA33" s="286"/>
      <c r="AB33" s="286"/>
      <c r="AC33" s="286"/>
      <c r="AD33" s="286"/>
      <c r="AE33" s="286"/>
      <c r="AK33" s="287">
        <v>0</v>
      </c>
      <c r="AL33" s="286"/>
      <c r="AM33" s="286"/>
      <c r="AN33" s="286"/>
      <c r="AO33" s="286"/>
      <c r="AR33" s="34"/>
    </row>
    <row r="34" spans="2:44" s="1" customFormat="1" ht="6.95" customHeight="1">
      <c r="B34" s="30"/>
      <c r="AR34" s="30"/>
    </row>
    <row r="35" spans="2:44" s="1" customFormat="1" ht="25.9" customHeight="1">
      <c r="B35" s="30"/>
      <c r="C35" s="35"/>
      <c r="D35" s="36" t="s">
        <v>47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48</v>
      </c>
      <c r="U35" s="37"/>
      <c r="V35" s="37"/>
      <c r="W35" s="37"/>
      <c r="X35" s="291" t="s">
        <v>49</v>
      </c>
      <c r="Y35" s="289"/>
      <c r="Z35" s="289"/>
      <c r="AA35" s="289"/>
      <c r="AB35" s="289"/>
      <c r="AC35" s="37"/>
      <c r="AD35" s="37"/>
      <c r="AE35" s="37"/>
      <c r="AF35" s="37"/>
      <c r="AG35" s="37"/>
      <c r="AH35" s="37"/>
      <c r="AI35" s="37"/>
      <c r="AJ35" s="37"/>
      <c r="AK35" s="288">
        <f>SUM(AK26:AK33)</f>
        <v>0</v>
      </c>
      <c r="AL35" s="289"/>
      <c r="AM35" s="289"/>
      <c r="AN35" s="289"/>
      <c r="AO35" s="290"/>
      <c r="AP35" s="35"/>
      <c r="AQ35" s="35"/>
      <c r="AR35" s="30"/>
    </row>
    <row r="36" spans="2:44" s="1" customFormat="1" ht="6.95" customHeight="1">
      <c r="B36" s="30"/>
      <c r="AR36" s="30"/>
    </row>
    <row r="37" spans="2:44" s="1" customFormat="1" ht="6.95" customHeight="1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30"/>
    </row>
    <row r="41" spans="2:44" s="1" customFormat="1" ht="6.95" customHeight="1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30"/>
    </row>
    <row r="42" spans="2:44" s="1" customFormat="1" ht="24.95" customHeight="1">
      <c r="B42" s="30"/>
      <c r="C42" s="22" t="s">
        <v>50</v>
      </c>
      <c r="AR42" s="30"/>
    </row>
    <row r="43" spans="2:44" s="1" customFormat="1" ht="6.95" customHeight="1">
      <c r="B43" s="30"/>
      <c r="AR43" s="30"/>
    </row>
    <row r="44" spans="2:44" s="3" customFormat="1" ht="12" customHeight="1">
      <c r="B44" s="43"/>
      <c r="C44" s="27" t="s">
        <v>13</v>
      </c>
      <c r="L44" s="3" t="str">
        <f>K5</f>
        <v>26-04_5136_A</v>
      </c>
      <c r="AR44" s="43"/>
    </row>
    <row r="45" spans="2:44" s="4" customFormat="1" ht="36.950000000000003" customHeight="1">
      <c r="B45" s="44"/>
      <c r="C45" s="45" t="s">
        <v>15</v>
      </c>
      <c r="L45" s="277" t="str">
        <f>K6</f>
        <v>Kluziště Smržovka</v>
      </c>
      <c r="M45" s="311"/>
      <c r="N45" s="311"/>
      <c r="O45" s="311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R45" s="44"/>
    </row>
    <row r="46" spans="2:44" s="1" customFormat="1" ht="6.95" customHeight="1">
      <c r="B46" s="30"/>
      <c r="AR46" s="30"/>
    </row>
    <row r="47" spans="2:44" s="1" customFormat="1" ht="12" customHeight="1">
      <c r="B47" s="30"/>
      <c r="C47" s="27" t="s">
        <v>19</v>
      </c>
      <c r="L47" s="46" t="str">
        <f>IF(K8="","",K8)</f>
        <v>p.č. 2115/1, 2115/3, 2105</v>
      </c>
      <c r="AI47" s="27" t="s">
        <v>21</v>
      </c>
      <c r="AM47" s="312" t="str">
        <f>IF(AN8= "","",AN8)</f>
        <v>2. 4. 2026</v>
      </c>
      <c r="AN47" s="312"/>
      <c r="AR47" s="30"/>
    </row>
    <row r="48" spans="2:44" s="1" customFormat="1" ht="6.95" customHeight="1">
      <c r="B48" s="30"/>
      <c r="AR48" s="30"/>
    </row>
    <row r="49" spans="1:91" s="1" customFormat="1" ht="25.7" customHeight="1">
      <c r="B49" s="30"/>
      <c r="C49" s="27" t="s">
        <v>23</v>
      </c>
      <c r="L49" s="3" t="str">
        <f>IF(E11= "","",E11)</f>
        <v>Město Smržovka</v>
      </c>
      <c r="AI49" s="27" t="s">
        <v>29</v>
      </c>
      <c r="AM49" s="300" t="str">
        <f>IF(E17="","",E17)</f>
        <v>mjölking s.r.o., Šternovská 2304/6, Chodov, Praha</v>
      </c>
      <c r="AN49" s="301"/>
      <c r="AO49" s="301"/>
      <c r="AP49" s="301"/>
      <c r="AR49" s="30"/>
      <c r="AS49" s="296" t="s">
        <v>51</v>
      </c>
      <c r="AT49" s="297"/>
      <c r="AU49" s="48"/>
      <c r="AV49" s="48"/>
      <c r="AW49" s="48"/>
      <c r="AX49" s="48"/>
      <c r="AY49" s="48"/>
      <c r="AZ49" s="48"/>
      <c r="BA49" s="48"/>
      <c r="BB49" s="48"/>
      <c r="BC49" s="48"/>
      <c r="BD49" s="49"/>
    </row>
    <row r="50" spans="1:91" s="1" customFormat="1" ht="15.2" customHeight="1">
      <c r="B50" s="30"/>
      <c r="C50" s="27" t="s">
        <v>27</v>
      </c>
      <c r="L50" s="3" t="str">
        <f>IF(E14="","",E14)</f>
        <v xml:space="preserve"> </v>
      </c>
      <c r="AI50" s="27" t="s">
        <v>33</v>
      </c>
      <c r="AM50" s="300" t="str">
        <f>IF(E20="","",E20)</f>
        <v>Propos Liberec s.r.o.</v>
      </c>
      <c r="AN50" s="301"/>
      <c r="AO50" s="301"/>
      <c r="AP50" s="301"/>
      <c r="AR50" s="30"/>
      <c r="AS50" s="298"/>
      <c r="AT50" s="299"/>
      <c r="BD50" s="51"/>
    </row>
    <row r="51" spans="1:91" s="1" customFormat="1" ht="10.9" customHeight="1">
      <c r="B51" s="30"/>
      <c r="AR51" s="30"/>
      <c r="AS51" s="298"/>
      <c r="AT51" s="299"/>
      <c r="BD51" s="51"/>
    </row>
    <row r="52" spans="1:91" s="1" customFormat="1" ht="29.25" customHeight="1">
      <c r="B52" s="30"/>
      <c r="C52" s="302" t="s">
        <v>52</v>
      </c>
      <c r="D52" s="303"/>
      <c r="E52" s="303"/>
      <c r="F52" s="303"/>
      <c r="G52" s="303"/>
      <c r="H52" s="52"/>
      <c r="I52" s="304" t="s">
        <v>53</v>
      </c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303"/>
      <c r="Y52" s="303"/>
      <c r="Z52" s="303"/>
      <c r="AA52" s="303"/>
      <c r="AB52" s="303"/>
      <c r="AC52" s="303"/>
      <c r="AD52" s="303"/>
      <c r="AE52" s="303"/>
      <c r="AF52" s="303"/>
      <c r="AG52" s="305" t="s">
        <v>54</v>
      </c>
      <c r="AH52" s="303"/>
      <c r="AI52" s="303"/>
      <c r="AJ52" s="303"/>
      <c r="AK52" s="303"/>
      <c r="AL52" s="303"/>
      <c r="AM52" s="303"/>
      <c r="AN52" s="304" t="s">
        <v>55</v>
      </c>
      <c r="AO52" s="303"/>
      <c r="AP52" s="303"/>
      <c r="AQ52" s="53" t="s">
        <v>56</v>
      </c>
      <c r="AR52" s="30"/>
      <c r="AS52" s="54" t="s">
        <v>57</v>
      </c>
      <c r="AT52" s="55" t="s">
        <v>58</v>
      </c>
      <c r="AU52" s="55" t="s">
        <v>59</v>
      </c>
      <c r="AV52" s="55" t="s">
        <v>60</v>
      </c>
      <c r="AW52" s="55" t="s">
        <v>61</v>
      </c>
      <c r="AX52" s="55" t="s">
        <v>62</v>
      </c>
      <c r="AY52" s="55" t="s">
        <v>63</v>
      </c>
      <c r="AZ52" s="55" t="s">
        <v>64</v>
      </c>
      <c r="BA52" s="55" t="s">
        <v>65</v>
      </c>
      <c r="BB52" s="55" t="s">
        <v>66</v>
      </c>
      <c r="BC52" s="55" t="s">
        <v>67</v>
      </c>
      <c r="BD52" s="56" t="s">
        <v>68</v>
      </c>
    </row>
    <row r="53" spans="1:91" s="1" customFormat="1" ht="10.9" customHeight="1">
      <c r="B53" s="30"/>
      <c r="AR53" s="30"/>
      <c r="AS53" s="57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9"/>
    </row>
    <row r="54" spans="1:91" s="5" customFormat="1" ht="32.450000000000003" customHeight="1">
      <c r="B54" s="58"/>
      <c r="C54" s="59" t="s">
        <v>69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313">
        <f>ROUND(SUM(AG55:AG55),2)</f>
        <v>0</v>
      </c>
      <c r="AH54" s="313"/>
      <c r="AI54" s="313"/>
      <c r="AJ54" s="313"/>
      <c r="AK54" s="313"/>
      <c r="AL54" s="313"/>
      <c r="AM54" s="313"/>
      <c r="AN54" s="314">
        <f>AG54*1.21</f>
        <v>0</v>
      </c>
      <c r="AO54" s="314"/>
      <c r="AP54" s="314"/>
      <c r="AQ54" s="62" t="s">
        <v>3</v>
      </c>
      <c r="AR54" s="58"/>
      <c r="AS54" s="63">
        <f>ROUND(SUM(AS55:AS55),2)</f>
        <v>0</v>
      </c>
      <c r="AT54" s="64">
        <f t="shared" ref="AT54" si="0">ROUND(SUM(AV54:AW54),2)</f>
        <v>0</v>
      </c>
      <c r="AU54" s="65">
        <f>ROUND(SUM(AU55:AU55),5)</f>
        <v>0</v>
      </c>
      <c r="AV54" s="64">
        <f>ROUND(AZ54*L29,2)</f>
        <v>0</v>
      </c>
      <c r="AW54" s="64">
        <f>ROUND(BA54*L30,2)</f>
        <v>0</v>
      </c>
      <c r="AX54" s="64">
        <f>ROUND(BB54*L29,2)</f>
        <v>0</v>
      </c>
      <c r="AY54" s="64">
        <f>ROUND(BC54*L30,2)</f>
        <v>0</v>
      </c>
      <c r="AZ54" s="64">
        <f>ROUND(SUM(AZ55:AZ55),2)</f>
        <v>0</v>
      </c>
      <c r="BA54" s="64">
        <f>ROUND(SUM(BA55:BA55),2)</f>
        <v>0</v>
      </c>
      <c r="BB54" s="64">
        <f>ROUND(SUM(BB55:BB55),2)</f>
        <v>0</v>
      </c>
      <c r="BC54" s="64">
        <f>ROUND(SUM(BC55:BC55),2)</f>
        <v>0</v>
      </c>
      <c r="BD54" s="66">
        <f>ROUND(SUM(BD55:BD55),2)</f>
        <v>0</v>
      </c>
      <c r="BS54" s="67" t="s">
        <v>70</v>
      </c>
      <c r="BT54" s="67" t="s">
        <v>71</v>
      </c>
      <c r="BU54" s="68" t="s">
        <v>72</v>
      </c>
      <c r="BV54" s="67" t="s">
        <v>73</v>
      </c>
      <c r="BW54" s="67" t="s">
        <v>5</v>
      </c>
      <c r="BX54" s="67" t="s">
        <v>74</v>
      </c>
      <c r="CL54" s="67" t="s">
        <v>3</v>
      </c>
    </row>
    <row r="55" spans="1:91" s="6" customFormat="1" ht="16.5" customHeight="1">
      <c r="A55" s="69"/>
      <c r="B55" s="70"/>
      <c r="C55" s="71"/>
      <c r="D55" s="306" t="s">
        <v>79</v>
      </c>
      <c r="E55" s="306"/>
      <c r="F55" s="306"/>
      <c r="G55" s="306"/>
      <c r="H55" s="306"/>
      <c r="I55" s="72"/>
      <c r="J55" s="307" t="s">
        <v>586</v>
      </c>
      <c r="K55" s="307"/>
      <c r="L55" s="307"/>
      <c r="M55" s="307"/>
      <c r="N55" s="307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8">
        <f>'SO 04 - zázemí kluziště '!J59</f>
        <v>0</v>
      </c>
      <c r="AH55" s="308"/>
      <c r="AI55" s="308"/>
      <c r="AJ55" s="308"/>
      <c r="AK55" s="308"/>
      <c r="AL55" s="308"/>
      <c r="AM55" s="308"/>
      <c r="AN55" s="309">
        <f>AG55*1.21</f>
        <v>0</v>
      </c>
      <c r="AO55" s="310"/>
      <c r="AP55" s="310"/>
      <c r="AQ55" s="73" t="s">
        <v>75</v>
      </c>
      <c r="AR55" s="70"/>
      <c r="AS55" s="74"/>
      <c r="AT55" s="75"/>
      <c r="AU55" s="76"/>
      <c r="AV55" s="75"/>
      <c r="AW55" s="75"/>
      <c r="AX55" s="75"/>
      <c r="AY55" s="75"/>
      <c r="AZ55" s="75"/>
      <c r="BA55" s="75"/>
      <c r="BB55" s="75"/>
      <c r="BC55" s="75"/>
      <c r="BD55" s="77"/>
      <c r="BT55" s="78"/>
      <c r="BV55" s="78"/>
      <c r="BW55" s="78"/>
      <c r="BX55" s="78"/>
      <c r="CL55" s="78"/>
      <c r="CM55" s="78"/>
    </row>
    <row r="56" spans="1:91" s="1" customFormat="1" ht="30" customHeight="1">
      <c r="B56" s="30"/>
      <c r="AR56" s="30"/>
    </row>
    <row r="57" spans="1:91" s="1" customFormat="1" ht="6.95" customHeight="1"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30"/>
    </row>
  </sheetData>
  <mergeCells count="40">
    <mergeCell ref="D55:H55"/>
    <mergeCell ref="J55:AF55"/>
    <mergeCell ref="AG55:AM55"/>
    <mergeCell ref="AN55:AP55"/>
    <mergeCell ref="L45:AO45"/>
    <mergeCell ref="AM47:AN47"/>
    <mergeCell ref="AM49:AP49"/>
    <mergeCell ref="AG54:AM54"/>
    <mergeCell ref="AN54:AP54"/>
    <mergeCell ref="AS49:AT51"/>
    <mergeCell ref="AM50:AP50"/>
    <mergeCell ref="C52:G52"/>
    <mergeCell ref="AN52:AP52"/>
    <mergeCell ref="AG52:AM52"/>
    <mergeCell ref="I52:AF52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phoneticPr fontId="0" type="noConversion"/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05"/>
  <sheetViews>
    <sheetView showGridLines="0" tabSelected="1" topLeftCell="A237" zoomScaleNormal="100" workbookViewId="0">
      <selection activeCell="K299" sqref="K299"/>
    </sheetView>
  </sheetViews>
  <sheetFormatPr defaultRowHeight="11.25"/>
  <cols>
    <col min="1" max="1" width="8.33203125" customWidth="1"/>
    <col min="2" max="2" width="1.1640625" customWidth="1"/>
    <col min="3" max="3" width="3.1640625" customWidth="1"/>
    <col min="4" max="4" width="6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81" t="s">
        <v>6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78</v>
      </c>
      <c r="AZ2" s="164" t="s">
        <v>139</v>
      </c>
      <c r="BA2" s="164" t="s">
        <v>3</v>
      </c>
      <c r="BB2" s="164" t="s">
        <v>3</v>
      </c>
      <c r="BC2" s="164" t="s">
        <v>140</v>
      </c>
      <c r="BD2" s="164" t="s">
        <v>77</v>
      </c>
    </row>
    <row r="3" spans="2:5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77</v>
      </c>
      <c r="AZ3" s="164" t="s">
        <v>141</v>
      </c>
      <c r="BA3" s="164" t="s">
        <v>3</v>
      </c>
      <c r="BB3" s="164" t="s">
        <v>3</v>
      </c>
      <c r="BC3" s="164" t="s">
        <v>140</v>
      </c>
      <c r="BD3" s="164" t="s">
        <v>77</v>
      </c>
    </row>
    <row r="4" spans="2:56" ht="24.95" customHeight="1">
      <c r="B4" s="21"/>
      <c r="D4" s="22" t="s">
        <v>80</v>
      </c>
      <c r="L4" s="21"/>
      <c r="M4" s="79" t="s">
        <v>11</v>
      </c>
      <c r="AT4" s="18" t="s">
        <v>4</v>
      </c>
      <c r="AZ4" s="164" t="s">
        <v>142</v>
      </c>
      <c r="BA4" s="164" t="s">
        <v>3</v>
      </c>
      <c r="BB4" s="164" t="s">
        <v>3</v>
      </c>
      <c r="BC4" s="164" t="s">
        <v>143</v>
      </c>
      <c r="BD4" s="164" t="s">
        <v>77</v>
      </c>
    </row>
    <row r="5" spans="2:56" ht="6.95" customHeight="1">
      <c r="B5" s="21"/>
      <c r="L5" s="21"/>
      <c r="AZ5" s="164" t="s">
        <v>144</v>
      </c>
      <c r="BA5" s="164" t="s">
        <v>3</v>
      </c>
      <c r="BB5" s="164" t="s">
        <v>3</v>
      </c>
      <c r="BC5" s="164" t="s">
        <v>145</v>
      </c>
      <c r="BD5" s="164" t="s">
        <v>77</v>
      </c>
    </row>
    <row r="6" spans="2:56" ht="12" customHeight="1">
      <c r="B6" s="21"/>
      <c r="D6" s="27" t="s">
        <v>15</v>
      </c>
      <c r="L6" s="21"/>
      <c r="AZ6" s="164" t="s">
        <v>146</v>
      </c>
      <c r="BA6" s="164" t="s">
        <v>3</v>
      </c>
      <c r="BB6" s="164" t="s">
        <v>3</v>
      </c>
      <c r="BC6" s="164" t="s">
        <v>147</v>
      </c>
      <c r="BD6" s="164" t="s">
        <v>77</v>
      </c>
    </row>
    <row r="7" spans="2:56" ht="16.5" customHeight="1">
      <c r="B7" s="21"/>
      <c r="E7" s="279" t="str">
        <f>'Rekapitulace stavby'!K6</f>
        <v>Kluziště Smržovka</v>
      </c>
      <c r="F7" s="280"/>
      <c r="G7" s="280"/>
      <c r="H7" s="280"/>
      <c r="L7" s="21"/>
      <c r="AZ7" s="164" t="s">
        <v>148</v>
      </c>
      <c r="BA7" s="164" t="s">
        <v>3</v>
      </c>
      <c r="BB7" s="164" t="s">
        <v>3</v>
      </c>
      <c r="BC7" s="164" t="s">
        <v>112</v>
      </c>
      <c r="BD7" s="164" t="s">
        <v>77</v>
      </c>
    </row>
    <row r="8" spans="2:56" s="1" customFormat="1" ht="12" customHeight="1">
      <c r="B8" s="30"/>
      <c r="D8" s="27" t="s">
        <v>81</v>
      </c>
      <c r="L8" s="30"/>
      <c r="AZ8" s="164" t="s">
        <v>149</v>
      </c>
      <c r="BA8" s="164" t="s">
        <v>3</v>
      </c>
      <c r="BB8" s="164" t="s">
        <v>3</v>
      </c>
      <c r="BC8" s="164" t="s">
        <v>150</v>
      </c>
      <c r="BD8" s="164" t="s">
        <v>77</v>
      </c>
    </row>
    <row r="9" spans="2:56" s="1" customFormat="1" ht="16.5" customHeight="1">
      <c r="B9" s="30"/>
      <c r="E9" s="277" t="s">
        <v>576</v>
      </c>
      <c r="F9" s="278"/>
      <c r="G9" s="278"/>
      <c r="H9" s="278"/>
      <c r="L9" s="30"/>
      <c r="AZ9" s="164" t="s">
        <v>151</v>
      </c>
      <c r="BA9" s="164" t="s">
        <v>3</v>
      </c>
      <c r="BB9" s="164" t="s">
        <v>3</v>
      </c>
      <c r="BC9" s="164" t="s">
        <v>152</v>
      </c>
      <c r="BD9" s="164" t="s">
        <v>77</v>
      </c>
    </row>
    <row r="10" spans="2:56" s="1" customFormat="1">
      <c r="B10" s="30"/>
      <c r="L10" s="30"/>
      <c r="AZ10" s="164" t="s">
        <v>153</v>
      </c>
      <c r="BA10" s="164" t="s">
        <v>3</v>
      </c>
      <c r="BB10" s="164" t="s">
        <v>3</v>
      </c>
      <c r="BC10" s="164" t="s">
        <v>118</v>
      </c>
      <c r="BD10" s="164" t="s">
        <v>77</v>
      </c>
    </row>
    <row r="11" spans="2:5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  <c r="AZ11" s="164" t="s">
        <v>154</v>
      </c>
      <c r="BA11" s="164" t="s">
        <v>3</v>
      </c>
      <c r="BB11" s="164" t="s">
        <v>3</v>
      </c>
      <c r="BC11" s="164" t="s">
        <v>77</v>
      </c>
      <c r="BD11" s="164" t="s">
        <v>77</v>
      </c>
    </row>
    <row r="12" spans="2:5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56" s="1" customFormat="1" ht="10.9" customHeight="1">
      <c r="B13" s="30"/>
      <c r="L13" s="30"/>
    </row>
    <row r="14" spans="2:5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5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5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283" t="str">
        <f>'Rekapitulace stavby'!E14</f>
        <v xml:space="preserve"> </v>
      </c>
      <c r="F18" s="283"/>
      <c r="G18" s="283"/>
      <c r="H18" s="283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0"/>
      <c r="E27" s="284" t="s">
        <v>36</v>
      </c>
      <c r="F27" s="284"/>
      <c r="G27" s="284"/>
      <c r="H27" s="284"/>
      <c r="L27" s="80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1" t="s">
        <v>37</v>
      </c>
      <c r="J30" s="61">
        <f>ROUND(J90,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2">
        <v>808398.36</v>
      </c>
      <c r="I33" s="83">
        <v>0.21</v>
      </c>
      <c r="J33" s="82">
        <v>169763.66</v>
      </c>
      <c r="L33" s="30"/>
    </row>
    <row r="34" spans="2:12" s="1" customFormat="1" ht="14.45" customHeight="1">
      <c r="B34" s="30"/>
      <c r="E34" s="27" t="s">
        <v>43</v>
      </c>
      <c r="F34" s="82">
        <f>ROUND((SUM(BF90:BF267)),  2)</f>
        <v>0</v>
      </c>
      <c r="I34" s="83">
        <v>0.12</v>
      </c>
      <c r="J34" s="82">
        <f>ROUND(((SUM(BF90:BF267))*I34),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2">
        <f>ROUND((SUM(BG90:BG267)),  2)</f>
        <v>0</v>
      </c>
      <c r="I35" s="83">
        <v>0.21</v>
      </c>
      <c r="J35" s="82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2">
        <f>ROUND((SUM(BH90:BH267)),  2)</f>
        <v>0</v>
      </c>
      <c r="I36" s="83">
        <v>0.12</v>
      </c>
      <c r="J36" s="82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2">
        <f>ROUND((SUM(BI90:BI267)),  2)</f>
        <v>0</v>
      </c>
      <c r="I37" s="83">
        <v>0</v>
      </c>
      <c r="J37" s="82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4"/>
      <c r="D39" s="85" t="s">
        <v>47</v>
      </c>
      <c r="E39" s="52"/>
      <c r="F39" s="52"/>
      <c r="G39" s="86" t="s">
        <v>48</v>
      </c>
      <c r="H39" s="87" t="s">
        <v>49</v>
      </c>
      <c r="I39" s="52"/>
      <c r="J39" s="88">
        <f>J30*1.21</f>
        <v>0</v>
      </c>
      <c r="K39" s="89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82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279" t="str">
        <f>E7</f>
        <v>Kluziště Smržovka</v>
      </c>
      <c r="F48" s="280"/>
      <c r="G48" s="280"/>
      <c r="H48" s="280"/>
      <c r="L48" s="30"/>
    </row>
    <row r="49" spans="2:47" s="1" customFormat="1" ht="12" customHeight="1">
      <c r="B49" s="30"/>
      <c r="C49" s="27" t="s">
        <v>81</v>
      </c>
      <c r="L49" s="30"/>
    </row>
    <row r="50" spans="2:47" s="1" customFormat="1" ht="16.5" customHeight="1">
      <c r="B50" s="30"/>
      <c r="E50" s="277" t="str">
        <f>E9</f>
        <v>SO 04 -zázemí kluziště</v>
      </c>
      <c r="F50" s="278"/>
      <c r="G50" s="278"/>
      <c r="H50" s="278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0" t="s">
        <v>83</v>
      </c>
      <c r="D57" s="84"/>
      <c r="E57" s="84"/>
      <c r="F57" s="84"/>
      <c r="G57" s="84"/>
      <c r="H57" s="84"/>
      <c r="I57" s="84"/>
      <c r="J57" s="91" t="s">
        <v>84</v>
      </c>
      <c r="K57" s="84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2" t="s">
        <v>69</v>
      </c>
      <c r="J59" s="61">
        <f>J60+J65</f>
        <v>0</v>
      </c>
      <c r="L59" s="30"/>
      <c r="AU59" s="18" t="s">
        <v>85</v>
      </c>
    </row>
    <row r="60" spans="2:47" s="8" customFormat="1" ht="24.95" customHeight="1">
      <c r="B60" s="93"/>
      <c r="D60" s="94" t="s">
        <v>86</v>
      </c>
      <c r="E60" s="95"/>
      <c r="F60" s="95"/>
      <c r="G60" s="95"/>
      <c r="H60" s="95"/>
      <c r="I60" s="95"/>
      <c r="J60" s="96">
        <f>J91</f>
        <v>0</v>
      </c>
      <c r="L60" s="93"/>
    </row>
    <row r="61" spans="2:47" s="9" customFormat="1" ht="19.899999999999999" customHeight="1">
      <c r="B61" s="97"/>
      <c r="D61" s="261" t="s">
        <v>577</v>
      </c>
      <c r="E61" s="99" t="s">
        <v>120</v>
      </c>
      <c r="F61" s="99"/>
      <c r="G61" s="99"/>
      <c r="H61" s="99"/>
      <c r="I61" s="99"/>
      <c r="J61" s="100">
        <f>J92</f>
        <v>0</v>
      </c>
      <c r="L61" s="97"/>
    </row>
    <row r="62" spans="2:47" s="9" customFormat="1" ht="19.899999999999999" customHeight="1">
      <c r="B62" s="97"/>
      <c r="D62" s="261" t="s">
        <v>578</v>
      </c>
      <c r="E62" s="99" t="s">
        <v>575</v>
      </c>
      <c r="F62" s="99"/>
      <c r="G62" s="99"/>
      <c r="H62" s="99"/>
      <c r="I62" s="99"/>
      <c r="J62" s="100">
        <f>J162</f>
        <v>0</v>
      </c>
      <c r="L62" s="97"/>
    </row>
    <row r="63" spans="2:47" s="9" customFormat="1" ht="19.899999999999999" customHeight="1">
      <c r="B63" s="97"/>
      <c r="D63" s="261" t="s">
        <v>579</v>
      </c>
      <c r="E63" s="99" t="s">
        <v>125</v>
      </c>
      <c r="F63" s="99"/>
      <c r="G63" s="99"/>
      <c r="H63" s="99"/>
      <c r="I63" s="99"/>
      <c r="J63" s="100">
        <f>J182</f>
        <v>0</v>
      </c>
      <c r="L63" s="97"/>
    </row>
    <row r="64" spans="2:47" s="9" customFormat="1" ht="19.899999999999999" customHeight="1">
      <c r="B64" s="97"/>
      <c r="D64" s="98" t="s">
        <v>580</v>
      </c>
      <c r="E64" s="99" t="s">
        <v>136</v>
      </c>
      <c r="F64" s="99"/>
      <c r="G64" s="99"/>
      <c r="H64" s="99"/>
      <c r="I64" s="99"/>
      <c r="J64" s="100">
        <f>J195</f>
        <v>0</v>
      </c>
      <c r="L64" s="97"/>
    </row>
    <row r="65" spans="2:12" s="8" customFormat="1" ht="24.95" customHeight="1">
      <c r="B65" s="93"/>
      <c r="D65" s="94" t="s">
        <v>87</v>
      </c>
      <c r="E65" s="95"/>
      <c r="F65" s="95"/>
      <c r="G65" s="95"/>
      <c r="H65" s="95"/>
      <c r="I65" s="95"/>
      <c r="J65" s="96">
        <f>J198</f>
        <v>0</v>
      </c>
      <c r="L65" s="93"/>
    </row>
    <row r="66" spans="2:12" s="9" customFormat="1" ht="19.899999999999999" customHeight="1">
      <c r="B66" s="97"/>
      <c r="D66" s="98" t="s">
        <v>581</v>
      </c>
      <c r="E66" s="99" t="s">
        <v>501</v>
      </c>
      <c r="F66" s="99"/>
      <c r="G66" s="99"/>
      <c r="H66" s="99"/>
      <c r="I66" s="99"/>
      <c r="J66" s="100">
        <f>J199</f>
        <v>0</v>
      </c>
      <c r="L66" s="97"/>
    </row>
    <row r="67" spans="2:12" s="9" customFormat="1" ht="19.899999999999999" customHeight="1">
      <c r="B67" s="97"/>
      <c r="D67" s="98" t="s">
        <v>582</v>
      </c>
      <c r="E67" s="99" t="s">
        <v>188</v>
      </c>
      <c r="F67" s="99"/>
      <c r="G67" s="99"/>
      <c r="H67" s="99"/>
      <c r="I67" s="99"/>
      <c r="J67" s="100">
        <f>J257</f>
        <v>0</v>
      </c>
      <c r="L67" s="97"/>
    </row>
    <row r="68" spans="2:12" s="9" customFormat="1" ht="19.899999999999999" customHeight="1">
      <c r="B68" s="97"/>
      <c r="D68" s="98" t="s">
        <v>583</v>
      </c>
      <c r="E68" s="99" t="s">
        <v>462</v>
      </c>
      <c r="F68" s="99"/>
      <c r="G68" s="99"/>
      <c r="H68" s="99"/>
      <c r="I68" s="99"/>
      <c r="J68" s="100">
        <f>J269</f>
        <v>0</v>
      </c>
      <c r="L68" s="97"/>
    </row>
    <row r="69" spans="2:12" s="9" customFormat="1" ht="19.899999999999999" customHeight="1">
      <c r="B69" s="97"/>
      <c r="D69" s="98" t="s">
        <v>485</v>
      </c>
      <c r="E69" s="99" t="s">
        <v>584</v>
      </c>
      <c r="F69" s="99"/>
      <c r="G69" s="99"/>
      <c r="H69" s="99"/>
      <c r="I69" s="99"/>
      <c r="J69" s="100">
        <f>J295</f>
        <v>0</v>
      </c>
      <c r="L69" s="97"/>
    </row>
    <row r="70" spans="2:12" s="9" customFormat="1" ht="19.899999999999999" customHeight="1">
      <c r="B70" s="97"/>
      <c r="D70" s="98" t="s">
        <v>585</v>
      </c>
      <c r="E70" s="99" t="s">
        <v>193</v>
      </c>
      <c r="F70" s="99"/>
      <c r="G70" s="99"/>
      <c r="H70" s="99"/>
      <c r="I70" s="99"/>
      <c r="J70" s="100">
        <f>J300</f>
        <v>0</v>
      </c>
      <c r="L70" s="97"/>
    </row>
    <row r="71" spans="2:12" s="1" customFormat="1" ht="21.75" customHeight="1">
      <c r="B71" s="30"/>
      <c r="L71" s="30"/>
    </row>
    <row r="72" spans="2:12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12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12" s="1" customFormat="1" ht="24.95" customHeight="1">
      <c r="B77" s="30"/>
      <c r="C77" s="22" t="s">
        <v>88</v>
      </c>
      <c r="L77" s="30"/>
    </row>
    <row r="78" spans="2:12" s="1" customFormat="1" ht="6.95" customHeight="1">
      <c r="B78" s="30"/>
      <c r="L78" s="30"/>
    </row>
    <row r="79" spans="2:12" s="1" customFormat="1" ht="12" customHeight="1">
      <c r="B79" s="30"/>
      <c r="C79" s="27" t="s">
        <v>15</v>
      </c>
      <c r="L79" s="30"/>
    </row>
    <row r="80" spans="2:12" s="1" customFormat="1" ht="16.5" customHeight="1">
      <c r="B80" s="30"/>
      <c r="E80" s="279" t="str">
        <f>E7</f>
        <v>Kluziště Smržovka</v>
      </c>
      <c r="F80" s="280"/>
      <c r="G80" s="280"/>
      <c r="H80" s="280"/>
      <c r="L80" s="30"/>
    </row>
    <row r="81" spans="2:65" s="1" customFormat="1" ht="12" customHeight="1">
      <c r="B81" s="30"/>
      <c r="C81" s="27" t="s">
        <v>81</v>
      </c>
      <c r="L81" s="30"/>
    </row>
    <row r="82" spans="2:65" s="1" customFormat="1" ht="16.5" customHeight="1">
      <c r="B82" s="30"/>
      <c r="E82" s="277" t="str">
        <f>E9</f>
        <v>SO 04 -zázemí kluziště</v>
      </c>
      <c r="F82" s="278"/>
      <c r="G82" s="278"/>
      <c r="H82" s="278"/>
      <c r="L82" s="30"/>
    </row>
    <row r="83" spans="2:65" s="1" customFormat="1" ht="6.95" customHeight="1">
      <c r="B83" s="30"/>
      <c r="L83" s="30"/>
    </row>
    <row r="84" spans="2:65" s="1" customFormat="1" ht="12" customHeight="1">
      <c r="B84" s="30"/>
      <c r="C84" s="27" t="s">
        <v>19</v>
      </c>
      <c r="F84" s="25" t="str">
        <f>F12</f>
        <v>p.č. 2115/1, 2115/3, 2105</v>
      </c>
      <c r="I84" s="27" t="s">
        <v>21</v>
      </c>
      <c r="J84" s="47" t="str">
        <f>IF(J12="","",J12)</f>
        <v>2. 4. 2026</v>
      </c>
      <c r="L84" s="30"/>
    </row>
    <row r="85" spans="2:65" s="1" customFormat="1" ht="6.95" customHeight="1">
      <c r="B85" s="30"/>
      <c r="L85" s="30"/>
    </row>
    <row r="86" spans="2:65" s="1" customFormat="1" ht="40.15" customHeight="1">
      <c r="B86" s="30"/>
      <c r="C86" s="27" t="s">
        <v>23</v>
      </c>
      <c r="F86" s="25" t="str">
        <f>E15</f>
        <v>Město Smržovka</v>
      </c>
      <c r="I86" s="27" t="s">
        <v>29</v>
      </c>
      <c r="J86" s="28" t="str">
        <f>E21</f>
        <v>mjölking s.r.o., Šternovská 2304/6, Chodov, Praha</v>
      </c>
      <c r="L86" s="30"/>
    </row>
    <row r="87" spans="2:65" s="1" customFormat="1" ht="15.2" customHeight="1">
      <c r="B87" s="30"/>
      <c r="C87" s="27" t="s">
        <v>27</v>
      </c>
      <c r="F87" s="25" t="str">
        <f>IF(E18="","",E18)</f>
        <v xml:space="preserve"> </v>
      </c>
      <c r="I87" s="27" t="s">
        <v>33</v>
      </c>
      <c r="J87" s="28" t="str">
        <f>E24</f>
        <v>Propos Liberec s.r.o.</v>
      </c>
      <c r="L87" s="30"/>
    </row>
    <row r="88" spans="2:65" s="1" customFormat="1" ht="10.35" customHeight="1">
      <c r="B88" s="30"/>
      <c r="L88" s="30"/>
    </row>
    <row r="89" spans="2:65" s="10" customFormat="1" ht="29.25" customHeight="1">
      <c r="B89" s="101"/>
      <c r="C89" s="102" t="s">
        <v>89</v>
      </c>
      <c r="D89" s="103" t="s">
        <v>56</v>
      </c>
      <c r="E89" s="103" t="s">
        <v>52</v>
      </c>
      <c r="F89" s="103" t="s">
        <v>53</v>
      </c>
      <c r="G89" s="103" t="s">
        <v>90</v>
      </c>
      <c r="H89" s="103" t="s">
        <v>91</v>
      </c>
      <c r="I89" s="103" t="s">
        <v>92</v>
      </c>
      <c r="J89" s="103" t="s">
        <v>84</v>
      </c>
      <c r="K89" s="104" t="s">
        <v>93</v>
      </c>
      <c r="L89" s="101"/>
      <c r="M89" s="54" t="s">
        <v>3</v>
      </c>
      <c r="N89" s="55" t="s">
        <v>41</v>
      </c>
      <c r="O89" s="55" t="s">
        <v>94</v>
      </c>
      <c r="P89" s="55" t="s">
        <v>95</v>
      </c>
      <c r="Q89" s="55" t="s">
        <v>96</v>
      </c>
      <c r="R89" s="55" t="s">
        <v>97</v>
      </c>
      <c r="S89" s="55" t="s">
        <v>98</v>
      </c>
      <c r="T89" s="56" t="s">
        <v>99</v>
      </c>
    </row>
    <row r="90" spans="2:65" s="1" customFormat="1" ht="22.9" customHeight="1">
      <c r="B90" s="30"/>
      <c r="C90" s="59" t="s">
        <v>100</v>
      </c>
      <c r="J90" s="105">
        <f>J91+J198</f>
        <v>0</v>
      </c>
      <c r="L90" s="30"/>
      <c r="M90" s="57"/>
      <c r="N90" s="48"/>
      <c r="O90" s="48"/>
      <c r="P90" s="106" t="e">
        <f>P91+P215</f>
        <v>#REF!</v>
      </c>
      <c r="Q90" s="48"/>
      <c r="R90" s="106" t="e">
        <f>R91+R215</f>
        <v>#REF!</v>
      </c>
      <c r="S90" s="48"/>
      <c r="T90" s="107" t="e">
        <f>T91+T215</f>
        <v>#REF!</v>
      </c>
      <c r="AT90" s="18" t="s">
        <v>70</v>
      </c>
      <c r="AU90" s="18" t="s">
        <v>85</v>
      </c>
      <c r="BK90" s="108" t="e">
        <f>BK91+BK215</f>
        <v>#REF!</v>
      </c>
    </row>
    <row r="91" spans="2:65" s="11" customFormat="1" ht="25.9" customHeight="1">
      <c r="B91" s="109"/>
      <c r="D91" s="110" t="s">
        <v>70</v>
      </c>
      <c r="E91" s="273" t="s">
        <v>101</v>
      </c>
      <c r="F91" s="273" t="s">
        <v>102</v>
      </c>
      <c r="G91" s="274"/>
      <c r="H91" s="274"/>
      <c r="I91" s="274"/>
      <c r="J91" s="275">
        <f>J92+J162+J182+J195</f>
        <v>0</v>
      </c>
      <c r="K91" s="274"/>
      <c r="L91" s="109"/>
      <c r="M91" s="111"/>
      <c r="P91" s="112">
        <f>P92+P144+P162+P182+P195+P199+P212</f>
        <v>751.25404200000003</v>
      </c>
      <c r="R91" s="112">
        <f>R92+R144+R162+R182+R195+R199+R212</f>
        <v>83.185960669999986</v>
      </c>
      <c r="T91" s="113">
        <f>T92+T144+T162+T182+T195+T199+T212</f>
        <v>0</v>
      </c>
      <c r="AR91" s="110" t="s">
        <v>76</v>
      </c>
      <c r="AT91" s="114" t="s">
        <v>70</v>
      </c>
      <c r="AU91" s="114" t="s">
        <v>71</v>
      </c>
      <c r="AY91" s="110" t="s">
        <v>103</v>
      </c>
      <c r="BK91" s="115">
        <f>BK92+BK144+BK162+BK182+BK195+BK199+BK212</f>
        <v>0</v>
      </c>
    </row>
    <row r="92" spans="2:65" s="11" customFormat="1" ht="22.9" customHeight="1">
      <c r="B92" s="109"/>
      <c r="D92" s="110" t="s">
        <v>70</v>
      </c>
      <c r="E92" s="276" t="s">
        <v>76</v>
      </c>
      <c r="F92" s="276" t="s">
        <v>120</v>
      </c>
      <c r="G92" s="274"/>
      <c r="H92" s="274"/>
      <c r="I92" s="274"/>
      <c r="J92" s="259">
        <f>J93+J100+J107+J116+J118+J123+J125+J130+J133+J138+J140+J142+J149+J156</f>
        <v>0</v>
      </c>
      <c r="K92" s="274"/>
      <c r="L92" s="109"/>
      <c r="M92" s="111"/>
      <c r="P92" s="112">
        <f>SUM(P93:P143)</f>
        <v>501.67293300000006</v>
      </c>
      <c r="R92" s="112">
        <f>SUM(R93:R143)</f>
        <v>0</v>
      </c>
      <c r="T92" s="113">
        <f>SUM(T93:T143)</f>
        <v>0</v>
      </c>
      <c r="AR92" s="110" t="s">
        <v>76</v>
      </c>
      <c r="AT92" s="114" t="s">
        <v>70</v>
      </c>
      <c r="AU92" s="114" t="s">
        <v>76</v>
      </c>
      <c r="AY92" s="110" t="s">
        <v>103</v>
      </c>
      <c r="BK92" s="115">
        <f>SUM(BK93:BK143)</f>
        <v>0</v>
      </c>
    </row>
    <row r="93" spans="2:65" s="1" customFormat="1" ht="16.5" customHeight="1">
      <c r="B93" s="116"/>
      <c r="C93" s="117" t="s">
        <v>76</v>
      </c>
      <c r="D93" s="117" t="s">
        <v>104</v>
      </c>
      <c r="E93" s="118" t="s">
        <v>382</v>
      </c>
      <c r="F93" s="119" t="s">
        <v>383</v>
      </c>
      <c r="G93" s="120" t="s">
        <v>110</v>
      </c>
      <c r="H93" s="121">
        <v>141.57499999999999</v>
      </c>
      <c r="I93" s="122">
        <v>0</v>
      </c>
      <c r="J93" s="250">
        <f>ROUND(I93*H93,2)</f>
        <v>0</v>
      </c>
      <c r="K93" s="119" t="s">
        <v>106</v>
      </c>
      <c r="L93" s="30"/>
      <c r="M93" s="123" t="s">
        <v>3</v>
      </c>
      <c r="N93" s="124" t="s">
        <v>42</v>
      </c>
      <c r="O93" s="125">
        <v>0.85399999999999998</v>
      </c>
      <c r="P93" s="125">
        <f>O93*H93</f>
        <v>120.90504999999999</v>
      </c>
      <c r="Q93" s="125">
        <v>0</v>
      </c>
      <c r="R93" s="125">
        <f>Q93*H93</f>
        <v>0</v>
      </c>
      <c r="S93" s="125">
        <v>0</v>
      </c>
      <c r="T93" s="126">
        <f>S93*H93</f>
        <v>0</v>
      </c>
      <c r="AR93" s="127" t="s">
        <v>107</v>
      </c>
      <c r="AT93" s="127" t="s">
        <v>104</v>
      </c>
      <c r="AU93" s="127" t="s">
        <v>77</v>
      </c>
      <c r="AY93" s="18" t="s">
        <v>103</v>
      </c>
      <c r="BE93" s="128">
        <f>IF(N93="základní",J93,0)</f>
        <v>0</v>
      </c>
      <c r="BF93" s="128">
        <f>IF(N93="snížená",J93,0)</f>
        <v>0</v>
      </c>
      <c r="BG93" s="128">
        <f>IF(N93="zákl. přenesená",J93,0)</f>
        <v>0</v>
      </c>
      <c r="BH93" s="128">
        <f>IF(N93="sníž. přenesená",J93,0)</f>
        <v>0</v>
      </c>
      <c r="BI93" s="128">
        <f>IF(N93="nulová",J93,0)</f>
        <v>0</v>
      </c>
      <c r="BJ93" s="18" t="s">
        <v>76</v>
      </c>
      <c r="BK93" s="128">
        <f>ROUND(I93*H93,2)</f>
        <v>0</v>
      </c>
      <c r="BL93" s="18" t="s">
        <v>107</v>
      </c>
      <c r="BM93" s="127" t="s">
        <v>155</v>
      </c>
    </row>
    <row r="94" spans="2:65" s="1" customFormat="1">
      <c r="B94" s="30"/>
      <c r="D94" s="129" t="s">
        <v>108</v>
      </c>
      <c r="F94" s="130" t="s">
        <v>384</v>
      </c>
      <c r="J94" s="253"/>
      <c r="L94" s="30"/>
      <c r="M94" s="131"/>
      <c r="T94" s="51"/>
      <c r="AT94" s="18" t="s">
        <v>108</v>
      </c>
      <c r="AU94" s="18" t="s">
        <v>77</v>
      </c>
    </row>
    <row r="95" spans="2:65" s="14" customFormat="1">
      <c r="B95" s="145"/>
      <c r="D95" s="132" t="s">
        <v>111</v>
      </c>
      <c r="E95" s="146" t="s">
        <v>3</v>
      </c>
      <c r="F95" s="135" t="s">
        <v>385</v>
      </c>
      <c r="G95" s="12"/>
      <c r="H95" s="136">
        <v>27.38</v>
      </c>
      <c r="I95" s="12"/>
      <c r="J95" s="254"/>
      <c r="K95" s="12"/>
      <c r="L95" s="145"/>
      <c r="M95" s="147"/>
      <c r="T95" s="148"/>
      <c r="AT95" s="146" t="s">
        <v>111</v>
      </c>
      <c r="AU95" s="146" t="s">
        <v>77</v>
      </c>
      <c r="AV95" s="14" t="s">
        <v>76</v>
      </c>
      <c r="AW95" s="14" t="s">
        <v>32</v>
      </c>
      <c r="AX95" s="14" t="s">
        <v>71</v>
      </c>
      <c r="AY95" s="146" t="s">
        <v>103</v>
      </c>
    </row>
    <row r="96" spans="2:65" s="14" customFormat="1">
      <c r="B96" s="145"/>
      <c r="D96" s="132" t="s">
        <v>111</v>
      </c>
      <c r="E96" s="146" t="s">
        <v>3</v>
      </c>
      <c r="F96" s="135" t="s">
        <v>386</v>
      </c>
      <c r="G96" s="12"/>
      <c r="H96" s="136">
        <v>27.38</v>
      </c>
      <c r="I96" s="12"/>
      <c r="J96" s="254"/>
      <c r="K96" s="12"/>
      <c r="L96" s="145"/>
      <c r="M96" s="147"/>
      <c r="T96" s="148"/>
      <c r="AT96" s="146" t="s">
        <v>111</v>
      </c>
      <c r="AU96" s="146" t="s">
        <v>77</v>
      </c>
      <c r="AV96" s="14" t="s">
        <v>76</v>
      </c>
      <c r="AW96" s="14" t="s">
        <v>32</v>
      </c>
      <c r="AX96" s="14" t="s">
        <v>71</v>
      </c>
      <c r="AY96" s="146" t="s">
        <v>103</v>
      </c>
    </row>
    <row r="97" spans="2:65" s="12" customFormat="1">
      <c r="B97" s="133"/>
      <c r="D97" s="132" t="s">
        <v>111</v>
      </c>
      <c r="E97" s="134" t="s">
        <v>3</v>
      </c>
      <c r="F97" s="135" t="s">
        <v>387</v>
      </c>
      <c r="H97" s="136">
        <v>54.805</v>
      </c>
      <c r="J97" s="254"/>
      <c r="L97" s="133"/>
      <c r="M97" s="137"/>
      <c r="T97" s="138"/>
      <c r="AT97" s="134" t="s">
        <v>111</v>
      </c>
      <c r="AU97" s="134" t="s">
        <v>77</v>
      </c>
      <c r="AV97" s="12" t="s">
        <v>77</v>
      </c>
      <c r="AW97" s="12" t="s">
        <v>32</v>
      </c>
      <c r="AX97" s="12" t="s">
        <v>71</v>
      </c>
      <c r="AY97" s="134" t="s">
        <v>103</v>
      </c>
    </row>
    <row r="98" spans="2:65" s="15" customFormat="1">
      <c r="B98" s="149"/>
      <c r="D98" s="132" t="s">
        <v>111</v>
      </c>
      <c r="E98" s="150"/>
      <c r="F98" s="135" t="s">
        <v>388</v>
      </c>
      <c r="G98" s="12"/>
      <c r="H98" s="136">
        <v>32.01</v>
      </c>
      <c r="I98" s="12"/>
      <c r="J98" s="254"/>
      <c r="K98" s="12"/>
      <c r="L98" s="149"/>
      <c r="M98" s="153"/>
      <c r="T98" s="154"/>
      <c r="AT98" s="150" t="s">
        <v>111</v>
      </c>
      <c r="AU98" s="150" t="s">
        <v>77</v>
      </c>
      <c r="AV98" s="15" t="s">
        <v>109</v>
      </c>
      <c r="AW98" s="15" t="s">
        <v>32</v>
      </c>
      <c r="AX98" s="15" t="s">
        <v>71</v>
      </c>
      <c r="AY98" s="150" t="s">
        <v>103</v>
      </c>
    </row>
    <row r="99" spans="2:65" s="13" customFormat="1">
      <c r="B99" s="139"/>
      <c r="D99" s="132" t="s">
        <v>111</v>
      </c>
      <c r="E99" s="140" t="s">
        <v>3</v>
      </c>
      <c r="F99" s="141" t="s">
        <v>113</v>
      </c>
      <c r="H99" s="142">
        <v>141.57499999999999</v>
      </c>
      <c r="J99" s="255"/>
      <c r="L99" s="139"/>
      <c r="M99" s="143"/>
      <c r="T99" s="144"/>
      <c r="AT99" s="140" t="s">
        <v>111</v>
      </c>
      <c r="AU99" s="140" t="s">
        <v>77</v>
      </c>
      <c r="AV99" s="13" t="s">
        <v>107</v>
      </c>
      <c r="AW99" s="13" t="s">
        <v>32</v>
      </c>
      <c r="AX99" s="13" t="s">
        <v>76</v>
      </c>
      <c r="AY99" s="140" t="s">
        <v>103</v>
      </c>
    </row>
    <row r="100" spans="2:65" s="1" customFormat="1" ht="24.2" customHeight="1">
      <c r="B100" s="116"/>
      <c r="C100" s="117" t="s">
        <v>77</v>
      </c>
      <c r="D100" s="117" t="s">
        <v>104</v>
      </c>
      <c r="E100" s="118" t="s">
        <v>389</v>
      </c>
      <c r="F100" s="119" t="s">
        <v>390</v>
      </c>
      <c r="G100" s="120" t="s">
        <v>110</v>
      </c>
      <c r="H100" s="121">
        <v>141.57499999999999</v>
      </c>
      <c r="I100" s="122">
        <v>0</v>
      </c>
      <c r="J100" s="250">
        <f>ROUND(I100*H100,2)</f>
        <v>0</v>
      </c>
      <c r="K100" s="119" t="s">
        <v>106</v>
      </c>
      <c r="L100" s="30"/>
      <c r="M100" s="123" t="s">
        <v>3</v>
      </c>
      <c r="N100" s="124" t="s">
        <v>42</v>
      </c>
      <c r="O100" s="125">
        <v>2.3490000000000002</v>
      </c>
      <c r="P100" s="125">
        <f>O100*H100</f>
        <v>332.55967500000003</v>
      </c>
      <c r="Q100" s="125">
        <v>0</v>
      </c>
      <c r="R100" s="125">
        <f>Q100*H100</f>
        <v>0</v>
      </c>
      <c r="S100" s="125">
        <v>0</v>
      </c>
      <c r="T100" s="126">
        <f>S100*H100</f>
        <v>0</v>
      </c>
      <c r="AR100" s="127" t="s">
        <v>107</v>
      </c>
      <c r="AT100" s="127" t="s">
        <v>104</v>
      </c>
      <c r="AU100" s="127" t="s">
        <v>77</v>
      </c>
      <c r="AY100" s="18" t="s">
        <v>103</v>
      </c>
      <c r="BE100" s="128">
        <f>IF(N100="základní",J100,0)</f>
        <v>0</v>
      </c>
      <c r="BF100" s="128">
        <f>IF(N100="snížená",J100,0)</f>
        <v>0</v>
      </c>
      <c r="BG100" s="128">
        <f>IF(N100="zákl. přenesená",J100,0)</f>
        <v>0</v>
      </c>
      <c r="BH100" s="128">
        <f>IF(N100="sníž. přenesená",J100,0)</f>
        <v>0</v>
      </c>
      <c r="BI100" s="128">
        <f>IF(N100="nulová",J100,0)</f>
        <v>0</v>
      </c>
      <c r="BJ100" s="18" t="s">
        <v>76</v>
      </c>
      <c r="BK100" s="128">
        <f>ROUND(I100*H100,2)</f>
        <v>0</v>
      </c>
      <c r="BL100" s="18" t="s">
        <v>107</v>
      </c>
      <c r="BM100" s="127" t="s">
        <v>156</v>
      </c>
    </row>
    <row r="101" spans="2:65" s="1" customFormat="1">
      <c r="B101" s="30"/>
      <c r="D101" s="129" t="s">
        <v>108</v>
      </c>
      <c r="F101" s="130" t="s">
        <v>391</v>
      </c>
      <c r="J101" s="253"/>
      <c r="L101" s="30"/>
      <c r="M101" s="131"/>
      <c r="T101" s="51"/>
      <c r="AT101" s="18" t="s">
        <v>108</v>
      </c>
      <c r="AU101" s="18" t="s">
        <v>77</v>
      </c>
    </row>
    <row r="102" spans="2:65" s="14" customFormat="1">
      <c r="B102" s="145"/>
      <c r="D102" s="132" t="s">
        <v>111</v>
      </c>
      <c r="E102" s="134" t="s">
        <v>3</v>
      </c>
      <c r="F102" s="135" t="s">
        <v>385</v>
      </c>
      <c r="G102" s="12"/>
      <c r="H102" s="136">
        <v>27.38</v>
      </c>
      <c r="I102" s="12"/>
      <c r="J102" s="254"/>
      <c r="K102" s="12"/>
      <c r="L102" s="145"/>
      <c r="M102" s="147"/>
      <c r="T102" s="148"/>
      <c r="AT102" s="146" t="s">
        <v>111</v>
      </c>
      <c r="AU102" s="146" t="s">
        <v>77</v>
      </c>
      <c r="AV102" s="14" t="s">
        <v>76</v>
      </c>
      <c r="AW102" s="14" t="s">
        <v>32</v>
      </c>
      <c r="AX102" s="14" t="s">
        <v>71</v>
      </c>
      <c r="AY102" s="146" t="s">
        <v>103</v>
      </c>
    </row>
    <row r="103" spans="2:65" s="14" customFormat="1">
      <c r="B103" s="145"/>
      <c r="D103" s="132" t="s">
        <v>111</v>
      </c>
      <c r="E103" s="134" t="s">
        <v>3</v>
      </c>
      <c r="F103" s="135" t="s">
        <v>386</v>
      </c>
      <c r="G103" s="12"/>
      <c r="H103" s="136">
        <v>27.38</v>
      </c>
      <c r="I103" s="12"/>
      <c r="J103" s="254"/>
      <c r="K103" s="12"/>
      <c r="L103" s="145"/>
      <c r="M103" s="147"/>
      <c r="T103" s="148"/>
      <c r="AT103" s="146" t="s">
        <v>111</v>
      </c>
      <c r="AU103" s="146" t="s">
        <v>77</v>
      </c>
      <c r="AV103" s="14" t="s">
        <v>76</v>
      </c>
      <c r="AW103" s="14" t="s">
        <v>32</v>
      </c>
      <c r="AX103" s="14" t="s">
        <v>71</v>
      </c>
      <c r="AY103" s="146" t="s">
        <v>103</v>
      </c>
    </row>
    <row r="104" spans="2:65" s="12" customFormat="1">
      <c r="B104" s="133"/>
      <c r="D104" s="132" t="s">
        <v>111</v>
      </c>
      <c r="E104" s="134" t="s">
        <v>3</v>
      </c>
      <c r="F104" s="135" t="s">
        <v>387</v>
      </c>
      <c r="H104" s="136">
        <v>54.805</v>
      </c>
      <c r="J104" s="254"/>
      <c r="L104" s="133"/>
      <c r="M104" s="137"/>
      <c r="T104" s="138"/>
      <c r="AT104" s="134" t="s">
        <v>111</v>
      </c>
      <c r="AU104" s="134" t="s">
        <v>77</v>
      </c>
      <c r="AV104" s="12" t="s">
        <v>77</v>
      </c>
      <c r="AW104" s="12" t="s">
        <v>32</v>
      </c>
      <c r="AX104" s="12" t="s">
        <v>71</v>
      </c>
      <c r="AY104" s="134" t="s">
        <v>103</v>
      </c>
    </row>
    <row r="105" spans="2:65" s="15" customFormat="1">
      <c r="B105" s="149"/>
      <c r="D105" s="132" t="s">
        <v>111</v>
      </c>
      <c r="E105" s="134" t="s">
        <v>3</v>
      </c>
      <c r="F105" s="135" t="s">
        <v>388</v>
      </c>
      <c r="G105" s="12"/>
      <c r="H105" s="136">
        <v>32.01</v>
      </c>
      <c r="I105" s="12"/>
      <c r="J105" s="254"/>
      <c r="K105" s="12"/>
      <c r="L105" s="149"/>
      <c r="M105" s="153"/>
      <c r="T105" s="154"/>
      <c r="AT105" s="150" t="s">
        <v>111</v>
      </c>
      <c r="AU105" s="150" t="s">
        <v>77</v>
      </c>
      <c r="AV105" s="15" t="s">
        <v>109</v>
      </c>
      <c r="AW105" s="15" t="s">
        <v>32</v>
      </c>
      <c r="AX105" s="15" t="s">
        <v>71</v>
      </c>
      <c r="AY105" s="150" t="s">
        <v>103</v>
      </c>
    </row>
    <row r="106" spans="2:65" s="13" customFormat="1">
      <c r="B106" s="139"/>
      <c r="D106" s="132" t="s">
        <v>111</v>
      </c>
      <c r="E106" s="140" t="s">
        <v>3</v>
      </c>
      <c r="F106" s="141" t="s">
        <v>113</v>
      </c>
      <c r="H106" s="142">
        <v>141.57499999999999</v>
      </c>
      <c r="J106" s="255"/>
      <c r="L106" s="139"/>
      <c r="M106" s="143"/>
      <c r="T106" s="144"/>
      <c r="AT106" s="140" t="s">
        <v>111</v>
      </c>
      <c r="AU106" s="140" t="s">
        <v>77</v>
      </c>
      <c r="AV106" s="13" t="s">
        <v>107</v>
      </c>
      <c r="AW106" s="13" t="s">
        <v>32</v>
      </c>
      <c r="AX106" s="13" t="s">
        <v>76</v>
      </c>
      <c r="AY106" s="140" t="s">
        <v>103</v>
      </c>
    </row>
    <row r="107" spans="2:65" s="1" customFormat="1" ht="37.9" customHeight="1">
      <c r="B107" s="116"/>
      <c r="C107" s="117" t="s">
        <v>109</v>
      </c>
      <c r="D107" s="117" t="s">
        <v>104</v>
      </c>
      <c r="E107" s="118" t="s">
        <v>392</v>
      </c>
      <c r="F107" s="119" t="s">
        <v>393</v>
      </c>
      <c r="G107" s="120" t="s">
        <v>115</v>
      </c>
      <c r="H107" s="121">
        <v>81.290000000000006</v>
      </c>
      <c r="I107" s="122">
        <v>0</v>
      </c>
      <c r="J107" s="250">
        <f>ROUND(I107*H107,2)</f>
        <v>0</v>
      </c>
      <c r="K107" s="119" t="s">
        <v>106</v>
      </c>
      <c r="L107" s="30"/>
      <c r="M107" s="123" t="s">
        <v>3</v>
      </c>
      <c r="N107" s="124" t="s">
        <v>42</v>
      </c>
      <c r="O107" s="125">
        <v>0.08</v>
      </c>
      <c r="P107" s="125">
        <f>O107*H107</f>
        <v>6.5032000000000005</v>
      </c>
      <c r="Q107" s="125">
        <v>0</v>
      </c>
      <c r="R107" s="125">
        <f>Q107*H107</f>
        <v>0</v>
      </c>
      <c r="S107" s="125">
        <v>0</v>
      </c>
      <c r="T107" s="126">
        <f>S107*H107</f>
        <v>0</v>
      </c>
      <c r="AR107" s="127" t="s">
        <v>107</v>
      </c>
      <c r="AT107" s="127" t="s">
        <v>104</v>
      </c>
      <c r="AU107" s="127" t="s">
        <v>77</v>
      </c>
      <c r="AY107" s="18" t="s">
        <v>103</v>
      </c>
      <c r="BE107" s="128">
        <f>IF(N107="základní",J107,0)</f>
        <v>0</v>
      </c>
      <c r="BF107" s="128">
        <f>IF(N107="snížená",J107,0)</f>
        <v>0</v>
      </c>
      <c r="BG107" s="128">
        <f>IF(N107="zákl. přenesená",J107,0)</f>
        <v>0</v>
      </c>
      <c r="BH107" s="128">
        <f>IF(N107="sníž. přenesená",J107,0)</f>
        <v>0</v>
      </c>
      <c r="BI107" s="128">
        <f>IF(N107="nulová",J107,0)</f>
        <v>0</v>
      </c>
      <c r="BJ107" s="18" t="s">
        <v>76</v>
      </c>
      <c r="BK107" s="128">
        <f>ROUND(I107*H107,2)</f>
        <v>0</v>
      </c>
      <c r="BL107" s="18" t="s">
        <v>107</v>
      </c>
      <c r="BM107" s="127" t="s">
        <v>157</v>
      </c>
    </row>
    <row r="108" spans="2:65" s="1" customFormat="1">
      <c r="B108" s="30"/>
      <c r="D108" s="129" t="s">
        <v>108</v>
      </c>
      <c r="F108" s="130" t="s">
        <v>394</v>
      </c>
      <c r="J108" s="253"/>
      <c r="L108" s="30"/>
      <c r="M108" s="131"/>
      <c r="T108" s="51"/>
      <c r="AT108" s="18" t="s">
        <v>108</v>
      </c>
      <c r="AU108" s="18" t="s">
        <v>77</v>
      </c>
    </row>
    <row r="109" spans="2:65" s="14" customFormat="1">
      <c r="B109" s="145"/>
      <c r="D109" s="132" t="s">
        <v>111</v>
      </c>
      <c r="E109" s="134" t="s">
        <v>3</v>
      </c>
      <c r="F109" s="135" t="s">
        <v>395</v>
      </c>
      <c r="G109" s="12"/>
      <c r="H109" s="136">
        <v>19.12</v>
      </c>
      <c r="I109" s="12"/>
      <c r="J109" s="254"/>
      <c r="K109" s="12"/>
      <c r="L109" s="145"/>
      <c r="M109" s="147"/>
      <c r="T109" s="148"/>
      <c r="AT109" s="146" t="s">
        <v>111</v>
      </c>
      <c r="AU109" s="146" t="s">
        <v>77</v>
      </c>
      <c r="AV109" s="14" t="s">
        <v>76</v>
      </c>
      <c r="AW109" s="14" t="s">
        <v>32</v>
      </c>
      <c r="AX109" s="14" t="s">
        <v>71</v>
      </c>
      <c r="AY109" s="146" t="s">
        <v>103</v>
      </c>
    </row>
    <row r="110" spans="2:65" s="12" customFormat="1">
      <c r="B110" s="133"/>
      <c r="D110" s="132" t="s">
        <v>111</v>
      </c>
      <c r="E110" s="134" t="s">
        <v>3</v>
      </c>
      <c r="F110" s="135" t="s">
        <v>396</v>
      </c>
      <c r="H110" s="136">
        <v>19.12</v>
      </c>
      <c r="J110" s="254"/>
      <c r="L110" s="133"/>
      <c r="M110" s="137"/>
      <c r="T110" s="138"/>
      <c r="AT110" s="134" t="s">
        <v>111</v>
      </c>
      <c r="AU110" s="134" t="s">
        <v>77</v>
      </c>
      <c r="AV110" s="12" t="s">
        <v>77</v>
      </c>
      <c r="AW110" s="12" t="s">
        <v>32</v>
      </c>
      <c r="AX110" s="12" t="s">
        <v>71</v>
      </c>
      <c r="AY110" s="134" t="s">
        <v>103</v>
      </c>
    </row>
    <row r="111" spans="2:65" s="12" customFormat="1">
      <c r="B111" s="133"/>
      <c r="D111" s="132" t="s">
        <v>111</v>
      </c>
      <c r="E111" s="134" t="s">
        <v>3</v>
      </c>
      <c r="F111" s="135" t="s">
        <v>397</v>
      </c>
      <c r="H111" s="136">
        <v>36.450000000000003</v>
      </c>
      <c r="J111" s="254"/>
      <c r="L111" s="133"/>
      <c r="M111" s="137"/>
      <c r="T111" s="138"/>
      <c r="AT111" s="134" t="s">
        <v>111</v>
      </c>
      <c r="AU111" s="134" t="s">
        <v>77</v>
      </c>
      <c r="AV111" s="12" t="s">
        <v>77</v>
      </c>
      <c r="AW111" s="12" t="s">
        <v>32</v>
      </c>
      <c r="AX111" s="12" t="s">
        <v>71</v>
      </c>
      <c r="AY111" s="134" t="s">
        <v>103</v>
      </c>
    </row>
    <row r="112" spans="2:65" s="14" customFormat="1">
      <c r="B112" s="145"/>
      <c r="D112" s="132" t="s">
        <v>111</v>
      </c>
      <c r="E112" s="134" t="s">
        <v>3</v>
      </c>
      <c r="F112" s="135" t="s">
        <v>398</v>
      </c>
      <c r="G112" s="12"/>
      <c r="H112" s="136">
        <v>6.6</v>
      </c>
      <c r="I112" s="12"/>
      <c r="J112" s="254"/>
      <c r="K112" s="12"/>
      <c r="L112" s="145"/>
      <c r="M112" s="147"/>
      <c r="T112" s="148"/>
      <c r="AT112" s="146" t="s">
        <v>111</v>
      </c>
      <c r="AU112" s="146" t="s">
        <v>77</v>
      </c>
      <c r="AV112" s="14" t="s">
        <v>76</v>
      </c>
      <c r="AW112" s="14" t="s">
        <v>32</v>
      </c>
      <c r="AX112" s="14" t="s">
        <v>71</v>
      </c>
      <c r="AY112" s="146" t="s">
        <v>103</v>
      </c>
    </row>
    <row r="113" spans="2:65" s="12" customFormat="1">
      <c r="B113" s="133"/>
      <c r="D113" s="132" t="s">
        <v>111</v>
      </c>
      <c r="E113" s="140" t="s">
        <v>3</v>
      </c>
      <c r="F113" s="141" t="s">
        <v>113</v>
      </c>
      <c r="G113" s="13"/>
      <c r="H113" s="142">
        <v>81.289999999999992</v>
      </c>
      <c r="I113" s="13"/>
      <c r="J113" s="255"/>
      <c r="K113" s="13"/>
      <c r="L113" s="133"/>
      <c r="M113" s="137"/>
      <c r="T113" s="138"/>
      <c r="AT113" s="134" t="s">
        <v>111</v>
      </c>
      <c r="AU113" s="134" t="s">
        <v>77</v>
      </c>
      <c r="AV113" s="12" t="s">
        <v>77</v>
      </c>
      <c r="AW113" s="12" t="s">
        <v>32</v>
      </c>
      <c r="AX113" s="12" t="s">
        <v>71</v>
      </c>
      <c r="AY113" s="134" t="s">
        <v>103</v>
      </c>
    </row>
    <row r="114" spans="2:65" s="12" customFormat="1">
      <c r="B114" s="133"/>
      <c r="D114" s="132" t="s">
        <v>111</v>
      </c>
      <c r="E114" s="134" t="s">
        <v>3</v>
      </c>
      <c r="F114" s="135" t="s">
        <v>153</v>
      </c>
      <c r="H114" s="136">
        <v>15</v>
      </c>
      <c r="J114" s="254"/>
      <c r="L114" s="133"/>
      <c r="M114" s="137"/>
      <c r="T114" s="138"/>
      <c r="AT114" s="134" t="s">
        <v>111</v>
      </c>
      <c r="AU114" s="134" t="s">
        <v>77</v>
      </c>
      <c r="AV114" s="12" t="s">
        <v>77</v>
      </c>
      <c r="AW114" s="12" t="s">
        <v>32</v>
      </c>
      <c r="AX114" s="12" t="s">
        <v>71</v>
      </c>
      <c r="AY114" s="134" t="s">
        <v>103</v>
      </c>
    </row>
    <row r="115" spans="2:65" s="13" customFormat="1">
      <c r="B115" s="139"/>
      <c r="D115" s="132" t="s">
        <v>111</v>
      </c>
      <c r="E115" s="140" t="s">
        <v>3</v>
      </c>
      <c r="F115" s="141" t="s">
        <v>113</v>
      </c>
      <c r="H115" s="142">
        <v>33.802999999999997</v>
      </c>
      <c r="J115" s="255"/>
      <c r="L115" s="139"/>
      <c r="M115" s="143"/>
      <c r="T115" s="144"/>
      <c r="AT115" s="140" t="s">
        <v>111</v>
      </c>
      <c r="AU115" s="140" t="s">
        <v>77</v>
      </c>
      <c r="AV115" s="13" t="s">
        <v>107</v>
      </c>
      <c r="AW115" s="13" t="s">
        <v>32</v>
      </c>
      <c r="AX115" s="13" t="s">
        <v>76</v>
      </c>
      <c r="AY115" s="140" t="s">
        <v>103</v>
      </c>
    </row>
    <row r="116" spans="2:65" s="1" customFormat="1" ht="24.2" customHeight="1">
      <c r="B116" s="116"/>
      <c r="C116" s="264" t="s">
        <v>107</v>
      </c>
      <c r="D116" s="117" t="s">
        <v>104</v>
      </c>
      <c r="E116" s="156" t="s">
        <v>399</v>
      </c>
      <c r="F116" s="157" t="s">
        <v>400</v>
      </c>
      <c r="G116" s="158" t="s">
        <v>115</v>
      </c>
      <c r="H116" s="159">
        <v>85.355000000000004</v>
      </c>
      <c r="I116" s="160">
        <v>0</v>
      </c>
      <c r="J116" s="256">
        <f>ROUND(I116*H116,2)</f>
        <v>0</v>
      </c>
      <c r="K116" s="157" t="s">
        <v>106</v>
      </c>
      <c r="L116" s="30"/>
      <c r="M116" s="123" t="s">
        <v>3</v>
      </c>
      <c r="N116" s="124" t="s">
        <v>42</v>
      </c>
      <c r="O116" s="125">
        <v>0.25600000000000001</v>
      </c>
      <c r="P116" s="125">
        <f>O116*H116</f>
        <v>21.85088</v>
      </c>
      <c r="Q116" s="125">
        <v>0</v>
      </c>
      <c r="R116" s="125">
        <f>Q116*H116</f>
        <v>0</v>
      </c>
      <c r="S116" s="125">
        <v>0</v>
      </c>
      <c r="T116" s="126">
        <f>S116*H116</f>
        <v>0</v>
      </c>
      <c r="AR116" s="127" t="s">
        <v>107</v>
      </c>
      <c r="AT116" s="127" t="s">
        <v>104</v>
      </c>
      <c r="AU116" s="127" t="s">
        <v>77</v>
      </c>
      <c r="AY116" s="18" t="s">
        <v>103</v>
      </c>
      <c r="BE116" s="128">
        <f>IF(N116="základní",J116,0)</f>
        <v>0</v>
      </c>
      <c r="BF116" s="128">
        <f>IF(N116="snížená",J116,0)</f>
        <v>0</v>
      </c>
      <c r="BG116" s="128">
        <f>IF(N116="zákl. přenesená",J116,0)</f>
        <v>0</v>
      </c>
      <c r="BH116" s="128">
        <f>IF(N116="sníž. přenesená",J116,0)</f>
        <v>0</v>
      </c>
      <c r="BI116" s="128">
        <f>IF(N116="nulová",J116,0)</f>
        <v>0</v>
      </c>
      <c r="BJ116" s="18" t="s">
        <v>76</v>
      </c>
      <c r="BK116" s="128">
        <f>ROUND(I116*H116,2)</f>
        <v>0</v>
      </c>
      <c r="BL116" s="18" t="s">
        <v>107</v>
      </c>
      <c r="BM116" s="127" t="s">
        <v>158</v>
      </c>
    </row>
    <row r="117" spans="2:65" s="1" customFormat="1" ht="12">
      <c r="B117" s="30"/>
      <c r="C117" s="263"/>
      <c r="D117" s="129" t="s">
        <v>108</v>
      </c>
      <c r="E117" s="12"/>
      <c r="F117" s="135" t="s">
        <v>401</v>
      </c>
      <c r="G117" s="12"/>
      <c r="H117" s="136">
        <v>85.355000000000004</v>
      </c>
      <c r="I117" s="12"/>
      <c r="J117" s="254"/>
      <c r="K117" s="12"/>
      <c r="L117" s="30"/>
      <c r="M117" s="131"/>
      <c r="T117" s="51"/>
      <c r="AT117" s="18" t="s">
        <v>108</v>
      </c>
      <c r="AU117" s="18" t="s">
        <v>77</v>
      </c>
    </row>
    <row r="118" spans="2:65" s="14" customFormat="1" ht="24">
      <c r="B118" s="145"/>
      <c r="C118" s="265">
        <v>5</v>
      </c>
      <c r="D118" s="132" t="s">
        <v>111</v>
      </c>
      <c r="E118" s="118" t="s">
        <v>402</v>
      </c>
      <c r="F118" s="119" t="s">
        <v>403</v>
      </c>
      <c r="G118" s="120" t="s">
        <v>115</v>
      </c>
      <c r="H118" s="121">
        <v>102.76</v>
      </c>
      <c r="I118" s="122">
        <v>0</v>
      </c>
      <c r="J118" s="250">
        <f>ROUND(I118*H118,2)</f>
        <v>0</v>
      </c>
      <c r="K118" s="119" t="s">
        <v>106</v>
      </c>
      <c r="L118" s="145"/>
      <c r="M118" s="147"/>
      <c r="T118" s="148"/>
      <c r="AT118" s="146" t="s">
        <v>111</v>
      </c>
      <c r="AU118" s="146" t="s">
        <v>77</v>
      </c>
      <c r="AV118" s="14" t="s">
        <v>76</v>
      </c>
      <c r="AW118" s="14" t="s">
        <v>32</v>
      </c>
      <c r="AX118" s="14" t="s">
        <v>71</v>
      </c>
      <c r="AY118" s="146" t="s">
        <v>103</v>
      </c>
    </row>
    <row r="119" spans="2:65" s="12" customFormat="1">
      <c r="B119" s="133"/>
      <c r="D119" s="132" t="s">
        <v>111</v>
      </c>
      <c r="E119" s="1"/>
      <c r="F119" s="130" t="s">
        <v>404</v>
      </c>
      <c r="G119" s="1"/>
      <c r="H119" s="1"/>
      <c r="I119" s="1"/>
      <c r="J119" s="253"/>
      <c r="K119" s="1"/>
      <c r="L119" s="133"/>
      <c r="M119" s="137"/>
      <c r="T119" s="138"/>
      <c r="AT119" s="134" t="s">
        <v>111</v>
      </c>
      <c r="AU119" s="134" t="s">
        <v>77</v>
      </c>
      <c r="AV119" s="12" t="s">
        <v>77</v>
      </c>
      <c r="AW119" s="12" t="s">
        <v>32</v>
      </c>
      <c r="AX119" s="12" t="s">
        <v>71</v>
      </c>
      <c r="AY119" s="134" t="s">
        <v>103</v>
      </c>
    </row>
    <row r="120" spans="2:65" s="12" customFormat="1">
      <c r="B120" s="133"/>
      <c r="D120" s="132" t="s">
        <v>111</v>
      </c>
      <c r="E120" s="134" t="s">
        <v>3</v>
      </c>
      <c r="F120" s="135" t="s">
        <v>405</v>
      </c>
      <c r="H120" s="136">
        <v>11.08</v>
      </c>
      <c r="J120" s="254"/>
      <c r="L120" s="133"/>
      <c r="M120" s="137"/>
      <c r="T120" s="138"/>
      <c r="AT120" s="134" t="s">
        <v>111</v>
      </c>
      <c r="AU120" s="134" t="s">
        <v>77</v>
      </c>
      <c r="AV120" s="12" t="s">
        <v>77</v>
      </c>
      <c r="AW120" s="12" t="s">
        <v>32</v>
      </c>
      <c r="AX120" s="12" t="s">
        <v>71</v>
      </c>
      <c r="AY120" s="134" t="s">
        <v>103</v>
      </c>
    </row>
    <row r="121" spans="2:65" s="13" customFormat="1">
      <c r="B121" s="139"/>
      <c r="D121" s="132" t="s">
        <v>111</v>
      </c>
      <c r="E121" s="134" t="s">
        <v>3</v>
      </c>
      <c r="F121" s="135" t="s">
        <v>406</v>
      </c>
      <c r="G121" s="12"/>
      <c r="H121" s="136">
        <v>91.68</v>
      </c>
      <c r="I121" s="12"/>
      <c r="J121" s="254"/>
      <c r="K121" s="12"/>
      <c r="L121" s="139"/>
      <c r="M121" s="143"/>
      <c r="T121" s="144"/>
      <c r="AT121" s="140" t="s">
        <v>111</v>
      </c>
      <c r="AU121" s="140" t="s">
        <v>77</v>
      </c>
      <c r="AV121" s="13" t="s">
        <v>107</v>
      </c>
      <c r="AW121" s="13" t="s">
        <v>32</v>
      </c>
      <c r="AX121" s="13" t="s">
        <v>76</v>
      </c>
      <c r="AY121" s="140" t="s">
        <v>103</v>
      </c>
    </row>
    <row r="122" spans="2:65" s="1" customFormat="1" ht="24.2" customHeight="1">
      <c r="B122" s="116"/>
      <c r="C122" s="263"/>
      <c r="D122" s="263"/>
      <c r="E122" s="140" t="s">
        <v>3</v>
      </c>
      <c r="F122" s="141" t="s">
        <v>113</v>
      </c>
      <c r="G122" s="13"/>
      <c r="H122" s="142">
        <v>102.76</v>
      </c>
      <c r="I122" s="13"/>
      <c r="J122" s="255"/>
      <c r="K122" s="13"/>
      <c r="L122" s="30"/>
      <c r="M122" s="123" t="s">
        <v>3</v>
      </c>
      <c r="N122" s="124" t="s">
        <v>42</v>
      </c>
      <c r="O122" s="125">
        <v>0.13100000000000001</v>
      </c>
      <c r="P122" s="125">
        <f>O122*H122</f>
        <v>13.46156</v>
      </c>
      <c r="Q122" s="125">
        <v>0</v>
      </c>
      <c r="R122" s="125">
        <f>Q122*H122</f>
        <v>0</v>
      </c>
      <c r="S122" s="125">
        <v>0</v>
      </c>
      <c r="T122" s="126">
        <f>S122*H122</f>
        <v>0</v>
      </c>
      <c r="AR122" s="127" t="s">
        <v>107</v>
      </c>
      <c r="AT122" s="127" t="s">
        <v>104</v>
      </c>
      <c r="AU122" s="127" t="s">
        <v>77</v>
      </c>
      <c r="AY122" s="18" t="s">
        <v>103</v>
      </c>
      <c r="BE122" s="128">
        <f>IF(N122="základní",J122,0)</f>
        <v>0</v>
      </c>
      <c r="BF122" s="128">
        <f>IF(N122="snížená",J122,0)</f>
        <v>0</v>
      </c>
      <c r="BG122" s="128">
        <f>IF(N122="zákl. přenesená",J122,0)</f>
        <v>0</v>
      </c>
      <c r="BH122" s="128">
        <f>IF(N122="sníž. přenesená",J122,0)</f>
        <v>0</v>
      </c>
      <c r="BI122" s="128">
        <f>IF(N122="nulová",J122,0)</f>
        <v>0</v>
      </c>
      <c r="BJ122" s="18" t="s">
        <v>76</v>
      </c>
      <c r="BK122" s="128">
        <f>ROUND(I122*H122,2)</f>
        <v>0</v>
      </c>
      <c r="BL122" s="18" t="s">
        <v>107</v>
      </c>
      <c r="BM122" s="127" t="s">
        <v>159</v>
      </c>
    </row>
    <row r="123" spans="2:65" s="1" customFormat="1" ht="12">
      <c r="B123" s="30"/>
      <c r="C123" s="117">
        <v>6</v>
      </c>
      <c r="D123" s="129" t="s">
        <v>108</v>
      </c>
      <c r="E123" s="156" t="s">
        <v>407</v>
      </c>
      <c r="F123" s="157" t="s">
        <v>408</v>
      </c>
      <c r="G123" s="158" t="s">
        <v>115</v>
      </c>
      <c r="H123" s="159">
        <v>107.898</v>
      </c>
      <c r="I123" s="160">
        <v>0</v>
      </c>
      <c r="J123" s="256">
        <f>ROUND(I123*H123,2)</f>
        <v>0</v>
      </c>
      <c r="K123" s="157" t="s">
        <v>3</v>
      </c>
      <c r="L123" s="30"/>
      <c r="M123" s="131"/>
      <c r="T123" s="51"/>
      <c r="AT123" s="18" t="s">
        <v>108</v>
      </c>
      <c r="AU123" s="18" t="s">
        <v>77</v>
      </c>
    </row>
    <row r="124" spans="2:65" s="14" customFormat="1" ht="12">
      <c r="B124" s="145"/>
      <c r="C124" s="117"/>
      <c r="D124" s="132" t="s">
        <v>111</v>
      </c>
      <c r="E124" s="12"/>
      <c r="F124" s="135" t="s">
        <v>409</v>
      </c>
      <c r="G124" s="12"/>
      <c r="H124" s="136">
        <v>107.898</v>
      </c>
      <c r="I124" s="12"/>
      <c r="J124" s="254"/>
      <c r="K124" s="12"/>
      <c r="L124" s="145"/>
      <c r="M124" s="147"/>
      <c r="T124" s="148"/>
      <c r="AT124" s="146" t="s">
        <v>111</v>
      </c>
      <c r="AU124" s="146" t="s">
        <v>77</v>
      </c>
      <c r="AV124" s="14" t="s">
        <v>76</v>
      </c>
      <c r="AW124" s="14" t="s">
        <v>32</v>
      </c>
      <c r="AX124" s="14" t="s">
        <v>71</v>
      </c>
      <c r="AY124" s="146" t="s">
        <v>103</v>
      </c>
    </row>
    <row r="125" spans="2:65" s="12" customFormat="1" ht="12">
      <c r="B125" s="133"/>
      <c r="C125" s="264">
        <v>7</v>
      </c>
      <c r="D125" s="132" t="s">
        <v>111</v>
      </c>
      <c r="E125" s="118" t="s">
        <v>410</v>
      </c>
      <c r="F125" s="119" t="s">
        <v>411</v>
      </c>
      <c r="G125" s="120" t="s">
        <v>115</v>
      </c>
      <c r="H125" s="121">
        <v>21.84</v>
      </c>
      <c r="I125" s="122">
        <v>0</v>
      </c>
      <c r="J125" s="250">
        <f>ROUND(I125*H125,2)</f>
        <v>0</v>
      </c>
      <c r="K125" s="119" t="s">
        <v>106</v>
      </c>
      <c r="L125" s="133"/>
      <c r="M125" s="137"/>
      <c r="T125" s="138"/>
      <c r="AT125" s="134" t="s">
        <v>111</v>
      </c>
      <c r="AU125" s="134" t="s">
        <v>77</v>
      </c>
      <c r="AV125" s="12" t="s">
        <v>77</v>
      </c>
      <c r="AW125" s="12" t="s">
        <v>32</v>
      </c>
      <c r="AX125" s="12" t="s">
        <v>71</v>
      </c>
      <c r="AY125" s="134" t="s">
        <v>103</v>
      </c>
    </row>
    <row r="126" spans="2:65" s="15" customFormat="1" ht="12">
      <c r="B126" s="149"/>
      <c r="C126" s="263"/>
      <c r="D126" s="132" t="s">
        <v>111</v>
      </c>
      <c r="E126" s="1"/>
      <c r="F126" s="130" t="s">
        <v>412</v>
      </c>
      <c r="G126" s="1"/>
      <c r="H126" s="1"/>
      <c r="I126" s="1"/>
      <c r="J126" s="253"/>
      <c r="K126" s="1"/>
      <c r="L126" s="149"/>
      <c r="M126" s="153"/>
      <c r="T126" s="154"/>
      <c r="AT126" s="150" t="s">
        <v>111</v>
      </c>
      <c r="AU126" s="150" t="s">
        <v>77</v>
      </c>
      <c r="AV126" s="15" t="s">
        <v>109</v>
      </c>
      <c r="AW126" s="15" t="s">
        <v>32</v>
      </c>
      <c r="AX126" s="15" t="s">
        <v>71</v>
      </c>
      <c r="AY126" s="150" t="s">
        <v>103</v>
      </c>
    </row>
    <row r="127" spans="2:65" s="13" customFormat="1" ht="12">
      <c r="B127" s="139"/>
      <c r="C127" s="263"/>
      <c r="D127" s="132" t="s">
        <v>111</v>
      </c>
      <c r="E127" s="134" t="s">
        <v>3</v>
      </c>
      <c r="F127" s="135" t="s">
        <v>413</v>
      </c>
      <c r="G127" s="12"/>
      <c r="H127" s="136">
        <v>10.92</v>
      </c>
      <c r="I127" s="12"/>
      <c r="J127" s="254"/>
      <c r="K127" s="12"/>
      <c r="L127" s="139"/>
      <c r="M127" s="143"/>
      <c r="T127" s="144"/>
      <c r="AT127" s="140" t="s">
        <v>111</v>
      </c>
      <c r="AU127" s="140" t="s">
        <v>77</v>
      </c>
      <c r="AV127" s="13" t="s">
        <v>107</v>
      </c>
      <c r="AW127" s="13" t="s">
        <v>32</v>
      </c>
      <c r="AX127" s="13" t="s">
        <v>76</v>
      </c>
      <c r="AY127" s="140" t="s">
        <v>103</v>
      </c>
    </row>
    <row r="128" spans="2:65" s="1" customFormat="1" ht="24.2" customHeight="1">
      <c r="B128" s="116"/>
      <c r="C128" s="263"/>
      <c r="D128" s="263"/>
      <c r="E128" s="134" t="s">
        <v>3</v>
      </c>
      <c r="F128" s="135" t="s">
        <v>414</v>
      </c>
      <c r="G128" s="12"/>
      <c r="H128" s="136">
        <v>10.92</v>
      </c>
      <c r="I128" s="12"/>
      <c r="J128" s="254"/>
      <c r="K128" s="12"/>
      <c r="L128" s="30"/>
      <c r="M128" s="123" t="s">
        <v>3</v>
      </c>
      <c r="N128" s="124" t="s">
        <v>42</v>
      </c>
      <c r="O128" s="125">
        <v>0.32800000000000001</v>
      </c>
      <c r="P128" s="125">
        <f>O128*H128</f>
        <v>3.5817600000000001</v>
      </c>
      <c r="Q128" s="125">
        <v>0</v>
      </c>
      <c r="R128" s="125">
        <f>Q128*H128</f>
        <v>0</v>
      </c>
      <c r="S128" s="125">
        <v>0</v>
      </c>
      <c r="T128" s="126">
        <f>S128*H128</f>
        <v>0</v>
      </c>
      <c r="AR128" s="127" t="s">
        <v>107</v>
      </c>
      <c r="AT128" s="127" t="s">
        <v>104</v>
      </c>
      <c r="AU128" s="127" t="s">
        <v>77</v>
      </c>
      <c r="AY128" s="18" t="s">
        <v>103</v>
      </c>
      <c r="BE128" s="128">
        <f>IF(N128="základní",J128,0)</f>
        <v>0</v>
      </c>
      <c r="BF128" s="128">
        <f>IF(N128="snížená",J128,0)</f>
        <v>0</v>
      </c>
      <c r="BG128" s="128">
        <f>IF(N128="zákl. přenesená",J128,0)</f>
        <v>0</v>
      </c>
      <c r="BH128" s="128">
        <f>IF(N128="sníž. přenesená",J128,0)</f>
        <v>0</v>
      </c>
      <c r="BI128" s="128">
        <f>IF(N128="nulová",J128,0)</f>
        <v>0</v>
      </c>
      <c r="BJ128" s="18" t="s">
        <v>76</v>
      </c>
      <c r="BK128" s="128">
        <f>ROUND(I128*H128,2)</f>
        <v>0</v>
      </c>
      <c r="BL128" s="18" t="s">
        <v>107</v>
      </c>
      <c r="BM128" s="127" t="s">
        <v>160</v>
      </c>
    </row>
    <row r="129" spans="2:65" s="1" customFormat="1">
      <c r="B129" s="30"/>
      <c r="D129" s="129" t="s">
        <v>108</v>
      </c>
      <c r="E129" s="140" t="s">
        <v>3</v>
      </c>
      <c r="F129" s="141" t="s">
        <v>113</v>
      </c>
      <c r="G129" s="13"/>
      <c r="H129" s="142">
        <v>21.84</v>
      </c>
      <c r="I129" s="13"/>
      <c r="J129" s="255"/>
      <c r="K129" s="13"/>
      <c r="L129" s="30"/>
      <c r="M129" s="131"/>
      <c r="T129" s="51"/>
      <c r="AT129" s="18" t="s">
        <v>108</v>
      </c>
      <c r="AU129" s="18" t="s">
        <v>77</v>
      </c>
    </row>
    <row r="130" spans="2:65" s="14" customFormat="1" ht="12">
      <c r="B130" s="145"/>
      <c r="D130" s="132" t="s">
        <v>111</v>
      </c>
      <c r="E130" s="156" t="s">
        <v>415</v>
      </c>
      <c r="F130" s="157" t="s">
        <v>416</v>
      </c>
      <c r="G130" s="158" t="s">
        <v>115</v>
      </c>
      <c r="H130" s="159">
        <v>11.465999999999999</v>
      </c>
      <c r="I130" s="160">
        <v>0</v>
      </c>
      <c r="J130" s="256">
        <f>ROUND(I130*H130,2)</f>
        <v>0</v>
      </c>
      <c r="K130" s="157" t="s">
        <v>106</v>
      </c>
      <c r="L130" s="145"/>
      <c r="M130" s="147"/>
      <c r="T130" s="148"/>
      <c r="AT130" s="146" t="s">
        <v>111</v>
      </c>
      <c r="AU130" s="146" t="s">
        <v>77</v>
      </c>
      <c r="AV130" s="14" t="s">
        <v>76</v>
      </c>
      <c r="AW130" s="14" t="s">
        <v>32</v>
      </c>
      <c r="AX130" s="14" t="s">
        <v>71</v>
      </c>
      <c r="AY130" s="146" t="s">
        <v>103</v>
      </c>
    </row>
    <row r="131" spans="2:65" s="14" customFormat="1">
      <c r="B131" s="145"/>
      <c r="D131" s="132" t="s">
        <v>111</v>
      </c>
      <c r="E131" s="146" t="s">
        <v>3</v>
      </c>
      <c r="F131" s="135" t="s">
        <v>417</v>
      </c>
      <c r="G131" s="12"/>
      <c r="H131" s="136">
        <v>11.465999999999999</v>
      </c>
      <c r="J131" s="257"/>
      <c r="L131" s="145"/>
      <c r="M131" s="147"/>
      <c r="T131" s="148"/>
      <c r="AT131" s="146" t="s">
        <v>111</v>
      </c>
      <c r="AU131" s="146" t="s">
        <v>77</v>
      </c>
      <c r="AV131" s="14" t="s">
        <v>76</v>
      </c>
      <c r="AW131" s="14" t="s">
        <v>32</v>
      </c>
      <c r="AX131" s="14" t="s">
        <v>71</v>
      </c>
      <c r="AY131" s="146" t="s">
        <v>103</v>
      </c>
    </row>
    <row r="132" spans="2:65" s="13" customFormat="1">
      <c r="B132" s="139"/>
      <c r="D132" s="132" t="s">
        <v>111</v>
      </c>
      <c r="E132" s="140" t="s">
        <v>3</v>
      </c>
      <c r="F132" s="141" t="s">
        <v>113</v>
      </c>
      <c r="H132" s="142">
        <v>11.465999999999999</v>
      </c>
      <c r="J132" s="255"/>
      <c r="L132" s="139"/>
      <c r="M132" s="143"/>
      <c r="T132" s="144"/>
      <c r="AT132" s="140" t="s">
        <v>111</v>
      </c>
      <c r="AU132" s="140" t="s">
        <v>77</v>
      </c>
      <c r="AV132" s="13" t="s">
        <v>107</v>
      </c>
      <c r="AW132" s="13" t="s">
        <v>32</v>
      </c>
      <c r="AX132" s="13" t="s">
        <v>76</v>
      </c>
      <c r="AY132" s="140" t="s">
        <v>103</v>
      </c>
    </row>
    <row r="133" spans="2:65" s="1" customFormat="1" ht="24.2" customHeight="1">
      <c r="B133" s="116"/>
      <c r="C133" s="117">
        <v>8</v>
      </c>
      <c r="D133" s="117" t="s">
        <v>104</v>
      </c>
      <c r="E133" s="118" t="s">
        <v>410</v>
      </c>
      <c r="F133" s="119" t="s">
        <v>411</v>
      </c>
      <c r="G133" s="120" t="s">
        <v>115</v>
      </c>
      <c r="H133" s="121">
        <v>21.84</v>
      </c>
      <c r="I133" s="122">
        <v>0</v>
      </c>
      <c r="J133" s="250">
        <f>ROUND(I133*H133,2)</f>
        <v>0</v>
      </c>
      <c r="K133" s="119" t="s">
        <v>106</v>
      </c>
      <c r="L133" s="30"/>
      <c r="M133" s="123" t="s">
        <v>3</v>
      </c>
      <c r="N133" s="124" t="s">
        <v>42</v>
      </c>
      <c r="O133" s="125">
        <v>0.114</v>
      </c>
      <c r="P133" s="125">
        <f>O133*H133</f>
        <v>2.48976</v>
      </c>
      <c r="Q133" s="125">
        <v>0</v>
      </c>
      <c r="R133" s="125">
        <f>Q133*H133</f>
        <v>0</v>
      </c>
      <c r="S133" s="125">
        <v>0</v>
      </c>
      <c r="T133" s="126">
        <f>S133*H133</f>
        <v>0</v>
      </c>
      <c r="AR133" s="127" t="s">
        <v>107</v>
      </c>
      <c r="AT133" s="127" t="s">
        <v>104</v>
      </c>
      <c r="AU133" s="127" t="s">
        <v>77</v>
      </c>
      <c r="AY133" s="18" t="s">
        <v>103</v>
      </c>
      <c r="BE133" s="128">
        <f>IF(N133="základní",J133,0)</f>
        <v>0</v>
      </c>
      <c r="BF133" s="128">
        <f>IF(N133="snížená",J133,0)</f>
        <v>0</v>
      </c>
      <c r="BG133" s="128">
        <f>IF(N133="zákl. přenesená",J133,0)</f>
        <v>0</v>
      </c>
      <c r="BH133" s="128">
        <f>IF(N133="sníž. přenesená",J133,0)</f>
        <v>0</v>
      </c>
      <c r="BI133" s="128">
        <f>IF(N133="nulová",J133,0)</f>
        <v>0</v>
      </c>
      <c r="BJ133" s="18" t="s">
        <v>76</v>
      </c>
      <c r="BK133" s="128">
        <f>ROUND(I133*H133,2)</f>
        <v>0</v>
      </c>
      <c r="BL133" s="18" t="s">
        <v>107</v>
      </c>
      <c r="BM133" s="127" t="s">
        <v>161</v>
      </c>
    </row>
    <row r="134" spans="2:65" s="1" customFormat="1">
      <c r="B134" s="30"/>
      <c r="D134" s="129" t="s">
        <v>108</v>
      </c>
      <c r="F134" s="130" t="s">
        <v>412</v>
      </c>
      <c r="J134" s="253"/>
      <c r="L134" s="30"/>
      <c r="M134" s="131"/>
      <c r="T134" s="51"/>
      <c r="AT134" s="18" t="s">
        <v>108</v>
      </c>
      <c r="AU134" s="18" t="s">
        <v>77</v>
      </c>
    </row>
    <row r="135" spans="2:65" s="14" customFormat="1">
      <c r="B135" s="145"/>
      <c r="D135" s="132" t="s">
        <v>111</v>
      </c>
      <c r="E135" s="134" t="s">
        <v>3</v>
      </c>
      <c r="F135" s="135" t="s">
        <v>413</v>
      </c>
      <c r="G135" s="12"/>
      <c r="H135" s="136">
        <v>10.92</v>
      </c>
      <c r="I135" s="12"/>
      <c r="J135" s="254"/>
      <c r="K135" s="12"/>
      <c r="L135" s="145"/>
      <c r="M135" s="147"/>
      <c r="T135" s="148"/>
      <c r="AT135" s="146" t="s">
        <v>111</v>
      </c>
      <c r="AU135" s="146" t="s">
        <v>77</v>
      </c>
      <c r="AV135" s="14" t="s">
        <v>76</v>
      </c>
      <c r="AW135" s="14" t="s">
        <v>32</v>
      </c>
      <c r="AX135" s="14" t="s">
        <v>71</v>
      </c>
      <c r="AY135" s="146" t="s">
        <v>103</v>
      </c>
    </row>
    <row r="136" spans="2:65" s="12" customFormat="1">
      <c r="B136" s="133"/>
      <c r="D136" s="132" t="s">
        <v>111</v>
      </c>
      <c r="E136" s="134" t="s">
        <v>3</v>
      </c>
      <c r="F136" s="135" t="s">
        <v>414</v>
      </c>
      <c r="H136" s="136">
        <v>10.92</v>
      </c>
      <c r="J136" s="254"/>
      <c r="L136" s="133"/>
      <c r="M136" s="137"/>
      <c r="T136" s="138"/>
      <c r="AT136" s="134" t="s">
        <v>111</v>
      </c>
      <c r="AU136" s="134" t="s">
        <v>77</v>
      </c>
      <c r="AV136" s="12" t="s">
        <v>77</v>
      </c>
      <c r="AW136" s="12" t="s">
        <v>32</v>
      </c>
      <c r="AX136" s="12" t="s">
        <v>71</v>
      </c>
      <c r="AY136" s="134" t="s">
        <v>103</v>
      </c>
    </row>
    <row r="137" spans="2:65" s="13" customFormat="1">
      <c r="B137" s="139"/>
      <c r="D137" s="132" t="s">
        <v>111</v>
      </c>
      <c r="E137" s="140" t="s">
        <v>3</v>
      </c>
      <c r="F137" s="141" t="s">
        <v>113</v>
      </c>
      <c r="H137" s="142">
        <v>21.84</v>
      </c>
      <c r="J137" s="255"/>
      <c r="L137" s="139"/>
      <c r="M137" s="143"/>
      <c r="T137" s="144"/>
      <c r="AT137" s="140" t="s">
        <v>111</v>
      </c>
      <c r="AU137" s="140" t="s">
        <v>77</v>
      </c>
      <c r="AV137" s="13" t="s">
        <v>107</v>
      </c>
      <c r="AW137" s="13" t="s">
        <v>32</v>
      </c>
      <c r="AX137" s="13" t="s">
        <v>76</v>
      </c>
      <c r="AY137" s="140" t="s">
        <v>103</v>
      </c>
    </row>
    <row r="138" spans="2:65" s="1" customFormat="1" ht="21.75" customHeight="1">
      <c r="B138" s="116"/>
      <c r="C138" s="264">
        <v>9</v>
      </c>
      <c r="D138" s="117" t="s">
        <v>104</v>
      </c>
      <c r="E138" s="156" t="s">
        <v>415</v>
      </c>
      <c r="F138" s="157" t="s">
        <v>416</v>
      </c>
      <c r="G138" s="158" t="s">
        <v>115</v>
      </c>
      <c r="H138" s="159">
        <v>11.465999999999999</v>
      </c>
      <c r="I138" s="160">
        <v>0</v>
      </c>
      <c r="J138" s="256">
        <f>ROUND(I138*H138,2)</f>
        <v>0</v>
      </c>
      <c r="K138" s="157" t="s">
        <v>106</v>
      </c>
      <c r="L138" s="30"/>
      <c r="M138" s="123" t="s">
        <v>3</v>
      </c>
      <c r="N138" s="124" t="s">
        <v>42</v>
      </c>
      <c r="O138" s="125">
        <v>2.8000000000000001E-2</v>
      </c>
      <c r="P138" s="125">
        <f>O138*H138</f>
        <v>0.321048</v>
      </c>
      <c r="Q138" s="125">
        <v>0</v>
      </c>
      <c r="R138" s="125">
        <f>Q138*H138</f>
        <v>0</v>
      </c>
      <c r="S138" s="125">
        <v>0</v>
      </c>
      <c r="T138" s="126">
        <f>S138*H138</f>
        <v>0</v>
      </c>
      <c r="AR138" s="127" t="s">
        <v>107</v>
      </c>
      <c r="AT138" s="127" t="s">
        <v>104</v>
      </c>
      <c r="AU138" s="127" t="s">
        <v>77</v>
      </c>
      <c r="AY138" s="18" t="s">
        <v>103</v>
      </c>
      <c r="BE138" s="128">
        <f>IF(N138="základní",J138,0)</f>
        <v>0</v>
      </c>
      <c r="BF138" s="128">
        <f>IF(N138="snížená",J138,0)</f>
        <v>0</v>
      </c>
      <c r="BG138" s="128">
        <f>IF(N138="zákl. přenesená",J138,0)</f>
        <v>0</v>
      </c>
      <c r="BH138" s="128">
        <f>IF(N138="sníž. přenesená",J138,0)</f>
        <v>0</v>
      </c>
      <c r="BI138" s="128">
        <f>IF(N138="nulová",J138,0)</f>
        <v>0</v>
      </c>
      <c r="BJ138" s="18" t="s">
        <v>76</v>
      </c>
      <c r="BK138" s="128">
        <f>ROUND(I138*H138,2)</f>
        <v>0</v>
      </c>
      <c r="BL138" s="18" t="s">
        <v>107</v>
      </c>
      <c r="BM138" s="127" t="s">
        <v>162</v>
      </c>
    </row>
    <row r="139" spans="2:65" s="1" customFormat="1" ht="12">
      <c r="B139" s="30"/>
      <c r="C139" s="263"/>
      <c r="D139" s="129" t="s">
        <v>108</v>
      </c>
      <c r="E139" s="12"/>
      <c r="F139" s="135" t="s">
        <v>417</v>
      </c>
      <c r="G139" s="12"/>
      <c r="H139" s="136">
        <v>11.465999999999999</v>
      </c>
      <c r="I139" s="12"/>
      <c r="J139" s="254"/>
      <c r="K139" s="12"/>
      <c r="L139" s="30"/>
      <c r="M139" s="131"/>
      <c r="T139" s="51"/>
      <c r="AT139" s="18" t="s">
        <v>108</v>
      </c>
      <c r="AU139" s="18" t="s">
        <v>77</v>
      </c>
    </row>
    <row r="140" spans="2:65" s="14" customFormat="1" ht="12">
      <c r="B140" s="145"/>
      <c r="C140" s="266">
        <v>10</v>
      </c>
      <c r="D140" s="132" t="s">
        <v>111</v>
      </c>
      <c r="E140" s="156" t="s">
        <v>418</v>
      </c>
      <c r="F140" s="157" t="s">
        <v>419</v>
      </c>
      <c r="G140" s="158" t="s">
        <v>115</v>
      </c>
      <c r="H140" s="159">
        <v>11.465999999999999</v>
      </c>
      <c r="I140" s="160">
        <v>0</v>
      </c>
      <c r="J140" s="256">
        <f>ROUND(I140*H140,2)</f>
        <v>0</v>
      </c>
      <c r="K140" s="157" t="s">
        <v>106</v>
      </c>
      <c r="L140" s="145"/>
      <c r="M140" s="147"/>
      <c r="T140" s="148"/>
      <c r="AT140" s="146" t="s">
        <v>111</v>
      </c>
      <c r="AU140" s="146" t="s">
        <v>77</v>
      </c>
      <c r="AV140" s="14" t="s">
        <v>76</v>
      </c>
      <c r="AW140" s="14" t="s">
        <v>32</v>
      </c>
      <c r="AX140" s="14" t="s">
        <v>71</v>
      </c>
      <c r="AY140" s="146" t="s">
        <v>103</v>
      </c>
    </row>
    <row r="141" spans="2:65" s="14" customFormat="1" ht="12">
      <c r="B141" s="145"/>
      <c r="C141" s="263"/>
      <c r="D141" s="132" t="s">
        <v>111</v>
      </c>
      <c r="E141" s="12"/>
      <c r="F141" s="135" t="s">
        <v>417</v>
      </c>
      <c r="G141" s="12"/>
      <c r="H141" s="136">
        <v>11.465999999999999</v>
      </c>
      <c r="I141" s="12"/>
      <c r="J141" s="254"/>
      <c r="K141" s="12"/>
      <c r="L141" s="145"/>
      <c r="M141" s="147"/>
      <c r="T141" s="148"/>
      <c r="AT141" s="146" t="s">
        <v>111</v>
      </c>
      <c r="AU141" s="146" t="s">
        <v>77</v>
      </c>
      <c r="AV141" s="14" t="s">
        <v>76</v>
      </c>
      <c r="AW141" s="14" t="s">
        <v>32</v>
      </c>
      <c r="AX141" s="14" t="s">
        <v>71</v>
      </c>
      <c r="AY141" s="146" t="s">
        <v>103</v>
      </c>
    </row>
    <row r="142" spans="2:65" s="12" customFormat="1" ht="24">
      <c r="B142" s="133"/>
      <c r="C142" s="265">
        <v>11</v>
      </c>
      <c r="D142" s="132" t="s">
        <v>111</v>
      </c>
      <c r="E142" s="118" t="s">
        <v>420</v>
      </c>
      <c r="F142" s="119" t="s">
        <v>421</v>
      </c>
      <c r="G142" s="120" t="s">
        <v>110</v>
      </c>
      <c r="H142" s="121">
        <v>141.57499999999999</v>
      </c>
      <c r="I142" s="122">
        <v>0</v>
      </c>
      <c r="J142" s="250">
        <f>ROUND(I142*H142,2)</f>
        <v>0</v>
      </c>
      <c r="K142" s="119" t="s">
        <v>106</v>
      </c>
      <c r="L142" s="133"/>
      <c r="M142" s="137"/>
      <c r="T142" s="138"/>
      <c r="AT142" s="134" t="s">
        <v>111</v>
      </c>
      <c r="AU142" s="134" t="s">
        <v>77</v>
      </c>
      <c r="AV142" s="12" t="s">
        <v>77</v>
      </c>
      <c r="AW142" s="12" t="s">
        <v>32</v>
      </c>
      <c r="AX142" s="12" t="s">
        <v>71</v>
      </c>
      <c r="AY142" s="134" t="s">
        <v>103</v>
      </c>
    </row>
    <row r="143" spans="2:65" s="13" customFormat="1">
      <c r="B143" s="139"/>
      <c r="D143" s="132" t="s">
        <v>111</v>
      </c>
      <c r="E143" s="1"/>
      <c r="F143" s="130" t="s">
        <v>422</v>
      </c>
      <c r="G143" s="1"/>
      <c r="H143" s="1"/>
      <c r="I143" s="1"/>
      <c r="J143" s="253"/>
      <c r="K143" s="1"/>
      <c r="L143" s="139"/>
      <c r="M143" s="143"/>
      <c r="T143" s="144"/>
      <c r="AT143" s="140" t="s">
        <v>111</v>
      </c>
      <c r="AU143" s="140" t="s">
        <v>77</v>
      </c>
      <c r="AV143" s="13" t="s">
        <v>107</v>
      </c>
      <c r="AW143" s="13" t="s">
        <v>32</v>
      </c>
      <c r="AX143" s="13" t="s">
        <v>76</v>
      </c>
      <c r="AY143" s="140" t="s">
        <v>103</v>
      </c>
    </row>
    <row r="144" spans="2:65" s="11" customFormat="1" ht="22.9" customHeight="1">
      <c r="B144" s="109"/>
      <c r="D144" s="110" t="s">
        <v>70</v>
      </c>
      <c r="E144" s="134" t="s">
        <v>3</v>
      </c>
      <c r="F144" s="135" t="s">
        <v>385</v>
      </c>
      <c r="G144" s="12"/>
      <c r="H144" s="136">
        <v>27.38</v>
      </c>
      <c r="I144" s="12"/>
      <c r="J144" s="254"/>
      <c r="K144" s="12"/>
      <c r="L144" s="109"/>
      <c r="M144" s="111"/>
      <c r="P144" s="112">
        <f>SUM(P145:P161)</f>
        <v>2.3087600000000004</v>
      </c>
      <c r="R144" s="112">
        <f>SUM(R145:R161)</f>
        <v>1.9179499999999999E-2</v>
      </c>
      <c r="T144" s="113">
        <f>SUM(T145:T161)</f>
        <v>0</v>
      </c>
      <c r="AR144" s="110" t="s">
        <v>76</v>
      </c>
      <c r="AT144" s="114" t="s">
        <v>70</v>
      </c>
      <c r="AU144" s="114" t="s">
        <v>76</v>
      </c>
      <c r="AY144" s="110" t="s">
        <v>103</v>
      </c>
      <c r="BK144" s="115">
        <f>SUM(BK145:BK161)</f>
        <v>0</v>
      </c>
    </row>
    <row r="145" spans="2:65" s="1" customFormat="1" ht="24.2" customHeight="1">
      <c r="B145" s="116"/>
      <c r="C145" s="263"/>
      <c r="D145" s="263"/>
      <c r="E145" s="134" t="s">
        <v>3</v>
      </c>
      <c r="F145" s="135" t="s">
        <v>386</v>
      </c>
      <c r="G145" s="12"/>
      <c r="H145" s="136">
        <v>27.38</v>
      </c>
      <c r="I145" s="12"/>
      <c r="J145" s="254"/>
      <c r="K145" s="12"/>
      <c r="L145" s="30"/>
      <c r="M145" s="123" t="s">
        <v>3</v>
      </c>
      <c r="N145" s="124" t="s">
        <v>42</v>
      </c>
      <c r="O145" s="125">
        <v>5.8000000000000003E-2</v>
      </c>
      <c r="P145" s="125">
        <f>O145*H145</f>
        <v>1.5880400000000001</v>
      </c>
      <c r="Q145" s="125">
        <v>1E-4</v>
      </c>
      <c r="R145" s="125">
        <f>Q145*H145</f>
        <v>2.738E-3</v>
      </c>
      <c r="S145" s="125">
        <v>0</v>
      </c>
      <c r="T145" s="126">
        <f>S145*H145</f>
        <v>0</v>
      </c>
      <c r="AR145" s="127" t="s">
        <v>107</v>
      </c>
      <c r="AT145" s="127" t="s">
        <v>104</v>
      </c>
      <c r="AU145" s="127" t="s">
        <v>77</v>
      </c>
      <c r="AY145" s="18" t="s">
        <v>103</v>
      </c>
      <c r="BE145" s="128">
        <f>IF(N145="základní",J145,0)</f>
        <v>0</v>
      </c>
      <c r="BF145" s="128">
        <f>IF(N145="snížená",J145,0)</f>
        <v>0</v>
      </c>
      <c r="BG145" s="128">
        <f>IF(N145="zákl. přenesená",J145,0)</f>
        <v>0</v>
      </c>
      <c r="BH145" s="128">
        <f>IF(N145="sníž. přenesená",J145,0)</f>
        <v>0</v>
      </c>
      <c r="BI145" s="128">
        <f>IF(N145="nulová",J145,0)</f>
        <v>0</v>
      </c>
      <c r="BJ145" s="18" t="s">
        <v>76</v>
      </c>
      <c r="BK145" s="128">
        <f>ROUND(I145*H145,2)</f>
        <v>0</v>
      </c>
      <c r="BL145" s="18" t="s">
        <v>107</v>
      </c>
      <c r="BM145" s="127" t="s">
        <v>163</v>
      </c>
    </row>
    <row r="146" spans="2:65" s="1" customFormat="1">
      <c r="B146" s="30"/>
      <c r="D146" s="129" t="s">
        <v>108</v>
      </c>
      <c r="E146" s="134" t="s">
        <v>3</v>
      </c>
      <c r="F146" s="135" t="s">
        <v>387</v>
      </c>
      <c r="G146" s="12"/>
      <c r="H146" s="136">
        <v>54.805</v>
      </c>
      <c r="I146" s="12"/>
      <c r="J146" s="254"/>
      <c r="K146" s="12"/>
      <c r="L146" s="30"/>
      <c r="M146" s="131"/>
      <c r="T146" s="51"/>
      <c r="AT146" s="18" t="s">
        <v>108</v>
      </c>
      <c r="AU146" s="18" t="s">
        <v>77</v>
      </c>
    </row>
    <row r="147" spans="2:65" s="14" customFormat="1">
      <c r="B147" s="145"/>
      <c r="D147" s="132" t="s">
        <v>111</v>
      </c>
      <c r="E147" s="134" t="s">
        <v>3</v>
      </c>
      <c r="F147" s="135" t="s">
        <v>388</v>
      </c>
      <c r="G147" s="12"/>
      <c r="H147" s="136">
        <v>32.01</v>
      </c>
      <c r="I147" s="12"/>
      <c r="J147" s="254"/>
      <c r="K147" s="12"/>
      <c r="L147" s="145"/>
      <c r="M147" s="147"/>
      <c r="T147" s="148"/>
      <c r="AT147" s="146" t="s">
        <v>111</v>
      </c>
      <c r="AU147" s="146" t="s">
        <v>77</v>
      </c>
      <c r="AV147" s="14" t="s">
        <v>76</v>
      </c>
      <c r="AW147" s="14" t="s">
        <v>32</v>
      </c>
      <c r="AX147" s="14" t="s">
        <v>71</v>
      </c>
      <c r="AY147" s="146" t="s">
        <v>103</v>
      </c>
    </row>
    <row r="148" spans="2:65" s="14" customFormat="1">
      <c r="B148" s="145"/>
      <c r="D148" s="132" t="s">
        <v>111</v>
      </c>
      <c r="E148" s="140" t="s">
        <v>3</v>
      </c>
      <c r="F148" s="141" t="s">
        <v>113</v>
      </c>
      <c r="G148" s="13"/>
      <c r="H148" s="142">
        <v>141.57499999999999</v>
      </c>
      <c r="I148" s="13"/>
      <c r="J148" s="255"/>
      <c r="K148" s="13"/>
      <c r="L148" s="145"/>
      <c r="M148" s="147"/>
      <c r="T148" s="148"/>
      <c r="AT148" s="146" t="s">
        <v>111</v>
      </c>
      <c r="AU148" s="146" t="s">
        <v>77</v>
      </c>
      <c r="AV148" s="14" t="s">
        <v>76</v>
      </c>
      <c r="AW148" s="14" t="s">
        <v>32</v>
      </c>
      <c r="AX148" s="14" t="s">
        <v>71</v>
      </c>
      <c r="AY148" s="146" t="s">
        <v>103</v>
      </c>
    </row>
    <row r="149" spans="2:65" s="12" customFormat="1" ht="24">
      <c r="B149" s="133"/>
      <c r="C149" s="12">
        <v>12</v>
      </c>
      <c r="D149" s="132" t="s">
        <v>111</v>
      </c>
      <c r="E149" s="118" t="s">
        <v>423</v>
      </c>
      <c r="F149" s="119" t="s">
        <v>424</v>
      </c>
      <c r="G149" s="120" t="s">
        <v>110</v>
      </c>
      <c r="H149" s="121">
        <v>141.57499999999999</v>
      </c>
      <c r="I149" s="122">
        <v>0</v>
      </c>
      <c r="J149" s="250">
        <f>ROUND(I149*H149,2)</f>
        <v>0</v>
      </c>
      <c r="K149" s="119" t="s">
        <v>106</v>
      </c>
      <c r="L149" s="133"/>
      <c r="M149" s="137"/>
      <c r="T149" s="138"/>
      <c r="AT149" s="134" t="s">
        <v>111</v>
      </c>
      <c r="AU149" s="134" t="s">
        <v>77</v>
      </c>
      <c r="AV149" s="12" t="s">
        <v>77</v>
      </c>
      <c r="AW149" s="12" t="s">
        <v>32</v>
      </c>
      <c r="AX149" s="12" t="s">
        <v>71</v>
      </c>
      <c r="AY149" s="134" t="s">
        <v>103</v>
      </c>
    </row>
    <row r="150" spans="2:65" s="12" customFormat="1">
      <c r="B150" s="133"/>
      <c r="D150" s="132" t="s">
        <v>111</v>
      </c>
      <c r="E150" s="1"/>
      <c r="F150" s="130" t="s">
        <v>425</v>
      </c>
      <c r="G150" s="1"/>
      <c r="H150" s="1"/>
      <c r="I150" s="1"/>
      <c r="J150" s="253"/>
      <c r="K150" s="1"/>
      <c r="L150" s="133"/>
      <c r="M150" s="137"/>
      <c r="T150" s="138"/>
      <c r="AT150" s="134" t="s">
        <v>111</v>
      </c>
      <c r="AU150" s="134" t="s">
        <v>77</v>
      </c>
      <c r="AV150" s="12" t="s">
        <v>77</v>
      </c>
      <c r="AW150" s="12" t="s">
        <v>32</v>
      </c>
      <c r="AX150" s="12" t="s">
        <v>71</v>
      </c>
      <c r="AY150" s="134" t="s">
        <v>103</v>
      </c>
    </row>
    <row r="151" spans="2:65" s="15" customFormat="1">
      <c r="B151" s="149"/>
      <c r="D151" s="132" t="s">
        <v>111</v>
      </c>
      <c r="E151" s="134" t="s">
        <v>3</v>
      </c>
      <c r="F151" s="135" t="s">
        <v>385</v>
      </c>
      <c r="G151" s="12"/>
      <c r="H151" s="136">
        <v>27.38</v>
      </c>
      <c r="I151" s="12"/>
      <c r="J151" s="254"/>
      <c r="K151" s="12"/>
      <c r="L151" s="149"/>
      <c r="M151" s="153"/>
      <c r="T151" s="154"/>
      <c r="AT151" s="150" t="s">
        <v>111</v>
      </c>
      <c r="AU151" s="150" t="s">
        <v>77</v>
      </c>
      <c r="AV151" s="15" t="s">
        <v>109</v>
      </c>
      <c r="AW151" s="15" t="s">
        <v>32</v>
      </c>
      <c r="AX151" s="15" t="s">
        <v>71</v>
      </c>
      <c r="AY151" s="150" t="s">
        <v>103</v>
      </c>
    </row>
    <row r="152" spans="2:65" s="13" customFormat="1">
      <c r="B152" s="139"/>
      <c r="D152" s="132" t="s">
        <v>111</v>
      </c>
      <c r="E152" s="134" t="s">
        <v>3</v>
      </c>
      <c r="F152" s="135" t="s">
        <v>386</v>
      </c>
      <c r="G152" s="12"/>
      <c r="H152" s="136">
        <v>27.38</v>
      </c>
      <c r="I152" s="12"/>
      <c r="J152" s="254"/>
      <c r="K152" s="12"/>
      <c r="L152" s="139"/>
      <c r="M152" s="143"/>
      <c r="T152" s="144"/>
      <c r="AT152" s="140" t="s">
        <v>111</v>
      </c>
      <c r="AU152" s="140" t="s">
        <v>77</v>
      </c>
      <c r="AV152" s="13" t="s">
        <v>107</v>
      </c>
      <c r="AW152" s="13" t="s">
        <v>32</v>
      </c>
      <c r="AX152" s="13" t="s">
        <v>76</v>
      </c>
      <c r="AY152" s="140" t="s">
        <v>103</v>
      </c>
    </row>
    <row r="153" spans="2:65" s="1" customFormat="1" ht="16.5" customHeight="1">
      <c r="B153" s="116"/>
      <c r="C153" s="267"/>
      <c r="D153" s="267"/>
      <c r="E153" s="134" t="s">
        <v>3</v>
      </c>
      <c r="F153" s="135" t="s">
        <v>387</v>
      </c>
      <c r="G153" s="12"/>
      <c r="H153" s="136">
        <v>54.805</v>
      </c>
      <c r="I153" s="12"/>
      <c r="J153" s="254"/>
      <c r="K153" s="12"/>
      <c r="L153" s="161"/>
      <c r="M153" s="162" t="s">
        <v>3</v>
      </c>
      <c r="N153" s="163" t="s">
        <v>42</v>
      </c>
      <c r="O153" s="125">
        <v>0</v>
      </c>
      <c r="P153" s="125">
        <f>O153*H153</f>
        <v>0</v>
      </c>
      <c r="Q153" s="125">
        <v>2.9999999999999997E-4</v>
      </c>
      <c r="R153" s="125">
        <f>Q153*H153</f>
        <v>1.6441499999999998E-2</v>
      </c>
      <c r="S153" s="125">
        <v>0</v>
      </c>
      <c r="T153" s="126">
        <f>S153*H153</f>
        <v>0</v>
      </c>
      <c r="AR153" s="127" t="s">
        <v>114</v>
      </c>
      <c r="AT153" s="127" t="s">
        <v>124</v>
      </c>
      <c r="AU153" s="127" t="s">
        <v>77</v>
      </c>
      <c r="AY153" s="18" t="s">
        <v>103</v>
      </c>
      <c r="BE153" s="128">
        <f>IF(N153="základní",J153,0)</f>
        <v>0</v>
      </c>
      <c r="BF153" s="128">
        <f>IF(N153="snížená",J153,0)</f>
        <v>0</v>
      </c>
      <c r="BG153" s="128">
        <f>IF(N153="zákl. přenesená",J153,0)</f>
        <v>0</v>
      </c>
      <c r="BH153" s="128">
        <f>IF(N153="sníž. přenesená",J153,0)</f>
        <v>0</v>
      </c>
      <c r="BI153" s="128">
        <f>IF(N153="nulová",J153,0)</f>
        <v>0</v>
      </c>
      <c r="BJ153" s="18" t="s">
        <v>76</v>
      </c>
      <c r="BK153" s="128">
        <f>ROUND(I153*H153,2)</f>
        <v>0</v>
      </c>
      <c r="BL153" s="18" t="s">
        <v>107</v>
      </c>
      <c r="BM153" s="127" t="s">
        <v>164</v>
      </c>
    </row>
    <row r="154" spans="2:65" s="12" customFormat="1">
      <c r="B154" s="133"/>
      <c r="D154" s="132" t="s">
        <v>111</v>
      </c>
      <c r="E154" s="134" t="s">
        <v>3</v>
      </c>
      <c r="F154" s="135" t="s">
        <v>388</v>
      </c>
      <c r="H154" s="136">
        <v>32.01</v>
      </c>
      <c r="J154" s="254"/>
      <c r="L154" s="133"/>
      <c r="M154" s="137"/>
      <c r="T154" s="138"/>
      <c r="AT154" s="134" t="s">
        <v>111</v>
      </c>
      <c r="AU154" s="134" t="s">
        <v>77</v>
      </c>
      <c r="AV154" s="12" t="s">
        <v>77</v>
      </c>
      <c r="AW154" s="12" t="s">
        <v>32</v>
      </c>
      <c r="AX154" s="12" t="s">
        <v>71</v>
      </c>
      <c r="AY154" s="134" t="s">
        <v>103</v>
      </c>
    </row>
    <row r="155" spans="2:65" s="13" customFormat="1">
      <c r="B155" s="139"/>
      <c r="D155" s="132" t="s">
        <v>111</v>
      </c>
      <c r="E155" s="140" t="s">
        <v>3</v>
      </c>
      <c r="F155" s="141" t="s">
        <v>113</v>
      </c>
      <c r="H155" s="142">
        <v>141.57499999999999</v>
      </c>
      <c r="J155" s="255"/>
      <c r="L155" s="139"/>
      <c r="M155" s="143"/>
      <c r="T155" s="144"/>
      <c r="AT155" s="140" t="s">
        <v>111</v>
      </c>
      <c r="AU155" s="140" t="s">
        <v>77</v>
      </c>
      <c r="AV155" s="13" t="s">
        <v>107</v>
      </c>
      <c r="AW155" s="13" t="s">
        <v>32</v>
      </c>
      <c r="AX155" s="13" t="s">
        <v>76</v>
      </c>
      <c r="AY155" s="140" t="s">
        <v>103</v>
      </c>
    </row>
    <row r="156" spans="2:65" s="1" customFormat="1" ht="16.5" customHeight="1">
      <c r="B156" s="116"/>
      <c r="C156" s="117">
        <v>13</v>
      </c>
      <c r="D156" s="117" t="s">
        <v>104</v>
      </c>
      <c r="E156" s="118" t="s">
        <v>426</v>
      </c>
      <c r="F156" s="119" t="s">
        <v>427</v>
      </c>
      <c r="G156" s="120" t="s">
        <v>115</v>
      </c>
      <c r="H156" s="121">
        <v>10.92</v>
      </c>
      <c r="I156" s="122">
        <v>0</v>
      </c>
      <c r="J156" s="250">
        <f>ROUND(I156*H156,2)</f>
        <v>0</v>
      </c>
      <c r="K156" s="119" t="s">
        <v>106</v>
      </c>
      <c r="L156" s="30"/>
      <c r="M156" s="123" t="s">
        <v>3</v>
      </c>
      <c r="N156" s="124" t="s">
        <v>42</v>
      </c>
      <c r="O156" s="125">
        <v>6.6000000000000003E-2</v>
      </c>
      <c r="P156" s="125">
        <f>O156*H156</f>
        <v>0.72072000000000003</v>
      </c>
      <c r="Q156" s="125">
        <v>0</v>
      </c>
      <c r="R156" s="125">
        <f>Q156*H156</f>
        <v>0</v>
      </c>
      <c r="S156" s="125">
        <v>0</v>
      </c>
      <c r="T156" s="126">
        <f>S156*H156</f>
        <v>0</v>
      </c>
      <c r="AR156" s="127" t="s">
        <v>107</v>
      </c>
      <c r="AT156" s="127" t="s">
        <v>104</v>
      </c>
      <c r="AU156" s="127" t="s">
        <v>77</v>
      </c>
      <c r="AY156" s="18" t="s">
        <v>103</v>
      </c>
      <c r="BE156" s="128">
        <f>IF(N156="základní",J156,0)</f>
        <v>0</v>
      </c>
      <c r="BF156" s="128">
        <f>IF(N156="snížená",J156,0)</f>
        <v>0</v>
      </c>
      <c r="BG156" s="128">
        <f>IF(N156="zákl. přenesená",J156,0)</f>
        <v>0</v>
      </c>
      <c r="BH156" s="128">
        <f>IF(N156="sníž. přenesená",J156,0)</f>
        <v>0</v>
      </c>
      <c r="BI156" s="128">
        <f>IF(N156="nulová",J156,0)</f>
        <v>0</v>
      </c>
      <c r="BJ156" s="18" t="s">
        <v>76</v>
      </c>
      <c r="BK156" s="128">
        <f>ROUND(I156*H156,2)</f>
        <v>0</v>
      </c>
      <c r="BL156" s="18" t="s">
        <v>107</v>
      </c>
      <c r="BM156" s="127" t="s">
        <v>165</v>
      </c>
    </row>
    <row r="157" spans="2:65" s="1" customFormat="1">
      <c r="B157" s="30"/>
      <c r="D157" s="129" t="s">
        <v>108</v>
      </c>
      <c r="F157" s="130" t="s">
        <v>428</v>
      </c>
      <c r="J157" s="253"/>
      <c r="L157" s="30"/>
      <c r="M157" s="131"/>
      <c r="T157" s="51"/>
      <c r="AT157" s="18" t="s">
        <v>108</v>
      </c>
      <c r="AU157" s="18" t="s">
        <v>77</v>
      </c>
    </row>
    <row r="158" spans="2:65" s="14" customFormat="1">
      <c r="B158" s="145"/>
      <c r="D158" s="132" t="s">
        <v>111</v>
      </c>
      <c r="E158" s="134" t="s">
        <v>3</v>
      </c>
      <c r="F158" s="135" t="s">
        <v>413</v>
      </c>
      <c r="G158" s="12"/>
      <c r="H158" s="136">
        <v>10.92</v>
      </c>
      <c r="I158" s="12"/>
      <c r="J158" s="254"/>
      <c r="K158" s="12"/>
      <c r="L158" s="145"/>
      <c r="M158" s="147"/>
      <c r="T158" s="148"/>
      <c r="AT158" s="146" t="s">
        <v>111</v>
      </c>
      <c r="AU158" s="146" t="s">
        <v>77</v>
      </c>
      <c r="AV158" s="14" t="s">
        <v>76</v>
      </c>
      <c r="AW158" s="14" t="s">
        <v>32</v>
      </c>
      <c r="AX158" s="14" t="s">
        <v>71</v>
      </c>
      <c r="AY158" s="146" t="s">
        <v>103</v>
      </c>
    </row>
    <row r="159" spans="2:65" s="12" customFormat="1">
      <c r="B159" s="133"/>
      <c r="D159" s="132" t="s">
        <v>111</v>
      </c>
      <c r="E159" s="134" t="s">
        <v>3</v>
      </c>
      <c r="F159" s="135" t="s">
        <v>166</v>
      </c>
      <c r="H159" s="136">
        <v>1.5</v>
      </c>
      <c r="J159" s="254"/>
      <c r="L159" s="133"/>
      <c r="M159" s="137"/>
      <c r="T159" s="138"/>
      <c r="AT159" s="134" t="s">
        <v>111</v>
      </c>
      <c r="AU159" s="134" t="s">
        <v>77</v>
      </c>
      <c r="AV159" s="12" t="s">
        <v>77</v>
      </c>
      <c r="AW159" s="12" t="s">
        <v>32</v>
      </c>
      <c r="AX159" s="12" t="s">
        <v>71</v>
      </c>
      <c r="AY159" s="134" t="s">
        <v>103</v>
      </c>
    </row>
    <row r="160" spans="2:65" s="15" customFormat="1">
      <c r="B160" s="149"/>
      <c r="D160" s="132" t="s">
        <v>111</v>
      </c>
      <c r="E160" s="150" t="s">
        <v>142</v>
      </c>
      <c r="F160" s="151" t="s">
        <v>117</v>
      </c>
      <c r="H160" s="152">
        <v>1.5</v>
      </c>
      <c r="J160" s="258"/>
      <c r="L160" s="149"/>
      <c r="M160" s="153"/>
      <c r="T160" s="154"/>
      <c r="AT160" s="150" t="s">
        <v>111</v>
      </c>
      <c r="AU160" s="150" t="s">
        <v>77</v>
      </c>
      <c r="AV160" s="15" t="s">
        <v>109</v>
      </c>
      <c r="AW160" s="15" t="s">
        <v>32</v>
      </c>
      <c r="AX160" s="15" t="s">
        <v>71</v>
      </c>
      <c r="AY160" s="150" t="s">
        <v>103</v>
      </c>
    </row>
    <row r="161" spans="2:65" s="13" customFormat="1">
      <c r="B161" s="139"/>
      <c r="D161" s="132" t="s">
        <v>111</v>
      </c>
      <c r="E161" s="140" t="s">
        <v>3</v>
      </c>
      <c r="F161" s="141" t="s">
        <v>113</v>
      </c>
      <c r="H161" s="142">
        <v>1.5</v>
      </c>
      <c r="J161" s="255"/>
      <c r="L161" s="139"/>
      <c r="M161" s="143"/>
      <c r="T161" s="144"/>
      <c r="AT161" s="140" t="s">
        <v>111</v>
      </c>
      <c r="AU161" s="140" t="s">
        <v>77</v>
      </c>
      <c r="AV161" s="13" t="s">
        <v>107</v>
      </c>
      <c r="AW161" s="13" t="s">
        <v>32</v>
      </c>
      <c r="AX161" s="13" t="s">
        <v>76</v>
      </c>
      <c r="AY161" s="140" t="s">
        <v>103</v>
      </c>
    </row>
    <row r="162" spans="2:65" s="11" customFormat="1" ht="22.9" customHeight="1">
      <c r="B162" s="109"/>
      <c r="D162" s="110" t="s">
        <v>70</v>
      </c>
      <c r="E162" s="276">
        <v>9</v>
      </c>
      <c r="F162" s="276" t="s">
        <v>123</v>
      </c>
      <c r="G162" s="274"/>
      <c r="H162" s="274"/>
      <c r="I162" s="274"/>
      <c r="J162" s="259">
        <f>J163+J166+J167+J168+J171+J175</f>
        <v>0</v>
      </c>
      <c r="K162" s="274"/>
      <c r="L162" s="109"/>
      <c r="M162" s="111"/>
      <c r="P162" s="112">
        <f>SUM(P163:P181)</f>
        <v>180.94792899999999</v>
      </c>
      <c r="R162" s="112">
        <f>SUM(R163:R181)</f>
        <v>7.6332377699999991</v>
      </c>
      <c r="T162" s="113">
        <f>SUM(T163:T181)</f>
        <v>0</v>
      </c>
      <c r="AR162" s="110" t="s">
        <v>76</v>
      </c>
      <c r="AT162" s="114" t="s">
        <v>70</v>
      </c>
      <c r="AU162" s="114" t="s">
        <v>76</v>
      </c>
      <c r="AY162" s="110" t="s">
        <v>103</v>
      </c>
      <c r="BK162" s="115">
        <f>SUM(BK163:BK181)</f>
        <v>0</v>
      </c>
    </row>
    <row r="163" spans="2:65" s="1" customFormat="1" ht="33" customHeight="1">
      <c r="B163" s="116"/>
      <c r="C163" s="117">
        <v>14</v>
      </c>
      <c r="D163" s="117" t="s">
        <v>104</v>
      </c>
      <c r="E163" s="118" t="s">
        <v>429</v>
      </c>
      <c r="F163" s="119" t="s">
        <v>430</v>
      </c>
      <c r="G163" s="120" t="s">
        <v>110</v>
      </c>
      <c r="H163" s="121">
        <v>260</v>
      </c>
      <c r="I163" s="122">
        <v>0</v>
      </c>
      <c r="J163" s="250">
        <f>ROUND(I163*H163,2)</f>
        <v>0</v>
      </c>
      <c r="K163" s="119" t="s">
        <v>106</v>
      </c>
      <c r="L163" s="30"/>
      <c r="M163" s="123" t="s">
        <v>3</v>
      </c>
      <c r="N163" s="124" t="s">
        <v>42</v>
      </c>
      <c r="O163" s="125">
        <v>0.41199999999999998</v>
      </c>
      <c r="P163" s="125">
        <f>O163*H163</f>
        <v>107.11999999999999</v>
      </c>
      <c r="Q163" s="125">
        <v>0</v>
      </c>
      <c r="R163" s="125">
        <f>Q163*H163</f>
        <v>0</v>
      </c>
      <c r="S163" s="125">
        <v>0</v>
      </c>
      <c r="T163" s="126">
        <f>S163*H163</f>
        <v>0</v>
      </c>
      <c r="AR163" s="127" t="s">
        <v>107</v>
      </c>
      <c r="AT163" s="127" t="s">
        <v>104</v>
      </c>
      <c r="AU163" s="127" t="s">
        <v>77</v>
      </c>
      <c r="AY163" s="18" t="s">
        <v>103</v>
      </c>
      <c r="BE163" s="128">
        <f>IF(N163="základní",J163,0)</f>
        <v>0</v>
      </c>
      <c r="BF163" s="128">
        <f>IF(N163="snížená",J163,0)</f>
        <v>0</v>
      </c>
      <c r="BG163" s="128">
        <f>IF(N163="zákl. přenesená",J163,0)</f>
        <v>0</v>
      </c>
      <c r="BH163" s="128">
        <f>IF(N163="sníž. přenesená",J163,0)</f>
        <v>0</v>
      </c>
      <c r="BI163" s="128">
        <f>IF(N163="nulová",J163,0)</f>
        <v>0</v>
      </c>
      <c r="BJ163" s="18" t="s">
        <v>76</v>
      </c>
      <c r="BK163" s="128">
        <f>ROUND(I163*H163,2)</f>
        <v>0</v>
      </c>
      <c r="BL163" s="18" t="s">
        <v>107</v>
      </c>
      <c r="BM163" s="127" t="s">
        <v>167</v>
      </c>
    </row>
    <row r="164" spans="2:65" s="1" customFormat="1">
      <c r="B164" s="30"/>
      <c r="D164" s="129" t="s">
        <v>108</v>
      </c>
      <c r="F164" s="130" t="s">
        <v>431</v>
      </c>
      <c r="J164" s="253"/>
      <c r="L164" s="30"/>
      <c r="M164" s="131"/>
      <c r="T164" s="51"/>
      <c r="AT164" s="18" t="s">
        <v>108</v>
      </c>
      <c r="AU164" s="18" t="s">
        <v>77</v>
      </c>
    </row>
    <row r="165" spans="2:65" s="12" customFormat="1">
      <c r="B165" s="133"/>
      <c r="D165" s="132" t="s">
        <v>111</v>
      </c>
      <c r="E165" s="134" t="s">
        <v>3</v>
      </c>
      <c r="F165" s="135" t="s">
        <v>432</v>
      </c>
      <c r="H165" s="136">
        <v>260</v>
      </c>
      <c r="J165" s="254"/>
      <c r="L165" s="133"/>
      <c r="M165" s="137"/>
      <c r="T165" s="138"/>
      <c r="AT165" s="134" t="s">
        <v>111</v>
      </c>
      <c r="AU165" s="134" t="s">
        <v>77</v>
      </c>
      <c r="AV165" s="12" t="s">
        <v>77</v>
      </c>
      <c r="AW165" s="12" t="s">
        <v>32</v>
      </c>
      <c r="AX165" s="12" t="s">
        <v>71</v>
      </c>
      <c r="AY165" s="134" t="s">
        <v>103</v>
      </c>
    </row>
    <row r="166" spans="2:65" s="13" customFormat="1" ht="24">
      <c r="B166" s="139"/>
      <c r="D166" s="132" t="s">
        <v>111</v>
      </c>
      <c r="E166" s="118" t="s">
        <v>433</v>
      </c>
      <c r="F166" s="119" t="s">
        <v>434</v>
      </c>
      <c r="G166" s="120" t="s">
        <v>110</v>
      </c>
      <c r="H166" s="121">
        <v>260</v>
      </c>
      <c r="I166" s="122">
        <v>0</v>
      </c>
      <c r="J166" s="250">
        <f>ROUND(I166*H166,2)</f>
        <v>0</v>
      </c>
      <c r="K166" s="119" t="s">
        <v>3</v>
      </c>
      <c r="L166" s="139"/>
      <c r="M166" s="143"/>
      <c r="T166" s="144"/>
      <c r="AT166" s="140" t="s">
        <v>111</v>
      </c>
      <c r="AU166" s="140" t="s">
        <v>77</v>
      </c>
      <c r="AV166" s="13" t="s">
        <v>107</v>
      </c>
      <c r="AW166" s="13" t="s">
        <v>32</v>
      </c>
      <c r="AX166" s="13" t="s">
        <v>76</v>
      </c>
      <c r="AY166" s="140" t="s">
        <v>103</v>
      </c>
    </row>
    <row r="167" spans="2:65" s="1" customFormat="1" ht="16.5" customHeight="1">
      <c r="B167" s="116"/>
      <c r="C167" s="155">
        <v>15</v>
      </c>
      <c r="D167" s="155" t="s">
        <v>124</v>
      </c>
      <c r="E167" s="118" t="s">
        <v>435</v>
      </c>
      <c r="F167" s="119" t="s">
        <v>436</v>
      </c>
      <c r="G167" s="120" t="s">
        <v>110</v>
      </c>
      <c r="H167" s="121">
        <v>260</v>
      </c>
      <c r="I167" s="122">
        <v>0</v>
      </c>
      <c r="J167" s="250">
        <f>ROUND(I167*H167,2)</f>
        <v>0</v>
      </c>
      <c r="K167" s="119" t="s">
        <v>106</v>
      </c>
      <c r="L167" s="161"/>
      <c r="M167" s="162" t="s">
        <v>3</v>
      </c>
      <c r="N167" s="163" t="s">
        <v>42</v>
      </c>
      <c r="O167" s="125">
        <v>0</v>
      </c>
      <c r="P167" s="125">
        <f>O167*H167</f>
        <v>0</v>
      </c>
      <c r="Q167" s="125">
        <v>6.7299999999999999E-3</v>
      </c>
      <c r="R167" s="125">
        <f>Q167*H167</f>
        <v>1.7498</v>
      </c>
      <c r="S167" s="125">
        <v>0</v>
      </c>
      <c r="T167" s="126">
        <f>S167*H167</f>
        <v>0</v>
      </c>
      <c r="AR167" s="127" t="s">
        <v>114</v>
      </c>
      <c r="AT167" s="127" t="s">
        <v>124</v>
      </c>
      <c r="AU167" s="127" t="s">
        <v>77</v>
      </c>
      <c r="AY167" s="18" t="s">
        <v>103</v>
      </c>
      <c r="BE167" s="128">
        <f>IF(N167="základní",J167,0)</f>
        <v>0</v>
      </c>
      <c r="BF167" s="128">
        <f>IF(N167="snížená",J167,0)</f>
        <v>0</v>
      </c>
      <c r="BG167" s="128">
        <f>IF(N167="zákl. přenesená",J167,0)</f>
        <v>0</v>
      </c>
      <c r="BH167" s="128">
        <f>IF(N167="sníž. přenesená",J167,0)</f>
        <v>0</v>
      </c>
      <c r="BI167" s="128">
        <f>IF(N167="nulová",J167,0)</f>
        <v>0</v>
      </c>
      <c r="BJ167" s="18" t="s">
        <v>76</v>
      </c>
      <c r="BK167" s="128">
        <f>ROUND(I167*H167,2)</f>
        <v>0</v>
      </c>
      <c r="BL167" s="18" t="s">
        <v>107</v>
      </c>
      <c r="BM167" s="127" t="s">
        <v>168</v>
      </c>
    </row>
    <row r="168" spans="2:65" s="1" customFormat="1" ht="24.2" customHeight="1">
      <c r="B168" s="116"/>
      <c r="C168" s="117">
        <v>16</v>
      </c>
      <c r="D168" s="117" t="s">
        <v>104</v>
      </c>
      <c r="E168" s="118" t="s">
        <v>437</v>
      </c>
      <c r="F168" s="119" t="s">
        <v>438</v>
      </c>
      <c r="G168" s="120" t="s">
        <v>110</v>
      </c>
      <c r="H168" s="121">
        <v>2.1960000000000002</v>
      </c>
      <c r="I168" s="122">
        <v>0</v>
      </c>
      <c r="J168" s="250">
        <f>ROUND(I168*H168,2)</f>
        <v>0</v>
      </c>
      <c r="K168" s="119" t="s">
        <v>106</v>
      </c>
      <c r="L168" s="30"/>
      <c r="M168" s="123" t="s">
        <v>3</v>
      </c>
      <c r="N168" s="124" t="s">
        <v>42</v>
      </c>
      <c r="O168" s="125">
        <v>1.4490000000000001</v>
      </c>
      <c r="P168" s="125">
        <f>O168*H168</f>
        <v>3.1820040000000005</v>
      </c>
      <c r="Q168" s="125">
        <v>2.5018699999999998</v>
      </c>
      <c r="R168" s="125">
        <f>Q168*H168</f>
        <v>5.4941065199999999</v>
      </c>
      <c r="S168" s="125">
        <v>0</v>
      </c>
      <c r="T168" s="126">
        <f>S168*H168</f>
        <v>0</v>
      </c>
      <c r="AR168" s="127" t="s">
        <v>107</v>
      </c>
      <c r="AT168" s="127" t="s">
        <v>104</v>
      </c>
      <c r="AU168" s="127" t="s">
        <v>77</v>
      </c>
      <c r="AY168" s="18" t="s">
        <v>103</v>
      </c>
      <c r="BE168" s="128">
        <f>IF(N168="základní",J168,0)</f>
        <v>0</v>
      </c>
      <c r="BF168" s="128">
        <f>IF(N168="snížená",J168,0)</f>
        <v>0</v>
      </c>
      <c r="BG168" s="128">
        <f>IF(N168="zákl. přenesená",J168,0)</f>
        <v>0</v>
      </c>
      <c r="BH168" s="128">
        <f>IF(N168="sníž. přenesená",J168,0)</f>
        <v>0</v>
      </c>
      <c r="BI168" s="128">
        <f>IF(N168="nulová",J168,0)</f>
        <v>0</v>
      </c>
      <c r="BJ168" s="18" t="s">
        <v>76</v>
      </c>
      <c r="BK168" s="128">
        <f>ROUND(I168*H168,2)</f>
        <v>0</v>
      </c>
      <c r="BL168" s="18" t="s">
        <v>107</v>
      </c>
      <c r="BM168" s="127" t="s">
        <v>169</v>
      </c>
    </row>
    <row r="169" spans="2:65" s="1" customFormat="1">
      <c r="B169" s="30"/>
      <c r="D169" s="129" t="s">
        <v>108</v>
      </c>
      <c r="F169" s="130" t="s">
        <v>439</v>
      </c>
      <c r="J169" s="253"/>
      <c r="L169" s="30"/>
      <c r="M169" s="131"/>
      <c r="T169" s="51"/>
      <c r="AT169" s="18" t="s">
        <v>108</v>
      </c>
      <c r="AU169" s="18" t="s">
        <v>77</v>
      </c>
    </row>
    <row r="170" spans="2:65" s="14" customFormat="1">
      <c r="B170" s="145"/>
      <c r="D170" s="132" t="s">
        <v>111</v>
      </c>
      <c r="E170" s="134" t="s">
        <v>3</v>
      </c>
      <c r="F170" s="135" t="s">
        <v>440</v>
      </c>
      <c r="G170" s="12"/>
      <c r="H170" s="136">
        <v>2.1960000000000002</v>
      </c>
      <c r="I170" s="12"/>
      <c r="J170" s="254"/>
      <c r="K170" s="12"/>
      <c r="L170" s="145"/>
      <c r="M170" s="147"/>
      <c r="T170" s="148"/>
      <c r="AT170" s="146" t="s">
        <v>111</v>
      </c>
      <c r="AU170" s="146" t="s">
        <v>77</v>
      </c>
      <c r="AV170" s="14" t="s">
        <v>76</v>
      </c>
      <c r="AW170" s="14" t="s">
        <v>32</v>
      </c>
      <c r="AX170" s="14" t="s">
        <v>71</v>
      </c>
      <c r="AY170" s="146" t="s">
        <v>103</v>
      </c>
    </row>
    <row r="171" spans="2:65" s="12" customFormat="1" ht="24">
      <c r="B171" s="133"/>
      <c r="C171" s="12">
        <v>17</v>
      </c>
      <c r="D171" s="132" t="s">
        <v>111</v>
      </c>
      <c r="E171" s="118" t="s">
        <v>441</v>
      </c>
      <c r="F171" s="119" t="s">
        <v>442</v>
      </c>
      <c r="G171" s="120" t="s">
        <v>110</v>
      </c>
      <c r="H171" s="121">
        <v>2.375</v>
      </c>
      <c r="I171" s="122">
        <v>0</v>
      </c>
      <c r="J171" s="250">
        <f>ROUND(I171*H171,2)</f>
        <v>0</v>
      </c>
      <c r="K171" s="119" t="s">
        <v>106</v>
      </c>
      <c r="L171" s="133"/>
      <c r="M171" s="137"/>
      <c r="T171" s="138"/>
      <c r="AT171" s="134" t="s">
        <v>111</v>
      </c>
      <c r="AU171" s="134" t="s">
        <v>77</v>
      </c>
      <c r="AV171" s="12" t="s">
        <v>77</v>
      </c>
      <c r="AW171" s="12" t="s">
        <v>32</v>
      </c>
      <c r="AX171" s="12" t="s">
        <v>71</v>
      </c>
      <c r="AY171" s="134" t="s">
        <v>103</v>
      </c>
    </row>
    <row r="172" spans="2:65" s="12" customFormat="1">
      <c r="B172" s="133"/>
      <c r="D172" s="132" t="s">
        <v>111</v>
      </c>
      <c r="E172" s="1"/>
      <c r="F172" s="130" t="s">
        <v>443</v>
      </c>
      <c r="G172" s="1"/>
      <c r="H172" s="1"/>
      <c r="I172" s="1"/>
      <c r="J172" s="253"/>
      <c r="K172" s="1"/>
      <c r="L172" s="133"/>
      <c r="M172" s="137"/>
      <c r="T172" s="138"/>
      <c r="AT172" s="134" t="s">
        <v>111</v>
      </c>
      <c r="AU172" s="134" t="s">
        <v>77</v>
      </c>
      <c r="AV172" s="12" t="s">
        <v>77</v>
      </c>
      <c r="AW172" s="12" t="s">
        <v>32</v>
      </c>
      <c r="AX172" s="12" t="s">
        <v>71</v>
      </c>
      <c r="AY172" s="134" t="s">
        <v>103</v>
      </c>
    </row>
    <row r="173" spans="2:65" s="12" customFormat="1">
      <c r="B173" s="133"/>
      <c r="D173" s="132" t="s">
        <v>111</v>
      </c>
      <c r="E173" s="134" t="s">
        <v>3</v>
      </c>
      <c r="F173" s="135" t="s">
        <v>444</v>
      </c>
      <c r="H173" s="136">
        <v>2.375</v>
      </c>
      <c r="J173" s="254"/>
      <c r="L173" s="133"/>
      <c r="M173" s="137"/>
      <c r="T173" s="138"/>
      <c r="AT173" s="134" t="s">
        <v>111</v>
      </c>
      <c r="AU173" s="134" t="s">
        <v>77</v>
      </c>
      <c r="AV173" s="12" t="s">
        <v>77</v>
      </c>
      <c r="AW173" s="12" t="s">
        <v>32</v>
      </c>
      <c r="AX173" s="12" t="s">
        <v>71</v>
      </c>
      <c r="AY173" s="134" t="s">
        <v>103</v>
      </c>
    </row>
    <row r="174" spans="2:65" s="13" customFormat="1">
      <c r="B174" s="139"/>
      <c r="D174" s="132" t="s">
        <v>111</v>
      </c>
      <c r="E174" s="140" t="s">
        <v>3</v>
      </c>
      <c r="F174" s="141" t="s">
        <v>113</v>
      </c>
      <c r="H174" s="142">
        <v>2.375</v>
      </c>
      <c r="J174" s="255"/>
      <c r="L174" s="139"/>
      <c r="M174" s="143"/>
      <c r="T174" s="144"/>
      <c r="AT174" s="140" t="s">
        <v>111</v>
      </c>
      <c r="AU174" s="140" t="s">
        <v>77</v>
      </c>
      <c r="AV174" s="13" t="s">
        <v>107</v>
      </c>
      <c r="AW174" s="13" t="s">
        <v>32</v>
      </c>
      <c r="AX174" s="13" t="s">
        <v>76</v>
      </c>
      <c r="AY174" s="140" t="s">
        <v>103</v>
      </c>
    </row>
    <row r="175" spans="2:65" s="1" customFormat="1" ht="23.25" customHeight="1">
      <c r="B175" s="116"/>
      <c r="C175" s="117">
        <v>18</v>
      </c>
      <c r="D175" s="117" t="s">
        <v>104</v>
      </c>
      <c r="E175" s="118" t="s">
        <v>445</v>
      </c>
      <c r="F175" s="119" t="s">
        <v>446</v>
      </c>
      <c r="G175" s="120" t="s">
        <v>110</v>
      </c>
      <c r="H175" s="121">
        <v>141.57499999999999</v>
      </c>
      <c r="I175" s="122">
        <v>0</v>
      </c>
      <c r="J175" s="250">
        <f>ROUND(I175*H175,2)</f>
        <v>0</v>
      </c>
      <c r="K175" s="119" t="s">
        <v>106</v>
      </c>
      <c r="L175" s="30"/>
      <c r="M175" s="123" t="s">
        <v>3</v>
      </c>
      <c r="N175" s="124" t="s">
        <v>42</v>
      </c>
      <c r="O175" s="125">
        <v>0.499</v>
      </c>
      <c r="P175" s="125">
        <f>O175*H175</f>
        <v>70.645924999999991</v>
      </c>
      <c r="Q175" s="125">
        <v>2.7499999999999998E-3</v>
      </c>
      <c r="R175" s="125">
        <f>Q175*H175</f>
        <v>0.38933124999999996</v>
      </c>
      <c r="S175" s="125">
        <v>0</v>
      </c>
      <c r="T175" s="126">
        <f>S175*H175</f>
        <v>0</v>
      </c>
      <c r="AR175" s="127" t="s">
        <v>107</v>
      </c>
      <c r="AT175" s="127" t="s">
        <v>104</v>
      </c>
      <c r="AU175" s="127" t="s">
        <v>77</v>
      </c>
      <c r="AY175" s="18" t="s">
        <v>103</v>
      </c>
      <c r="BE175" s="128">
        <f>IF(N175="základní",J175,0)</f>
        <v>0</v>
      </c>
      <c r="BF175" s="128">
        <f>IF(N175="snížená",J175,0)</f>
        <v>0</v>
      </c>
      <c r="BG175" s="128">
        <f>IF(N175="zákl. přenesená",J175,0)</f>
        <v>0</v>
      </c>
      <c r="BH175" s="128">
        <f>IF(N175="sníž. přenesená",J175,0)</f>
        <v>0</v>
      </c>
      <c r="BI175" s="128">
        <f>IF(N175="nulová",J175,0)</f>
        <v>0</v>
      </c>
      <c r="BJ175" s="18" t="s">
        <v>76</v>
      </c>
      <c r="BK175" s="128">
        <f>ROUND(I175*H175,2)</f>
        <v>0</v>
      </c>
      <c r="BL175" s="18" t="s">
        <v>107</v>
      </c>
      <c r="BM175" s="127" t="s">
        <v>170</v>
      </c>
    </row>
    <row r="176" spans="2:65" s="1" customFormat="1">
      <c r="B176" s="30"/>
      <c r="D176" s="129" t="s">
        <v>108</v>
      </c>
      <c r="F176" s="251" t="s">
        <v>447</v>
      </c>
      <c r="J176" s="253"/>
      <c r="L176" s="30"/>
      <c r="M176" s="131"/>
      <c r="T176" s="51"/>
      <c r="AT176" s="18" t="s">
        <v>108</v>
      </c>
      <c r="AU176" s="18" t="s">
        <v>77</v>
      </c>
    </row>
    <row r="177" spans="2:65" s="14" customFormat="1">
      <c r="B177" s="145"/>
      <c r="D177" s="132" t="s">
        <v>111</v>
      </c>
      <c r="E177" s="134" t="s">
        <v>3</v>
      </c>
      <c r="F177" s="135" t="s">
        <v>385</v>
      </c>
      <c r="G177" s="12"/>
      <c r="H177" s="136">
        <v>27.38</v>
      </c>
      <c r="I177" s="12"/>
      <c r="J177" s="254"/>
      <c r="K177" s="12"/>
      <c r="L177" s="145"/>
      <c r="M177" s="147"/>
      <c r="T177" s="148"/>
      <c r="AT177" s="146" t="s">
        <v>111</v>
      </c>
      <c r="AU177" s="146" t="s">
        <v>77</v>
      </c>
      <c r="AV177" s="14" t="s">
        <v>76</v>
      </c>
      <c r="AW177" s="14" t="s">
        <v>32</v>
      </c>
      <c r="AX177" s="14" t="s">
        <v>71</v>
      </c>
      <c r="AY177" s="146" t="s">
        <v>103</v>
      </c>
    </row>
    <row r="178" spans="2:65" s="12" customFormat="1">
      <c r="B178" s="133"/>
      <c r="D178" s="132" t="s">
        <v>111</v>
      </c>
      <c r="E178" s="134" t="s">
        <v>3</v>
      </c>
      <c r="F178" s="135" t="s">
        <v>386</v>
      </c>
      <c r="H178" s="136">
        <v>27.38</v>
      </c>
      <c r="J178" s="254"/>
      <c r="L178" s="133"/>
      <c r="M178" s="137"/>
      <c r="T178" s="138"/>
      <c r="AT178" s="134" t="s">
        <v>111</v>
      </c>
      <c r="AU178" s="134" t="s">
        <v>77</v>
      </c>
      <c r="AV178" s="12" t="s">
        <v>77</v>
      </c>
      <c r="AW178" s="12" t="s">
        <v>32</v>
      </c>
      <c r="AX178" s="12" t="s">
        <v>71</v>
      </c>
      <c r="AY178" s="134" t="s">
        <v>103</v>
      </c>
    </row>
    <row r="179" spans="2:65" s="12" customFormat="1">
      <c r="B179" s="133"/>
      <c r="D179" s="132" t="s">
        <v>111</v>
      </c>
      <c r="E179" s="134" t="s">
        <v>3</v>
      </c>
      <c r="F179" s="135" t="s">
        <v>387</v>
      </c>
      <c r="H179" s="136">
        <v>54.805</v>
      </c>
      <c r="J179" s="254"/>
      <c r="L179" s="133"/>
      <c r="M179" s="137"/>
      <c r="T179" s="138"/>
      <c r="AT179" s="134" t="s">
        <v>111</v>
      </c>
      <c r="AU179" s="134" t="s">
        <v>77</v>
      </c>
      <c r="AV179" s="12" t="s">
        <v>77</v>
      </c>
      <c r="AW179" s="12" t="s">
        <v>32</v>
      </c>
      <c r="AX179" s="12" t="s">
        <v>71</v>
      </c>
      <c r="AY179" s="134" t="s">
        <v>103</v>
      </c>
    </row>
    <row r="180" spans="2:65" s="12" customFormat="1">
      <c r="B180" s="133"/>
      <c r="D180" s="132" t="s">
        <v>111</v>
      </c>
      <c r="E180" s="134" t="s">
        <v>3</v>
      </c>
      <c r="F180" s="135" t="s">
        <v>388</v>
      </c>
      <c r="H180" s="136">
        <v>32.01</v>
      </c>
      <c r="J180" s="254"/>
      <c r="L180" s="133"/>
      <c r="M180" s="137"/>
      <c r="T180" s="138"/>
      <c r="AT180" s="134" t="s">
        <v>111</v>
      </c>
      <c r="AU180" s="134" t="s">
        <v>77</v>
      </c>
      <c r="AV180" s="12" t="s">
        <v>77</v>
      </c>
      <c r="AW180" s="12" t="s">
        <v>32</v>
      </c>
      <c r="AX180" s="12" t="s">
        <v>71</v>
      </c>
      <c r="AY180" s="134" t="s">
        <v>103</v>
      </c>
    </row>
    <row r="181" spans="2:65" s="12" customFormat="1">
      <c r="B181" s="133"/>
      <c r="D181" s="132" t="s">
        <v>111</v>
      </c>
      <c r="E181" s="140" t="s">
        <v>3</v>
      </c>
      <c r="F181" s="141" t="s">
        <v>113</v>
      </c>
      <c r="G181" s="13"/>
      <c r="H181" s="142">
        <v>141.57499999999999</v>
      </c>
      <c r="I181" s="13"/>
      <c r="J181" s="255"/>
      <c r="K181" s="13"/>
      <c r="L181" s="133"/>
      <c r="M181" s="137"/>
      <c r="T181" s="138"/>
      <c r="AT181" s="134" t="s">
        <v>111</v>
      </c>
      <c r="AU181" s="134" t="s">
        <v>77</v>
      </c>
      <c r="AV181" s="12" t="s">
        <v>77</v>
      </c>
      <c r="AW181" s="12" t="s">
        <v>32</v>
      </c>
      <c r="AX181" s="12" t="s">
        <v>71</v>
      </c>
      <c r="AY181" s="134" t="s">
        <v>103</v>
      </c>
    </row>
    <row r="182" spans="2:65" s="11" customFormat="1" ht="22.9" customHeight="1">
      <c r="B182" s="109"/>
      <c r="D182" s="110" t="s">
        <v>70</v>
      </c>
      <c r="E182" s="276">
        <v>997</v>
      </c>
      <c r="F182" s="276" t="s">
        <v>125</v>
      </c>
      <c r="G182" s="274"/>
      <c r="H182" s="274"/>
      <c r="I182" s="274"/>
      <c r="J182" s="259">
        <f>J183+J185+J187+J188+J191</f>
        <v>0</v>
      </c>
      <c r="L182" s="109"/>
      <c r="M182" s="111"/>
      <c r="P182" s="112">
        <f>SUM(P183:P194)</f>
        <v>24.833475</v>
      </c>
      <c r="R182" s="112">
        <f>SUM(R183:R194)</f>
        <v>37.317479149999997</v>
      </c>
      <c r="T182" s="113">
        <f>SUM(T183:T194)</f>
        <v>0</v>
      </c>
      <c r="AR182" s="110" t="s">
        <v>76</v>
      </c>
      <c r="AT182" s="114" t="s">
        <v>70</v>
      </c>
      <c r="AU182" s="114" t="s">
        <v>76</v>
      </c>
      <c r="AY182" s="110" t="s">
        <v>103</v>
      </c>
      <c r="BK182" s="115">
        <f>SUM(BK183:BK194)</f>
        <v>0</v>
      </c>
    </row>
    <row r="183" spans="2:65" s="1" customFormat="1" ht="24.2" customHeight="1">
      <c r="B183" s="116"/>
      <c r="C183" s="117">
        <v>19</v>
      </c>
      <c r="D183" s="117" t="s">
        <v>104</v>
      </c>
      <c r="E183" s="118" t="s">
        <v>448</v>
      </c>
      <c r="F183" s="119" t="s">
        <v>449</v>
      </c>
      <c r="G183" s="120" t="s">
        <v>121</v>
      </c>
      <c r="H183" s="121">
        <v>14.914999999999999</v>
      </c>
      <c r="I183" s="122">
        <v>0</v>
      </c>
      <c r="J183" s="250">
        <f>ROUND(I183*H183,2)</f>
        <v>0</v>
      </c>
      <c r="K183" s="119" t="s">
        <v>106</v>
      </c>
      <c r="L183" s="30"/>
      <c r="M183" s="123" t="s">
        <v>3</v>
      </c>
      <c r="N183" s="124" t="s">
        <v>42</v>
      </c>
      <c r="O183" s="125">
        <v>1.665</v>
      </c>
      <c r="P183" s="125">
        <f>O183*H183</f>
        <v>24.833475</v>
      </c>
      <c r="Q183" s="125">
        <v>2.5020099999999998</v>
      </c>
      <c r="R183" s="125">
        <f>Q183*H183</f>
        <v>37.317479149999997</v>
      </c>
      <c r="S183" s="125">
        <v>0</v>
      </c>
      <c r="T183" s="126">
        <f>S183*H183</f>
        <v>0</v>
      </c>
      <c r="AR183" s="127" t="s">
        <v>107</v>
      </c>
      <c r="AT183" s="127" t="s">
        <v>104</v>
      </c>
      <c r="AU183" s="127" t="s">
        <v>77</v>
      </c>
      <c r="AY183" s="18" t="s">
        <v>103</v>
      </c>
      <c r="BE183" s="128">
        <f>IF(N183="základní",J183,0)</f>
        <v>0</v>
      </c>
      <c r="BF183" s="128">
        <f>IF(N183="snížená",J183,0)</f>
        <v>0</v>
      </c>
      <c r="BG183" s="128">
        <f>IF(N183="zákl. přenesená",J183,0)</f>
        <v>0</v>
      </c>
      <c r="BH183" s="128">
        <f>IF(N183="sníž. přenesená",J183,0)</f>
        <v>0</v>
      </c>
      <c r="BI183" s="128">
        <f>IF(N183="nulová",J183,0)</f>
        <v>0</v>
      </c>
      <c r="BJ183" s="18" t="s">
        <v>76</v>
      </c>
      <c r="BK183" s="128">
        <f>ROUND(I183*H183,2)</f>
        <v>0</v>
      </c>
      <c r="BL183" s="18" t="s">
        <v>107</v>
      </c>
      <c r="BM183" s="127" t="s">
        <v>171</v>
      </c>
    </row>
    <row r="184" spans="2:65" s="1" customFormat="1">
      <c r="B184" s="30"/>
      <c r="D184" s="129" t="s">
        <v>108</v>
      </c>
      <c r="F184" s="251" t="s">
        <v>450</v>
      </c>
      <c r="J184" s="253"/>
      <c r="L184" s="30"/>
      <c r="M184" s="131"/>
      <c r="T184" s="51"/>
      <c r="AT184" s="18" t="s">
        <v>108</v>
      </c>
      <c r="AU184" s="18" t="s">
        <v>77</v>
      </c>
    </row>
    <row r="185" spans="2:65" s="14" customFormat="1" ht="24">
      <c r="B185" s="145"/>
      <c r="C185" s="14">
        <v>20</v>
      </c>
      <c r="D185" s="132" t="s">
        <v>111</v>
      </c>
      <c r="E185" s="118" t="s">
        <v>126</v>
      </c>
      <c r="F185" s="119" t="s">
        <v>127</v>
      </c>
      <c r="G185" s="120" t="s">
        <v>121</v>
      </c>
      <c r="H185" s="121">
        <v>14.914999999999999</v>
      </c>
      <c r="I185" s="122">
        <v>0</v>
      </c>
      <c r="J185" s="250">
        <f>ROUND(I185*H185,2)</f>
        <v>0</v>
      </c>
      <c r="K185" s="119" t="s">
        <v>106</v>
      </c>
      <c r="L185" s="145"/>
      <c r="M185" s="147"/>
      <c r="T185" s="148"/>
      <c r="AT185" s="146" t="s">
        <v>111</v>
      </c>
      <c r="AU185" s="146" t="s">
        <v>77</v>
      </c>
      <c r="AV185" s="14" t="s">
        <v>76</v>
      </c>
      <c r="AW185" s="14" t="s">
        <v>32</v>
      </c>
      <c r="AX185" s="14" t="s">
        <v>71</v>
      </c>
      <c r="AY185" s="146" t="s">
        <v>103</v>
      </c>
    </row>
    <row r="186" spans="2:65" s="14" customFormat="1">
      <c r="B186" s="145"/>
      <c r="D186" s="132" t="s">
        <v>111</v>
      </c>
      <c r="E186" s="1"/>
      <c r="F186" s="251" t="s">
        <v>128</v>
      </c>
      <c r="G186" s="1"/>
      <c r="H186" s="1"/>
      <c r="I186" s="1"/>
      <c r="J186" s="253"/>
      <c r="K186" s="1"/>
      <c r="L186" s="145"/>
      <c r="M186" s="147"/>
      <c r="T186" s="148"/>
      <c r="AT186" s="146" t="s">
        <v>111</v>
      </c>
      <c r="AU186" s="146" t="s">
        <v>77</v>
      </c>
      <c r="AV186" s="14" t="s">
        <v>76</v>
      </c>
      <c r="AW186" s="14" t="s">
        <v>32</v>
      </c>
      <c r="AX186" s="14" t="s">
        <v>71</v>
      </c>
      <c r="AY186" s="146" t="s">
        <v>103</v>
      </c>
    </row>
    <row r="187" spans="2:65" s="12" customFormat="1" ht="24">
      <c r="B187" s="133"/>
      <c r="C187" s="12">
        <v>21</v>
      </c>
      <c r="D187" s="132" t="s">
        <v>111</v>
      </c>
      <c r="E187" s="118" t="s">
        <v>129</v>
      </c>
      <c r="F187" s="119" t="s">
        <v>451</v>
      </c>
      <c r="G187" s="120" t="s">
        <v>121</v>
      </c>
      <c r="H187" s="121">
        <v>14.914999999999999</v>
      </c>
      <c r="I187" s="122">
        <v>0</v>
      </c>
      <c r="J187" s="250">
        <f>ROUND(I187*H187,2)</f>
        <v>0</v>
      </c>
      <c r="K187" s="119" t="s">
        <v>3</v>
      </c>
      <c r="L187" s="133"/>
      <c r="M187" s="137"/>
      <c r="T187" s="138"/>
      <c r="AT187" s="134" t="s">
        <v>111</v>
      </c>
      <c r="AU187" s="134" t="s">
        <v>77</v>
      </c>
      <c r="AV187" s="12" t="s">
        <v>77</v>
      </c>
      <c r="AW187" s="12" t="s">
        <v>32</v>
      </c>
      <c r="AX187" s="12" t="s">
        <v>71</v>
      </c>
      <c r="AY187" s="134" t="s">
        <v>103</v>
      </c>
    </row>
    <row r="188" spans="2:65" s="13" customFormat="1" ht="24">
      <c r="B188" s="139"/>
      <c r="C188" s="268">
        <v>22</v>
      </c>
      <c r="D188" s="132" t="s">
        <v>111</v>
      </c>
      <c r="E188" s="118" t="s">
        <v>130</v>
      </c>
      <c r="F188" s="119" t="s">
        <v>131</v>
      </c>
      <c r="G188" s="120" t="s">
        <v>121</v>
      </c>
      <c r="H188" s="121">
        <v>9.7899999999999991</v>
      </c>
      <c r="I188" s="122">
        <v>0</v>
      </c>
      <c r="J188" s="250">
        <f>ROUND(I188*H188,2)</f>
        <v>0</v>
      </c>
      <c r="K188" s="119" t="s">
        <v>106</v>
      </c>
      <c r="L188" s="139"/>
      <c r="M188" s="143"/>
      <c r="T188" s="144"/>
      <c r="AT188" s="140" t="s">
        <v>111</v>
      </c>
      <c r="AU188" s="140" t="s">
        <v>77</v>
      </c>
      <c r="AV188" s="13" t="s">
        <v>107</v>
      </c>
      <c r="AW188" s="13" t="s">
        <v>32</v>
      </c>
      <c r="AX188" s="13" t="s">
        <v>76</v>
      </c>
      <c r="AY188" s="140" t="s">
        <v>103</v>
      </c>
    </row>
    <row r="189" spans="2:65" s="1" customFormat="1" ht="21.75" customHeight="1">
      <c r="B189" s="116"/>
      <c r="C189" s="263"/>
      <c r="D189" s="263"/>
      <c r="F189" s="251" t="s">
        <v>132</v>
      </c>
      <c r="J189" s="253"/>
      <c r="L189" s="30"/>
      <c r="M189" s="123" t="s">
        <v>3</v>
      </c>
      <c r="N189" s="124" t="s">
        <v>42</v>
      </c>
      <c r="O189" s="125">
        <v>0.377</v>
      </c>
      <c r="P189" s="125">
        <f>O189*H189</f>
        <v>0</v>
      </c>
      <c r="Q189" s="125">
        <v>5.3299999999999997E-3</v>
      </c>
      <c r="R189" s="125">
        <f>Q189*H189</f>
        <v>0</v>
      </c>
      <c r="S189" s="125">
        <v>0</v>
      </c>
      <c r="T189" s="126">
        <f>S189*H189</f>
        <v>0</v>
      </c>
      <c r="AR189" s="127" t="s">
        <v>107</v>
      </c>
      <c r="AT189" s="127" t="s">
        <v>104</v>
      </c>
      <c r="AU189" s="127" t="s">
        <v>77</v>
      </c>
      <c r="AY189" s="18" t="s">
        <v>103</v>
      </c>
      <c r="BE189" s="128">
        <f>IF(N189="základní",J189,0)</f>
        <v>0</v>
      </c>
      <c r="BF189" s="128">
        <f>IF(N189="snížená",J189,0)</f>
        <v>0</v>
      </c>
      <c r="BG189" s="128">
        <f>IF(N189="zákl. přenesená",J189,0)</f>
        <v>0</v>
      </c>
      <c r="BH189" s="128">
        <f>IF(N189="sníž. přenesená",J189,0)</f>
        <v>0</v>
      </c>
      <c r="BI189" s="128">
        <f>IF(N189="nulová",J189,0)</f>
        <v>0</v>
      </c>
      <c r="BJ189" s="18" t="s">
        <v>76</v>
      </c>
      <c r="BK189" s="128">
        <f>ROUND(I189*H189,2)</f>
        <v>0</v>
      </c>
      <c r="BL189" s="18" t="s">
        <v>107</v>
      </c>
      <c r="BM189" s="127" t="s">
        <v>172</v>
      </c>
    </row>
    <row r="190" spans="2:65" s="1" customFormat="1">
      <c r="B190" s="30"/>
      <c r="D190" s="129"/>
      <c r="E190" s="134" t="s">
        <v>3</v>
      </c>
      <c r="F190" s="135" t="s">
        <v>452</v>
      </c>
      <c r="G190" s="12"/>
      <c r="H190" s="136">
        <v>9.7899999999999991</v>
      </c>
      <c r="I190" s="12"/>
      <c r="J190" s="254"/>
      <c r="K190" s="12"/>
      <c r="L190" s="30"/>
      <c r="M190" s="131"/>
      <c r="T190" s="51"/>
      <c r="AT190" s="18" t="s">
        <v>108</v>
      </c>
      <c r="AU190" s="18" t="s">
        <v>77</v>
      </c>
    </row>
    <row r="191" spans="2:65" s="14" customFormat="1" ht="24">
      <c r="B191" s="145"/>
      <c r="C191" s="14">
        <v>23</v>
      </c>
      <c r="D191" s="132" t="s">
        <v>111</v>
      </c>
      <c r="E191" s="118" t="s">
        <v>133</v>
      </c>
      <c r="F191" s="119" t="s">
        <v>134</v>
      </c>
      <c r="G191" s="120" t="s">
        <v>121</v>
      </c>
      <c r="H191" s="121">
        <v>5.125</v>
      </c>
      <c r="I191" s="122">
        <v>0</v>
      </c>
      <c r="J191" s="250">
        <f>ROUND(I191*H191,2)</f>
        <v>0</v>
      </c>
      <c r="K191" s="119" t="s">
        <v>106</v>
      </c>
      <c r="L191" s="145"/>
      <c r="M191" s="147"/>
      <c r="T191" s="148"/>
      <c r="AT191" s="146" t="s">
        <v>111</v>
      </c>
      <c r="AU191" s="146" t="s">
        <v>77</v>
      </c>
      <c r="AV191" s="14" t="s">
        <v>76</v>
      </c>
      <c r="AW191" s="14" t="s">
        <v>32</v>
      </c>
      <c r="AX191" s="14" t="s">
        <v>71</v>
      </c>
      <c r="AY191" s="146" t="s">
        <v>103</v>
      </c>
    </row>
    <row r="192" spans="2:65" s="14" customFormat="1">
      <c r="B192" s="145"/>
      <c r="D192" s="132" t="s">
        <v>111</v>
      </c>
      <c r="E192" s="1"/>
      <c r="F192" s="251" t="s">
        <v>135</v>
      </c>
      <c r="G192" s="1"/>
      <c r="H192" s="1"/>
      <c r="I192" s="1"/>
      <c r="J192" s="253"/>
      <c r="K192" s="1"/>
      <c r="L192" s="145"/>
      <c r="M192" s="147"/>
      <c r="T192" s="148"/>
      <c r="AT192" s="146" t="s">
        <v>111</v>
      </c>
      <c r="AU192" s="146" t="s">
        <v>77</v>
      </c>
      <c r="AV192" s="14" t="s">
        <v>76</v>
      </c>
      <c r="AW192" s="14" t="s">
        <v>32</v>
      </c>
      <c r="AX192" s="14" t="s">
        <v>71</v>
      </c>
      <c r="AY192" s="146" t="s">
        <v>103</v>
      </c>
    </row>
    <row r="193" spans="2:65" s="12" customFormat="1">
      <c r="B193" s="133"/>
      <c r="D193" s="132" t="s">
        <v>111</v>
      </c>
      <c r="E193" s="134" t="s">
        <v>3</v>
      </c>
      <c r="F193" s="135" t="s">
        <v>453</v>
      </c>
      <c r="H193" s="136">
        <v>5.125</v>
      </c>
      <c r="J193" s="254"/>
      <c r="L193" s="133"/>
      <c r="M193" s="137"/>
      <c r="T193" s="138"/>
      <c r="AT193" s="134" t="s">
        <v>111</v>
      </c>
      <c r="AU193" s="134" t="s">
        <v>77</v>
      </c>
      <c r="AV193" s="12" t="s">
        <v>77</v>
      </c>
      <c r="AW193" s="12" t="s">
        <v>32</v>
      </c>
      <c r="AX193" s="12" t="s">
        <v>71</v>
      </c>
      <c r="AY193" s="134" t="s">
        <v>103</v>
      </c>
    </row>
    <row r="194" spans="2:65" s="13" customFormat="1">
      <c r="B194" s="139"/>
      <c r="D194" s="132" t="s">
        <v>111</v>
      </c>
      <c r="E194" s="140" t="s">
        <v>3</v>
      </c>
      <c r="F194" s="141" t="s">
        <v>113</v>
      </c>
      <c r="H194" s="142">
        <v>5.125</v>
      </c>
      <c r="J194" s="255"/>
      <c r="L194" s="139"/>
      <c r="M194" s="143"/>
      <c r="T194" s="144"/>
      <c r="AT194" s="140" t="s">
        <v>111</v>
      </c>
      <c r="AU194" s="140" t="s">
        <v>77</v>
      </c>
      <c r="AV194" s="13" t="s">
        <v>107</v>
      </c>
      <c r="AW194" s="13" t="s">
        <v>32</v>
      </c>
      <c r="AX194" s="13" t="s">
        <v>76</v>
      </c>
      <c r="AY194" s="140" t="s">
        <v>103</v>
      </c>
    </row>
    <row r="195" spans="2:65" s="11" customFormat="1" ht="22.9" customHeight="1">
      <c r="B195" s="109"/>
      <c r="D195" s="110" t="s">
        <v>70</v>
      </c>
      <c r="E195" s="276">
        <v>998</v>
      </c>
      <c r="F195" s="276" t="s">
        <v>136</v>
      </c>
      <c r="G195" s="274"/>
      <c r="H195" s="274"/>
      <c r="I195" s="274"/>
      <c r="J195" s="259">
        <f>BK195</f>
        <v>0</v>
      </c>
      <c r="K195" s="274"/>
      <c r="L195" s="109"/>
      <c r="M195" s="111"/>
      <c r="P195" s="112">
        <f>SUM(P196:P197)</f>
        <v>39.409500000000001</v>
      </c>
      <c r="R195" s="112">
        <f>SUM(R196:R197)</f>
        <v>38.216064249999995</v>
      </c>
      <c r="T195" s="113">
        <f>SUM(T196:T197)</f>
        <v>0</v>
      </c>
      <c r="AR195" s="110" t="s">
        <v>76</v>
      </c>
      <c r="AT195" s="114" t="s">
        <v>70</v>
      </c>
      <c r="AU195" s="114" t="s">
        <v>76</v>
      </c>
      <c r="AY195" s="110" t="s">
        <v>103</v>
      </c>
      <c r="BK195" s="115">
        <f>SUM(BK196:BK197)</f>
        <v>0</v>
      </c>
    </row>
    <row r="196" spans="2:65" s="1" customFormat="1" ht="21.75" customHeight="1">
      <c r="B196" s="116"/>
      <c r="C196" s="117">
        <v>24</v>
      </c>
      <c r="D196" s="117" t="s">
        <v>104</v>
      </c>
      <c r="E196" s="118" t="s">
        <v>454</v>
      </c>
      <c r="F196" s="119" t="s">
        <v>455</v>
      </c>
      <c r="G196" s="120" t="s">
        <v>121</v>
      </c>
      <c r="H196" s="121">
        <v>15.275</v>
      </c>
      <c r="I196" s="122">
        <v>0</v>
      </c>
      <c r="J196" s="250">
        <f>ROUND(I196*H196,2)</f>
        <v>0</v>
      </c>
      <c r="K196" s="119" t="s">
        <v>106</v>
      </c>
      <c r="L196" s="30"/>
      <c r="M196" s="123" t="s">
        <v>3</v>
      </c>
      <c r="N196" s="124" t="s">
        <v>42</v>
      </c>
      <c r="O196" s="125">
        <v>2.58</v>
      </c>
      <c r="P196" s="125">
        <f>O196*H196</f>
        <v>39.409500000000001</v>
      </c>
      <c r="Q196" s="125">
        <v>2.5018699999999998</v>
      </c>
      <c r="R196" s="125">
        <f>Q196*H196</f>
        <v>38.216064249999995</v>
      </c>
      <c r="S196" s="125">
        <v>0</v>
      </c>
      <c r="T196" s="126">
        <f>S196*H196</f>
        <v>0</v>
      </c>
      <c r="AR196" s="127" t="s">
        <v>107</v>
      </c>
      <c r="AT196" s="127" t="s">
        <v>104</v>
      </c>
      <c r="AU196" s="127" t="s">
        <v>77</v>
      </c>
      <c r="AY196" s="18" t="s">
        <v>103</v>
      </c>
      <c r="BE196" s="128">
        <f>IF(N196="základní",J196,0)</f>
        <v>0</v>
      </c>
      <c r="BF196" s="128">
        <f>IF(N196="snížená",J196,0)</f>
        <v>0</v>
      </c>
      <c r="BG196" s="128">
        <f>IF(N196="zákl. přenesená",J196,0)</f>
        <v>0</v>
      </c>
      <c r="BH196" s="128">
        <f>IF(N196="sníž. přenesená",J196,0)</f>
        <v>0</v>
      </c>
      <c r="BI196" s="128">
        <f>IF(N196="nulová",J196,0)</f>
        <v>0</v>
      </c>
      <c r="BJ196" s="18" t="s">
        <v>76</v>
      </c>
      <c r="BK196" s="128">
        <f>ROUND(I196*H196,2)</f>
        <v>0</v>
      </c>
      <c r="BL196" s="18" t="s">
        <v>107</v>
      </c>
      <c r="BM196" s="127" t="s">
        <v>173</v>
      </c>
    </row>
    <row r="197" spans="2:65" s="1" customFormat="1">
      <c r="B197" s="30"/>
      <c r="D197" s="129" t="s">
        <v>108</v>
      </c>
      <c r="F197" s="130" t="s">
        <v>174</v>
      </c>
      <c r="J197" s="253"/>
      <c r="L197" s="30"/>
      <c r="M197" s="131"/>
      <c r="T197" s="51"/>
      <c r="AT197" s="18" t="s">
        <v>108</v>
      </c>
      <c r="AU197" s="18" t="s">
        <v>77</v>
      </c>
    </row>
    <row r="198" spans="2:65" s="1" customFormat="1" ht="15">
      <c r="B198" s="30"/>
      <c r="D198" s="129"/>
      <c r="E198" s="273" t="s">
        <v>137</v>
      </c>
      <c r="F198" s="273" t="s">
        <v>138</v>
      </c>
      <c r="G198" s="253"/>
      <c r="H198" s="253"/>
      <c r="I198" s="253"/>
      <c r="J198" s="260">
        <f>J199+J257+J269+J295+J300</f>
        <v>0</v>
      </c>
      <c r="L198" s="30"/>
      <c r="M198" s="131"/>
      <c r="T198" s="51"/>
      <c r="AT198" s="18"/>
      <c r="AU198" s="18"/>
    </row>
    <row r="199" spans="2:65" s="11" customFormat="1" ht="22.9" customHeight="1">
      <c r="B199" s="109"/>
      <c r="D199" s="110" t="s">
        <v>70</v>
      </c>
      <c r="E199" s="276" t="s">
        <v>500</v>
      </c>
      <c r="F199" s="276" t="s">
        <v>501</v>
      </c>
      <c r="G199" s="274"/>
      <c r="H199" s="274"/>
      <c r="I199" s="274"/>
      <c r="J199" s="259">
        <f>J200+J203+J206+J209+J211+J214+J220+J223+J230+J232+J235+J240+J245+J250+J255</f>
        <v>0</v>
      </c>
      <c r="L199" s="109"/>
      <c r="M199" s="111"/>
      <c r="P199" s="112">
        <f>SUM(P200:P211)</f>
        <v>1.336965</v>
      </c>
      <c r="R199" s="112">
        <f>SUM(R200:R211)</f>
        <v>0</v>
      </c>
      <c r="T199" s="113">
        <f>SUM(T200:T211)</f>
        <v>0</v>
      </c>
      <c r="AR199" s="110" t="s">
        <v>76</v>
      </c>
      <c r="AT199" s="114" t="s">
        <v>70</v>
      </c>
      <c r="AU199" s="114" t="s">
        <v>76</v>
      </c>
      <c r="AY199" s="110" t="s">
        <v>103</v>
      </c>
      <c r="BK199" s="115">
        <f>SUM(BK200:BK211)</f>
        <v>0</v>
      </c>
    </row>
    <row r="200" spans="2:65" s="1" customFormat="1" ht="24.2" customHeight="1">
      <c r="B200" s="116"/>
      <c r="C200" s="117">
        <v>25</v>
      </c>
      <c r="D200" s="117" t="s">
        <v>104</v>
      </c>
      <c r="E200" s="118" t="s">
        <v>539</v>
      </c>
      <c r="F200" s="119" t="s">
        <v>540</v>
      </c>
      <c r="G200" s="120" t="s">
        <v>110</v>
      </c>
      <c r="H200" s="121">
        <v>12.733000000000001</v>
      </c>
      <c r="I200" s="122">
        <v>0</v>
      </c>
      <c r="J200" s="250">
        <f>ROUND(I200*H200,2)</f>
        <v>0</v>
      </c>
      <c r="K200" s="119" t="s">
        <v>106</v>
      </c>
      <c r="L200" s="30"/>
      <c r="M200" s="123" t="s">
        <v>3</v>
      </c>
      <c r="N200" s="124" t="s">
        <v>42</v>
      </c>
      <c r="O200" s="125">
        <v>0.105</v>
      </c>
      <c r="P200" s="125">
        <f>O200*H200</f>
        <v>1.336965</v>
      </c>
      <c r="Q200" s="125">
        <v>0</v>
      </c>
      <c r="R200" s="125">
        <f>Q200*H200</f>
        <v>0</v>
      </c>
      <c r="S200" s="125">
        <v>0</v>
      </c>
      <c r="T200" s="126">
        <f>S200*H200</f>
        <v>0</v>
      </c>
      <c r="AR200" s="127" t="s">
        <v>107</v>
      </c>
      <c r="AT200" s="127" t="s">
        <v>104</v>
      </c>
      <c r="AU200" s="127" t="s">
        <v>77</v>
      </c>
      <c r="AY200" s="18" t="s">
        <v>103</v>
      </c>
      <c r="BE200" s="128">
        <f>IF(N200="základní",J200,0)</f>
        <v>0</v>
      </c>
      <c r="BF200" s="128">
        <f>IF(N200="snížená",J200,0)</f>
        <v>0</v>
      </c>
      <c r="BG200" s="128">
        <f>IF(N200="zákl. přenesená",J200,0)</f>
        <v>0</v>
      </c>
      <c r="BH200" s="128">
        <f>IF(N200="sníž. přenesená",J200,0)</f>
        <v>0</v>
      </c>
      <c r="BI200" s="128">
        <f>IF(N200="nulová",J200,0)</f>
        <v>0</v>
      </c>
      <c r="BJ200" s="18" t="s">
        <v>76</v>
      </c>
      <c r="BK200" s="128">
        <f>ROUND(I200*H200,2)</f>
        <v>0</v>
      </c>
      <c r="BL200" s="18" t="s">
        <v>107</v>
      </c>
      <c r="BM200" s="127" t="s">
        <v>175</v>
      </c>
    </row>
    <row r="201" spans="2:65" s="1" customFormat="1">
      <c r="B201" s="30"/>
      <c r="D201" s="129" t="s">
        <v>108</v>
      </c>
      <c r="F201" s="251" t="s">
        <v>541</v>
      </c>
      <c r="J201" s="253"/>
      <c r="L201" s="30"/>
      <c r="M201" s="131"/>
      <c r="T201" s="51"/>
      <c r="AT201" s="18" t="s">
        <v>108</v>
      </c>
      <c r="AU201" s="18" t="s">
        <v>77</v>
      </c>
    </row>
    <row r="202" spans="2:65" s="14" customFormat="1">
      <c r="B202" s="145"/>
      <c r="D202" s="132" t="s">
        <v>111</v>
      </c>
      <c r="E202" s="134" t="s">
        <v>3</v>
      </c>
      <c r="F202" s="135" t="s">
        <v>542</v>
      </c>
      <c r="G202" s="12"/>
      <c r="H202" s="136">
        <v>12.733000000000001</v>
      </c>
      <c r="I202" s="12"/>
      <c r="J202" s="254"/>
      <c r="K202" s="12"/>
      <c r="L202" s="145"/>
      <c r="M202" s="147"/>
      <c r="T202" s="148"/>
      <c r="AT202" s="146" t="s">
        <v>111</v>
      </c>
      <c r="AU202" s="146" t="s">
        <v>77</v>
      </c>
      <c r="AV202" s="14" t="s">
        <v>76</v>
      </c>
      <c r="AW202" s="14" t="s">
        <v>32</v>
      </c>
      <c r="AX202" s="14" t="s">
        <v>71</v>
      </c>
      <c r="AY202" s="146" t="s">
        <v>103</v>
      </c>
    </row>
    <row r="203" spans="2:65" s="12" customFormat="1" ht="12">
      <c r="B203" s="133"/>
      <c r="C203" s="12">
        <v>26</v>
      </c>
      <c r="D203" s="117" t="s">
        <v>104</v>
      </c>
      <c r="E203" s="118" t="s">
        <v>543</v>
      </c>
      <c r="F203" s="119" t="s">
        <v>544</v>
      </c>
      <c r="G203" s="120" t="s">
        <v>110</v>
      </c>
      <c r="H203" s="121">
        <v>25.465</v>
      </c>
      <c r="I203" s="122">
        <v>0</v>
      </c>
      <c r="J203" s="250">
        <f>ROUND(I203*H203,2)</f>
        <v>0</v>
      </c>
      <c r="K203" s="119" t="s">
        <v>106</v>
      </c>
      <c r="L203" s="133"/>
      <c r="M203" s="137"/>
      <c r="T203" s="138"/>
      <c r="AT203" s="134" t="s">
        <v>111</v>
      </c>
      <c r="AU203" s="134" t="s">
        <v>77</v>
      </c>
      <c r="AV203" s="12" t="s">
        <v>77</v>
      </c>
      <c r="AW203" s="12" t="s">
        <v>32</v>
      </c>
      <c r="AX203" s="12" t="s">
        <v>71</v>
      </c>
      <c r="AY203" s="134" t="s">
        <v>103</v>
      </c>
    </row>
    <row r="204" spans="2:65" s="14" customFormat="1">
      <c r="B204" s="145"/>
      <c r="D204" s="129" t="s">
        <v>108</v>
      </c>
      <c r="E204" s="1"/>
      <c r="F204" s="251" t="s">
        <v>545</v>
      </c>
      <c r="G204" s="1"/>
      <c r="H204" s="1"/>
      <c r="I204" s="1"/>
      <c r="J204" s="253"/>
      <c r="K204" s="1"/>
      <c r="L204" s="145"/>
      <c r="M204" s="147"/>
      <c r="T204" s="148"/>
      <c r="AT204" s="146" t="s">
        <v>111</v>
      </c>
      <c r="AU204" s="146" t="s">
        <v>77</v>
      </c>
      <c r="AV204" s="14" t="s">
        <v>76</v>
      </c>
      <c r="AW204" s="14" t="s">
        <v>32</v>
      </c>
      <c r="AX204" s="14" t="s">
        <v>71</v>
      </c>
      <c r="AY204" s="146" t="s">
        <v>103</v>
      </c>
    </row>
    <row r="205" spans="2:65" s="12" customFormat="1">
      <c r="B205" s="133"/>
      <c r="D205" s="132" t="s">
        <v>111</v>
      </c>
      <c r="E205" s="134" t="s">
        <v>3</v>
      </c>
      <c r="F205" s="135" t="s">
        <v>546</v>
      </c>
      <c r="H205" s="136">
        <v>25.465</v>
      </c>
      <c r="J205" s="254"/>
      <c r="L205" s="133"/>
      <c r="M205" s="137"/>
      <c r="T205" s="138"/>
      <c r="AT205" s="134" t="s">
        <v>111</v>
      </c>
      <c r="AU205" s="134" t="s">
        <v>77</v>
      </c>
      <c r="AV205" s="12" t="s">
        <v>77</v>
      </c>
      <c r="AW205" s="12" t="s">
        <v>32</v>
      </c>
      <c r="AX205" s="12" t="s">
        <v>71</v>
      </c>
      <c r="AY205" s="134" t="s">
        <v>103</v>
      </c>
    </row>
    <row r="206" spans="2:65" s="13" customFormat="1" ht="12">
      <c r="B206" s="139"/>
      <c r="C206" s="268">
        <v>27</v>
      </c>
      <c r="D206" s="117" t="s">
        <v>104</v>
      </c>
      <c r="E206" s="118" t="s">
        <v>547</v>
      </c>
      <c r="F206" s="119" t="s">
        <v>548</v>
      </c>
      <c r="G206" s="120" t="s">
        <v>110</v>
      </c>
      <c r="H206" s="121">
        <v>86.311999999999998</v>
      </c>
      <c r="I206" s="122">
        <v>0</v>
      </c>
      <c r="J206" s="250">
        <f>ROUND(I206*H206,2)</f>
        <v>0</v>
      </c>
      <c r="K206" s="119" t="s">
        <v>106</v>
      </c>
      <c r="L206" s="139"/>
      <c r="M206" s="143"/>
      <c r="T206" s="144"/>
      <c r="AT206" s="140" t="s">
        <v>111</v>
      </c>
      <c r="AU206" s="140" t="s">
        <v>77</v>
      </c>
      <c r="AV206" s="13" t="s">
        <v>107</v>
      </c>
      <c r="AW206" s="13" t="s">
        <v>32</v>
      </c>
      <c r="AX206" s="13" t="s">
        <v>76</v>
      </c>
      <c r="AY206" s="140" t="s">
        <v>103</v>
      </c>
    </row>
    <row r="207" spans="2:65" s="1" customFormat="1" ht="24.2" customHeight="1">
      <c r="B207" s="116"/>
      <c r="C207" s="263"/>
      <c r="D207" s="129" t="s">
        <v>108</v>
      </c>
      <c r="F207" s="251" t="s">
        <v>549</v>
      </c>
      <c r="J207" s="253"/>
      <c r="L207" s="30"/>
      <c r="M207" s="123" t="s">
        <v>3</v>
      </c>
      <c r="N207" s="124" t="s">
        <v>42</v>
      </c>
      <c r="O207" s="125">
        <v>0.26300000000000001</v>
      </c>
      <c r="P207" s="125">
        <f>O207*H207</f>
        <v>0</v>
      </c>
      <c r="Q207" s="125">
        <v>3.0000000000000001E-5</v>
      </c>
      <c r="R207" s="125">
        <f>Q207*H207</f>
        <v>0</v>
      </c>
      <c r="S207" s="125">
        <v>0</v>
      </c>
      <c r="T207" s="126">
        <f>S207*H207</f>
        <v>0</v>
      </c>
      <c r="AR207" s="127" t="s">
        <v>107</v>
      </c>
      <c r="AT207" s="127" t="s">
        <v>104</v>
      </c>
      <c r="AU207" s="127" t="s">
        <v>77</v>
      </c>
      <c r="AY207" s="18" t="s">
        <v>103</v>
      </c>
      <c r="BE207" s="128">
        <f>IF(N207="základní",J207,0)</f>
        <v>0</v>
      </c>
      <c r="BF207" s="128">
        <f>IF(N207="snížená",J207,0)</f>
        <v>0</v>
      </c>
      <c r="BG207" s="128">
        <f>IF(N207="zákl. přenesená",J207,0)</f>
        <v>0</v>
      </c>
      <c r="BH207" s="128">
        <f>IF(N207="sníž. přenesená",J207,0)</f>
        <v>0</v>
      </c>
      <c r="BI207" s="128">
        <f>IF(N207="nulová",J207,0)</f>
        <v>0</v>
      </c>
      <c r="BJ207" s="18" t="s">
        <v>76</v>
      </c>
      <c r="BK207" s="128">
        <f>ROUND(I207*H207,2)</f>
        <v>0</v>
      </c>
      <c r="BL207" s="18" t="s">
        <v>107</v>
      </c>
      <c r="BM207" s="127" t="s">
        <v>176</v>
      </c>
    </row>
    <row r="208" spans="2:65" s="1" customFormat="1">
      <c r="B208" s="30"/>
      <c r="D208" s="132" t="s">
        <v>111</v>
      </c>
      <c r="E208" s="134" t="s">
        <v>3</v>
      </c>
      <c r="F208" s="135" t="s">
        <v>495</v>
      </c>
      <c r="G208" s="12"/>
      <c r="H208" s="136">
        <v>86.311999999999998</v>
      </c>
      <c r="I208" s="12"/>
      <c r="J208" s="254"/>
      <c r="K208" s="12"/>
      <c r="L208" s="30"/>
      <c r="M208" s="131"/>
      <c r="T208" s="51"/>
      <c r="AT208" s="18" t="s">
        <v>108</v>
      </c>
      <c r="AU208" s="18" t="s">
        <v>77</v>
      </c>
    </row>
    <row r="209" spans="2:65" s="14" customFormat="1" ht="12">
      <c r="B209" s="145"/>
      <c r="C209" s="14">
        <v>28</v>
      </c>
      <c r="D209" s="155" t="s">
        <v>124</v>
      </c>
      <c r="E209" s="156" t="s">
        <v>506</v>
      </c>
      <c r="F209" s="157" t="s">
        <v>507</v>
      </c>
      <c r="G209" s="158" t="s">
        <v>116</v>
      </c>
      <c r="H209" s="159">
        <v>0.69</v>
      </c>
      <c r="I209" s="160">
        <v>0</v>
      </c>
      <c r="J209" s="256">
        <f>ROUND(I209*H209,2)</f>
        <v>0</v>
      </c>
      <c r="K209" s="157" t="s">
        <v>106</v>
      </c>
      <c r="L209" s="145"/>
      <c r="M209" s="147"/>
      <c r="T209" s="148"/>
      <c r="AT209" s="146" t="s">
        <v>111</v>
      </c>
      <c r="AU209" s="146" t="s">
        <v>77</v>
      </c>
      <c r="AV209" s="14" t="s">
        <v>76</v>
      </c>
      <c r="AW209" s="14" t="s">
        <v>32</v>
      </c>
      <c r="AX209" s="14" t="s">
        <v>71</v>
      </c>
      <c r="AY209" s="146" t="s">
        <v>103</v>
      </c>
    </row>
    <row r="210" spans="2:65" s="12" customFormat="1">
      <c r="B210" s="133"/>
      <c r="D210" s="132" t="s">
        <v>111</v>
      </c>
      <c r="F210" s="135" t="s">
        <v>550</v>
      </c>
      <c r="H210" s="136">
        <v>0.69</v>
      </c>
      <c r="J210" s="254"/>
      <c r="L210" s="133"/>
      <c r="M210" s="137"/>
      <c r="T210" s="138"/>
      <c r="AT210" s="134" t="s">
        <v>111</v>
      </c>
      <c r="AU210" s="134" t="s">
        <v>77</v>
      </c>
      <c r="AV210" s="12" t="s">
        <v>77</v>
      </c>
      <c r="AW210" s="12" t="s">
        <v>32</v>
      </c>
      <c r="AX210" s="12" t="s">
        <v>71</v>
      </c>
      <c r="AY210" s="134" t="s">
        <v>103</v>
      </c>
    </row>
    <row r="211" spans="2:65" s="13" customFormat="1" ht="24">
      <c r="B211" s="139"/>
      <c r="C211" s="268">
        <v>29</v>
      </c>
      <c r="D211" s="117" t="s">
        <v>104</v>
      </c>
      <c r="E211" s="118" t="s">
        <v>551</v>
      </c>
      <c r="F211" s="119" t="s">
        <v>552</v>
      </c>
      <c r="G211" s="120" t="s">
        <v>116</v>
      </c>
      <c r="H211" s="121">
        <v>1.056</v>
      </c>
      <c r="I211" s="122">
        <v>0</v>
      </c>
      <c r="J211" s="250">
        <f>ROUND(I211*H211,2)</f>
        <v>0</v>
      </c>
      <c r="K211" s="119" t="s">
        <v>106</v>
      </c>
      <c r="L211" s="139"/>
      <c r="M211" s="143"/>
      <c r="T211" s="144"/>
      <c r="AT211" s="140" t="s">
        <v>111</v>
      </c>
      <c r="AU211" s="140" t="s">
        <v>77</v>
      </c>
      <c r="AV211" s="13" t="s">
        <v>107</v>
      </c>
      <c r="AW211" s="13" t="s">
        <v>32</v>
      </c>
      <c r="AX211" s="13" t="s">
        <v>76</v>
      </c>
      <c r="AY211" s="140" t="s">
        <v>103</v>
      </c>
    </row>
    <row r="212" spans="2:65" s="11" customFormat="1" ht="22.9" customHeight="1">
      <c r="B212" s="109"/>
      <c r="D212" s="129" t="s">
        <v>108</v>
      </c>
      <c r="E212" s="1"/>
      <c r="F212" s="251" t="s">
        <v>553</v>
      </c>
      <c r="G212" s="1"/>
      <c r="H212" s="1"/>
      <c r="I212" s="1"/>
      <c r="J212" s="253"/>
      <c r="K212" s="1"/>
      <c r="L212" s="109"/>
      <c r="M212" s="111"/>
      <c r="P212" s="112">
        <f>SUM(P213:P214)</f>
        <v>0.74448000000000003</v>
      </c>
      <c r="R212" s="112">
        <f>SUM(R213:R214)</f>
        <v>0</v>
      </c>
      <c r="T212" s="113">
        <f>SUM(T213:T214)</f>
        <v>0</v>
      </c>
      <c r="AR212" s="110" t="s">
        <v>76</v>
      </c>
      <c r="AT212" s="114" t="s">
        <v>70</v>
      </c>
      <c r="AU212" s="114" t="s">
        <v>76</v>
      </c>
      <c r="AY212" s="110" t="s">
        <v>103</v>
      </c>
      <c r="BK212" s="115">
        <f>SUM(BK213:BK214)</f>
        <v>0</v>
      </c>
    </row>
    <row r="213" spans="2:65" s="1" customFormat="1" ht="37.9" customHeight="1">
      <c r="B213" s="116"/>
      <c r="C213" s="263"/>
      <c r="D213" s="132" t="s">
        <v>111</v>
      </c>
      <c r="E213" s="134" t="s">
        <v>3</v>
      </c>
      <c r="F213" s="135" t="s">
        <v>554</v>
      </c>
      <c r="G213" s="12"/>
      <c r="H213" s="136">
        <v>1.056</v>
      </c>
      <c r="I213" s="12"/>
      <c r="J213" s="254"/>
      <c r="K213" s="12"/>
      <c r="L213" s="30"/>
      <c r="M213" s="123" t="s">
        <v>3</v>
      </c>
      <c r="N213" s="124" t="s">
        <v>42</v>
      </c>
      <c r="O213" s="125">
        <v>0.70499999999999996</v>
      </c>
      <c r="P213" s="125">
        <f>O213*H213</f>
        <v>0.74448000000000003</v>
      </c>
      <c r="Q213" s="125">
        <v>0</v>
      </c>
      <c r="R213" s="125">
        <f>Q213*H213</f>
        <v>0</v>
      </c>
      <c r="S213" s="125">
        <v>0</v>
      </c>
      <c r="T213" s="126">
        <f>S213*H213</f>
        <v>0</v>
      </c>
      <c r="AR213" s="127" t="s">
        <v>107</v>
      </c>
      <c r="AT213" s="127" t="s">
        <v>104</v>
      </c>
      <c r="AU213" s="127" t="s">
        <v>77</v>
      </c>
      <c r="AY213" s="18" t="s">
        <v>103</v>
      </c>
      <c r="BE213" s="128">
        <f>IF(N213="základní",J213,0)</f>
        <v>0</v>
      </c>
      <c r="BF213" s="128">
        <f>IF(N213="snížená",J213,0)</f>
        <v>0</v>
      </c>
      <c r="BG213" s="128">
        <f>IF(N213="zákl. přenesená",J213,0)</f>
        <v>0</v>
      </c>
      <c r="BH213" s="128">
        <f>IF(N213="sníž. přenesená",J213,0)</f>
        <v>0</v>
      </c>
      <c r="BI213" s="128">
        <f>IF(N213="nulová",J213,0)</f>
        <v>0</v>
      </c>
      <c r="BJ213" s="18" t="s">
        <v>76</v>
      </c>
      <c r="BK213" s="128">
        <f>ROUND(I213*H213,2)</f>
        <v>0</v>
      </c>
      <c r="BL213" s="18" t="s">
        <v>107</v>
      </c>
      <c r="BM213" s="127" t="s">
        <v>177</v>
      </c>
    </row>
    <row r="214" spans="2:65" s="1" customFormat="1" ht="12">
      <c r="B214" s="30"/>
      <c r="C214" s="1">
        <v>30</v>
      </c>
      <c r="D214" s="117" t="s">
        <v>104</v>
      </c>
      <c r="E214" s="118" t="s">
        <v>555</v>
      </c>
      <c r="F214" s="119" t="s">
        <v>556</v>
      </c>
      <c r="G214" s="120" t="s">
        <v>115</v>
      </c>
      <c r="H214" s="121">
        <v>181.5</v>
      </c>
      <c r="I214" s="122">
        <v>0</v>
      </c>
      <c r="J214" s="250">
        <f>ROUND(I214*H214,2)</f>
        <v>0</v>
      </c>
      <c r="K214" s="119" t="s">
        <v>106</v>
      </c>
      <c r="L214" s="30"/>
      <c r="M214" s="131"/>
      <c r="T214" s="51"/>
      <c r="AT214" s="18" t="s">
        <v>108</v>
      </c>
      <c r="AU214" s="18" t="s">
        <v>77</v>
      </c>
    </row>
    <row r="215" spans="2:65" s="11" customFormat="1" ht="25.9" customHeight="1">
      <c r="B215" s="109"/>
      <c r="D215" s="129" t="s">
        <v>108</v>
      </c>
      <c r="E215" s="1"/>
      <c r="F215" s="251" t="s">
        <v>557</v>
      </c>
      <c r="G215" s="1"/>
      <c r="H215" s="1"/>
      <c r="I215" s="1"/>
      <c r="J215" s="253"/>
      <c r="K215" s="1"/>
      <c r="L215" s="109"/>
      <c r="M215" s="111"/>
      <c r="P215" s="112" t="e">
        <f>P216+P233+P252+P257+P265+#REF!+#REF!</f>
        <v>#REF!</v>
      </c>
      <c r="R215" s="112" t="e">
        <f>R216+R233+R252+R257+R265+#REF!+#REF!</f>
        <v>#REF!</v>
      </c>
      <c r="T215" s="113" t="e">
        <f>T216+T233+T252+T257+T265+#REF!+#REF!</f>
        <v>#REF!</v>
      </c>
      <c r="AR215" s="110" t="s">
        <v>77</v>
      </c>
      <c r="AT215" s="114" t="s">
        <v>70</v>
      </c>
      <c r="AU215" s="114" t="s">
        <v>71</v>
      </c>
      <c r="AY215" s="110" t="s">
        <v>103</v>
      </c>
      <c r="BK215" s="115" t="e">
        <f>BK216+BK233+BK252+BK257+BK265+#REF!+#REF!</f>
        <v>#REF!</v>
      </c>
    </row>
    <row r="216" spans="2:65" s="11" customFormat="1" ht="22.9" customHeight="1">
      <c r="B216" s="109"/>
      <c r="D216" s="132" t="s">
        <v>111</v>
      </c>
      <c r="E216" s="134" t="s">
        <v>3</v>
      </c>
      <c r="F216" s="135" t="s">
        <v>508</v>
      </c>
      <c r="G216" s="12"/>
      <c r="H216" s="136">
        <v>58.05</v>
      </c>
      <c r="I216" s="12"/>
      <c r="J216" s="254"/>
      <c r="K216" s="12"/>
      <c r="L216" s="109"/>
      <c r="M216" s="111"/>
      <c r="P216" s="112">
        <f>SUM(P217:P232)</f>
        <v>15.018299999999998</v>
      </c>
      <c r="R216" s="112">
        <f>SUM(R217:R232)</f>
        <v>0.39041999999999999</v>
      </c>
      <c r="T216" s="113">
        <f>SUM(T217:T232)</f>
        <v>0</v>
      </c>
      <c r="AR216" s="110" t="s">
        <v>77</v>
      </c>
      <c r="AT216" s="114" t="s">
        <v>70</v>
      </c>
      <c r="AU216" s="114" t="s">
        <v>76</v>
      </c>
      <c r="AY216" s="110" t="s">
        <v>103</v>
      </c>
      <c r="BK216" s="115">
        <f>SUM(BK217:BK232)</f>
        <v>0</v>
      </c>
    </row>
    <row r="217" spans="2:65" s="1" customFormat="1" ht="24.2" customHeight="1">
      <c r="B217" s="116"/>
      <c r="C217" s="263"/>
      <c r="D217" s="132" t="s">
        <v>111</v>
      </c>
      <c r="E217" s="134" t="s">
        <v>3</v>
      </c>
      <c r="F217" s="135" t="s">
        <v>509</v>
      </c>
      <c r="G217" s="12"/>
      <c r="H217" s="136">
        <v>61.05</v>
      </c>
      <c r="I217" s="12"/>
      <c r="J217" s="254"/>
      <c r="K217" s="12"/>
      <c r="L217" s="30"/>
      <c r="M217" s="123" t="s">
        <v>3</v>
      </c>
      <c r="N217" s="124" t="s">
        <v>42</v>
      </c>
      <c r="O217" s="125">
        <v>2.4E-2</v>
      </c>
      <c r="P217" s="125">
        <f>O217*H217</f>
        <v>1.4652000000000001</v>
      </c>
      <c r="Q217" s="125">
        <v>0</v>
      </c>
      <c r="R217" s="125">
        <f>Q217*H217</f>
        <v>0</v>
      </c>
      <c r="S217" s="125">
        <v>0</v>
      </c>
      <c r="T217" s="126">
        <f>S217*H217</f>
        <v>0</v>
      </c>
      <c r="AR217" s="127" t="s">
        <v>119</v>
      </c>
      <c r="AT217" s="127" t="s">
        <v>104</v>
      </c>
      <c r="AU217" s="127" t="s">
        <v>77</v>
      </c>
      <c r="AY217" s="18" t="s">
        <v>103</v>
      </c>
      <c r="BE217" s="128">
        <f>IF(N217="základní",J217,0)</f>
        <v>0</v>
      </c>
      <c r="BF217" s="128">
        <f>IF(N217="snížená",J217,0)</f>
        <v>0</v>
      </c>
      <c r="BG217" s="128">
        <f>IF(N217="zákl. přenesená",J217,0)</f>
        <v>0</v>
      </c>
      <c r="BH217" s="128">
        <f>IF(N217="sníž. přenesená",J217,0)</f>
        <v>0</v>
      </c>
      <c r="BI217" s="128">
        <f>IF(N217="nulová",J217,0)</f>
        <v>0</v>
      </c>
      <c r="BJ217" s="18" t="s">
        <v>76</v>
      </c>
      <c r="BK217" s="128">
        <f>ROUND(I217*H217,2)</f>
        <v>0</v>
      </c>
      <c r="BL217" s="18" t="s">
        <v>119</v>
      </c>
      <c r="BM217" s="127" t="s">
        <v>178</v>
      </c>
    </row>
    <row r="218" spans="2:65" s="1" customFormat="1">
      <c r="B218" s="30"/>
      <c r="D218" s="132" t="s">
        <v>111</v>
      </c>
      <c r="E218" s="134" t="s">
        <v>3</v>
      </c>
      <c r="F218" s="135" t="s">
        <v>510</v>
      </c>
      <c r="G218" s="12"/>
      <c r="H218" s="136">
        <v>62.4</v>
      </c>
      <c r="I218" s="12"/>
      <c r="J218" s="254"/>
      <c r="K218" s="12"/>
      <c r="L218" s="30"/>
      <c r="M218" s="131"/>
      <c r="T218" s="51"/>
      <c r="AT218" s="18" t="s">
        <v>108</v>
      </c>
      <c r="AU218" s="18" t="s">
        <v>77</v>
      </c>
    </row>
    <row r="219" spans="2:65" s="14" customFormat="1">
      <c r="B219" s="145"/>
      <c r="D219" s="132" t="s">
        <v>111</v>
      </c>
      <c r="E219" s="140" t="s">
        <v>3</v>
      </c>
      <c r="F219" s="141" t="s">
        <v>113</v>
      </c>
      <c r="G219" s="13"/>
      <c r="H219" s="142">
        <v>181.5</v>
      </c>
      <c r="I219" s="13"/>
      <c r="J219" s="255"/>
      <c r="K219" s="13"/>
      <c r="L219" s="145"/>
      <c r="M219" s="147"/>
      <c r="T219" s="148"/>
      <c r="AT219" s="146" t="s">
        <v>111</v>
      </c>
      <c r="AU219" s="146" t="s">
        <v>77</v>
      </c>
      <c r="AV219" s="14" t="s">
        <v>76</v>
      </c>
      <c r="AW219" s="14" t="s">
        <v>32</v>
      </c>
      <c r="AX219" s="14" t="s">
        <v>71</v>
      </c>
      <c r="AY219" s="146" t="s">
        <v>103</v>
      </c>
    </row>
    <row r="220" spans="2:65" s="14" customFormat="1" ht="12">
      <c r="B220" s="145"/>
      <c r="C220" s="14">
        <v>31</v>
      </c>
      <c r="D220" s="117" t="s">
        <v>104</v>
      </c>
      <c r="E220" s="118" t="s">
        <v>502</v>
      </c>
      <c r="F220" s="119" t="s">
        <v>503</v>
      </c>
      <c r="G220" s="120" t="s">
        <v>115</v>
      </c>
      <c r="H220" s="121">
        <v>100.28</v>
      </c>
      <c r="I220" s="122">
        <v>0</v>
      </c>
      <c r="J220" s="250">
        <f>ROUND(I220*H220,2)</f>
        <v>0</v>
      </c>
      <c r="K220" s="119" t="s">
        <v>106</v>
      </c>
      <c r="L220" s="145"/>
      <c r="M220" s="147"/>
      <c r="T220" s="148"/>
      <c r="AT220" s="146" t="s">
        <v>111</v>
      </c>
      <c r="AU220" s="146" t="s">
        <v>77</v>
      </c>
      <c r="AV220" s="14" t="s">
        <v>76</v>
      </c>
      <c r="AW220" s="14" t="s">
        <v>32</v>
      </c>
      <c r="AX220" s="14" t="s">
        <v>71</v>
      </c>
      <c r="AY220" s="146" t="s">
        <v>103</v>
      </c>
    </row>
    <row r="221" spans="2:65" s="12" customFormat="1">
      <c r="B221" s="133"/>
      <c r="D221" s="129" t="s">
        <v>108</v>
      </c>
      <c r="E221" s="1"/>
      <c r="F221" s="251" t="s">
        <v>504</v>
      </c>
      <c r="G221" s="1"/>
      <c r="H221" s="1"/>
      <c r="I221" s="1"/>
      <c r="J221" s="253"/>
      <c r="K221" s="1"/>
      <c r="L221" s="133"/>
      <c r="M221" s="137"/>
      <c r="T221" s="138"/>
      <c r="AT221" s="134" t="s">
        <v>111</v>
      </c>
      <c r="AU221" s="134" t="s">
        <v>77</v>
      </c>
      <c r="AV221" s="12" t="s">
        <v>77</v>
      </c>
      <c r="AW221" s="12" t="s">
        <v>32</v>
      </c>
      <c r="AX221" s="12" t="s">
        <v>71</v>
      </c>
      <c r="AY221" s="134" t="s">
        <v>103</v>
      </c>
    </row>
    <row r="222" spans="2:65" s="13" customFormat="1">
      <c r="B222" s="139"/>
      <c r="D222" s="132" t="s">
        <v>111</v>
      </c>
      <c r="E222" s="134" t="s">
        <v>3</v>
      </c>
      <c r="F222" s="135" t="s">
        <v>505</v>
      </c>
      <c r="G222" s="12"/>
      <c r="H222" s="136">
        <v>100.28</v>
      </c>
      <c r="I222" s="12"/>
      <c r="J222" s="254"/>
      <c r="K222" s="12"/>
      <c r="L222" s="139"/>
      <c r="M222" s="143"/>
      <c r="T222" s="144"/>
      <c r="AT222" s="140" t="s">
        <v>111</v>
      </c>
      <c r="AU222" s="140" t="s">
        <v>77</v>
      </c>
      <c r="AV222" s="13" t="s">
        <v>107</v>
      </c>
      <c r="AW222" s="13" t="s">
        <v>32</v>
      </c>
      <c r="AX222" s="13" t="s">
        <v>76</v>
      </c>
      <c r="AY222" s="140" t="s">
        <v>103</v>
      </c>
    </row>
    <row r="223" spans="2:65" s="1" customFormat="1" ht="16.5" customHeight="1">
      <c r="B223" s="116"/>
      <c r="C223" s="155">
        <v>32</v>
      </c>
      <c r="D223" s="155" t="s">
        <v>124</v>
      </c>
      <c r="E223" s="156" t="s">
        <v>506</v>
      </c>
      <c r="F223" s="157" t="s">
        <v>507</v>
      </c>
      <c r="G223" s="158" t="s">
        <v>116</v>
      </c>
      <c r="H223" s="159">
        <v>0.36599999999999999</v>
      </c>
      <c r="I223" s="160">
        <v>0</v>
      </c>
      <c r="J223" s="256">
        <f>ROUND(I223*H223,2)</f>
        <v>0</v>
      </c>
      <c r="K223" s="157" t="s">
        <v>106</v>
      </c>
      <c r="L223" s="161"/>
      <c r="M223" s="162" t="s">
        <v>3</v>
      </c>
      <c r="N223" s="163" t="s">
        <v>42</v>
      </c>
      <c r="O223" s="125">
        <v>0</v>
      </c>
      <c r="P223" s="125">
        <f>O223*H223</f>
        <v>0</v>
      </c>
      <c r="Q223" s="125">
        <v>1</v>
      </c>
      <c r="R223" s="125">
        <f>Q223*H223</f>
        <v>0.36599999999999999</v>
      </c>
      <c r="S223" s="125">
        <v>0</v>
      </c>
      <c r="T223" s="126">
        <f>S223*H223</f>
        <v>0</v>
      </c>
      <c r="AR223" s="127" t="s">
        <v>122</v>
      </c>
      <c r="AT223" s="127" t="s">
        <v>124</v>
      </c>
      <c r="AU223" s="127" t="s">
        <v>77</v>
      </c>
      <c r="AY223" s="18" t="s">
        <v>103</v>
      </c>
      <c r="BE223" s="128">
        <f>IF(N223="základní",J223,0)</f>
        <v>0</v>
      </c>
      <c r="BF223" s="128">
        <f>IF(N223="snížená",J223,0)</f>
        <v>0</v>
      </c>
      <c r="BG223" s="128">
        <f>IF(N223="zákl. přenesená",J223,0)</f>
        <v>0</v>
      </c>
      <c r="BH223" s="128">
        <f>IF(N223="sníž. přenesená",J223,0)</f>
        <v>0</v>
      </c>
      <c r="BI223" s="128">
        <f>IF(N223="nulová",J223,0)</f>
        <v>0</v>
      </c>
      <c r="BJ223" s="18" t="s">
        <v>76</v>
      </c>
      <c r="BK223" s="128">
        <f>ROUND(I223*H223,2)</f>
        <v>0</v>
      </c>
      <c r="BL223" s="18" t="s">
        <v>119</v>
      </c>
      <c r="BM223" s="127" t="s">
        <v>179</v>
      </c>
    </row>
    <row r="224" spans="2:65" s="12" customFormat="1">
      <c r="B224" s="133"/>
      <c r="D224" s="132" t="s">
        <v>111</v>
      </c>
      <c r="E224" s="134" t="s">
        <v>3</v>
      </c>
      <c r="F224" s="135" t="s">
        <v>508</v>
      </c>
      <c r="H224" s="136">
        <v>58.05</v>
      </c>
      <c r="J224" s="254"/>
      <c r="L224" s="133"/>
      <c r="M224" s="137"/>
      <c r="T224" s="138"/>
      <c r="AT224" s="134" t="s">
        <v>111</v>
      </c>
      <c r="AU224" s="134" t="s">
        <v>77</v>
      </c>
      <c r="AV224" s="12" t="s">
        <v>77</v>
      </c>
      <c r="AW224" s="12" t="s">
        <v>4</v>
      </c>
      <c r="AX224" s="12" t="s">
        <v>76</v>
      </c>
      <c r="AY224" s="134" t="s">
        <v>103</v>
      </c>
    </row>
    <row r="225" spans="2:65" s="1" customFormat="1" ht="16.5" customHeight="1">
      <c r="B225" s="116"/>
      <c r="C225" s="263"/>
      <c r="D225" s="132" t="s">
        <v>111</v>
      </c>
      <c r="E225" s="134" t="s">
        <v>3</v>
      </c>
      <c r="F225" s="135" t="s">
        <v>509</v>
      </c>
      <c r="G225" s="12"/>
      <c r="H225" s="136">
        <v>61.05</v>
      </c>
      <c r="I225" s="12"/>
      <c r="J225" s="254"/>
      <c r="K225" s="12"/>
      <c r="L225" s="30"/>
      <c r="M225" s="123" t="s">
        <v>3</v>
      </c>
      <c r="N225" s="124" t="s">
        <v>42</v>
      </c>
      <c r="O225" s="125">
        <v>0.222</v>
      </c>
      <c r="P225" s="125">
        <f>O225*H225</f>
        <v>13.553099999999999</v>
      </c>
      <c r="Q225" s="125">
        <v>4.0000000000000002E-4</v>
      </c>
      <c r="R225" s="125">
        <f>Q225*H225</f>
        <v>2.4420000000000001E-2</v>
      </c>
      <c r="S225" s="125">
        <v>0</v>
      </c>
      <c r="T225" s="126">
        <f>S225*H225</f>
        <v>0</v>
      </c>
      <c r="AR225" s="127" t="s">
        <v>119</v>
      </c>
      <c r="AT225" s="127" t="s">
        <v>104</v>
      </c>
      <c r="AU225" s="127" t="s">
        <v>77</v>
      </c>
      <c r="AY225" s="18" t="s">
        <v>103</v>
      </c>
      <c r="BE225" s="128">
        <f>IF(N225="základní",J225,0)</f>
        <v>0</v>
      </c>
      <c r="BF225" s="128">
        <f>IF(N225="snížená",J225,0)</f>
        <v>0</v>
      </c>
      <c r="BG225" s="128">
        <f>IF(N225="zákl. přenesená",J225,0)</f>
        <v>0</v>
      </c>
      <c r="BH225" s="128">
        <f>IF(N225="sníž. přenesená",J225,0)</f>
        <v>0</v>
      </c>
      <c r="BI225" s="128">
        <f>IF(N225="nulová",J225,0)</f>
        <v>0</v>
      </c>
      <c r="BJ225" s="18" t="s">
        <v>76</v>
      </c>
      <c r="BK225" s="128">
        <f>ROUND(I225*H225,2)</f>
        <v>0</v>
      </c>
      <c r="BL225" s="18" t="s">
        <v>119</v>
      </c>
      <c r="BM225" s="127" t="s">
        <v>180</v>
      </c>
    </row>
    <row r="226" spans="2:65" s="1" customFormat="1">
      <c r="B226" s="30"/>
      <c r="D226" s="132" t="s">
        <v>111</v>
      </c>
      <c r="E226" s="134" t="s">
        <v>3</v>
      </c>
      <c r="F226" s="135" t="s">
        <v>505</v>
      </c>
      <c r="G226" s="12"/>
      <c r="H226" s="136">
        <v>100.28</v>
      </c>
      <c r="I226" s="12"/>
      <c r="J226" s="254"/>
      <c r="K226" s="12"/>
      <c r="L226" s="30"/>
      <c r="M226" s="131"/>
      <c r="T226" s="51"/>
      <c r="AT226" s="18" t="s">
        <v>108</v>
      </c>
      <c r="AU226" s="18" t="s">
        <v>77</v>
      </c>
    </row>
    <row r="227" spans="2:65" s="14" customFormat="1">
      <c r="B227" s="145"/>
      <c r="D227" s="132" t="s">
        <v>111</v>
      </c>
      <c r="E227" s="134" t="s">
        <v>3</v>
      </c>
      <c r="F227" s="135" t="s">
        <v>510</v>
      </c>
      <c r="G227" s="12"/>
      <c r="H227" s="136">
        <v>62.4</v>
      </c>
      <c r="I227" s="12"/>
      <c r="J227" s="254"/>
      <c r="K227" s="12"/>
      <c r="L227" s="145"/>
      <c r="M227" s="147"/>
      <c r="T227" s="148"/>
      <c r="AT227" s="146" t="s">
        <v>111</v>
      </c>
      <c r="AU227" s="146" t="s">
        <v>77</v>
      </c>
      <c r="AV227" s="14" t="s">
        <v>76</v>
      </c>
      <c r="AW227" s="14" t="s">
        <v>32</v>
      </c>
      <c r="AX227" s="14" t="s">
        <v>71</v>
      </c>
      <c r="AY227" s="146" t="s">
        <v>103</v>
      </c>
    </row>
    <row r="228" spans="2:65" s="14" customFormat="1">
      <c r="B228" s="145"/>
      <c r="D228" s="132" t="s">
        <v>111</v>
      </c>
      <c r="E228" s="140" t="s">
        <v>3</v>
      </c>
      <c r="F228" s="141" t="s">
        <v>113</v>
      </c>
      <c r="G228" s="13"/>
      <c r="H228" s="142">
        <v>281.77999999999997</v>
      </c>
      <c r="I228" s="13"/>
      <c r="J228" s="255"/>
      <c r="K228" s="13"/>
      <c r="L228" s="145"/>
      <c r="M228" s="147"/>
      <c r="T228" s="148"/>
      <c r="AT228" s="146" t="s">
        <v>111</v>
      </c>
      <c r="AU228" s="146" t="s">
        <v>77</v>
      </c>
      <c r="AV228" s="14" t="s">
        <v>76</v>
      </c>
      <c r="AW228" s="14" t="s">
        <v>32</v>
      </c>
      <c r="AX228" s="14" t="s">
        <v>71</v>
      </c>
      <c r="AY228" s="146" t="s">
        <v>103</v>
      </c>
    </row>
    <row r="229" spans="2:65" s="12" customFormat="1">
      <c r="B229" s="133"/>
      <c r="D229" s="132" t="s">
        <v>111</v>
      </c>
      <c r="F229" s="135" t="s">
        <v>511</v>
      </c>
      <c r="H229" s="136">
        <v>0.36599999999999999</v>
      </c>
      <c r="J229" s="254"/>
      <c r="L229" s="133"/>
      <c r="M229" s="137"/>
      <c r="T229" s="138"/>
      <c r="AT229" s="134" t="s">
        <v>111</v>
      </c>
      <c r="AU229" s="134" t="s">
        <v>77</v>
      </c>
      <c r="AV229" s="12" t="s">
        <v>77</v>
      </c>
      <c r="AW229" s="12" t="s">
        <v>32</v>
      </c>
      <c r="AX229" s="12" t="s">
        <v>71</v>
      </c>
      <c r="AY229" s="134" t="s">
        <v>103</v>
      </c>
    </row>
    <row r="230" spans="2:65" s="12" customFormat="1" ht="12">
      <c r="B230" s="133"/>
      <c r="C230" s="12">
        <v>33</v>
      </c>
      <c r="D230" s="117" t="s">
        <v>104</v>
      </c>
      <c r="E230" s="118" t="s">
        <v>512</v>
      </c>
      <c r="F230" s="119" t="s">
        <v>513</v>
      </c>
      <c r="G230" s="120" t="s">
        <v>105</v>
      </c>
      <c r="H230" s="121">
        <v>14</v>
      </c>
      <c r="I230" s="122">
        <v>0</v>
      </c>
      <c r="J230" s="250">
        <f>ROUND(I230*H230,2)</f>
        <v>0</v>
      </c>
      <c r="K230" s="119" t="s">
        <v>3</v>
      </c>
      <c r="L230" s="133"/>
      <c r="M230" s="137"/>
      <c r="T230" s="138"/>
      <c r="AT230" s="134" t="s">
        <v>111</v>
      </c>
      <c r="AU230" s="134" t="s">
        <v>77</v>
      </c>
      <c r="AV230" s="12" t="s">
        <v>77</v>
      </c>
      <c r="AW230" s="12" t="s">
        <v>32</v>
      </c>
      <c r="AX230" s="12" t="s">
        <v>71</v>
      </c>
      <c r="AY230" s="134" t="s">
        <v>103</v>
      </c>
    </row>
    <row r="231" spans="2:65" s="15" customFormat="1">
      <c r="B231" s="149"/>
      <c r="D231" s="132" t="s">
        <v>111</v>
      </c>
      <c r="E231" s="134" t="s">
        <v>3</v>
      </c>
      <c r="F231" s="135" t="s">
        <v>514</v>
      </c>
      <c r="G231" s="12"/>
      <c r="H231" s="136">
        <v>14</v>
      </c>
      <c r="I231" s="12"/>
      <c r="J231" s="254"/>
      <c r="K231" s="12"/>
      <c r="L231" s="149"/>
      <c r="M231" s="153"/>
      <c r="T231" s="154"/>
      <c r="AT231" s="150" t="s">
        <v>111</v>
      </c>
      <c r="AU231" s="150" t="s">
        <v>77</v>
      </c>
      <c r="AV231" s="15" t="s">
        <v>109</v>
      </c>
      <c r="AW231" s="15" t="s">
        <v>32</v>
      </c>
      <c r="AX231" s="15" t="s">
        <v>71</v>
      </c>
      <c r="AY231" s="150" t="s">
        <v>103</v>
      </c>
    </row>
    <row r="232" spans="2:65" s="13" customFormat="1" ht="24">
      <c r="B232" s="139"/>
      <c r="C232" s="268">
        <v>34</v>
      </c>
      <c r="D232" s="117" t="s">
        <v>104</v>
      </c>
      <c r="E232" s="118" t="s">
        <v>515</v>
      </c>
      <c r="F232" s="119" t="s">
        <v>516</v>
      </c>
      <c r="G232" s="120" t="s">
        <v>110</v>
      </c>
      <c r="H232" s="121">
        <v>31.49</v>
      </c>
      <c r="I232" s="122">
        <v>0</v>
      </c>
      <c r="J232" s="250">
        <f>ROUND(I232*H232,2)</f>
        <v>0</v>
      </c>
      <c r="K232" s="119" t="s">
        <v>106</v>
      </c>
      <c r="L232" s="139"/>
      <c r="M232" s="143"/>
      <c r="T232" s="144"/>
      <c r="AT232" s="140" t="s">
        <v>111</v>
      </c>
      <c r="AU232" s="140" t="s">
        <v>77</v>
      </c>
      <c r="AV232" s="13" t="s">
        <v>107</v>
      </c>
      <c r="AW232" s="13" t="s">
        <v>32</v>
      </c>
      <c r="AX232" s="13" t="s">
        <v>76</v>
      </c>
      <c r="AY232" s="140" t="s">
        <v>103</v>
      </c>
    </row>
    <row r="233" spans="2:65" s="11" customFormat="1" ht="22.9" customHeight="1">
      <c r="B233" s="109"/>
      <c r="D233" s="129" t="s">
        <v>108</v>
      </c>
      <c r="E233" s="1"/>
      <c r="F233" s="251" t="s">
        <v>517</v>
      </c>
      <c r="G233" s="1"/>
      <c r="H233" s="1"/>
      <c r="I233" s="1"/>
      <c r="J233" s="253"/>
      <c r="K233" s="1"/>
      <c r="L233" s="109"/>
      <c r="M233" s="111"/>
      <c r="P233" s="112">
        <f>SUM(P234:P251)</f>
        <v>4.1513200000000001</v>
      </c>
      <c r="R233" s="112">
        <f>SUM(R234:R251)</f>
        <v>11.008499200000001</v>
      </c>
      <c r="T233" s="113">
        <f>SUM(T234:T251)</f>
        <v>0</v>
      </c>
      <c r="AR233" s="110" t="s">
        <v>77</v>
      </c>
      <c r="AT233" s="114" t="s">
        <v>70</v>
      </c>
      <c r="AU233" s="114" t="s">
        <v>76</v>
      </c>
      <c r="AY233" s="110" t="s">
        <v>103</v>
      </c>
      <c r="BK233" s="115">
        <f>SUM(BK234:BK251)</f>
        <v>0</v>
      </c>
    </row>
    <row r="234" spans="2:65" s="1" customFormat="1" ht="24.2" customHeight="1">
      <c r="B234" s="116"/>
      <c r="C234" s="263"/>
      <c r="D234" s="132" t="s">
        <v>111</v>
      </c>
      <c r="E234" s="134" t="s">
        <v>3</v>
      </c>
      <c r="F234" s="135" t="s">
        <v>518</v>
      </c>
      <c r="G234" s="12"/>
      <c r="H234" s="136">
        <v>31.49</v>
      </c>
      <c r="I234" s="12"/>
      <c r="J234" s="254"/>
      <c r="K234" s="12"/>
      <c r="L234" s="30"/>
      <c r="M234" s="123" t="s">
        <v>3</v>
      </c>
      <c r="N234" s="124" t="s">
        <v>42</v>
      </c>
      <c r="O234" s="125">
        <v>2.9000000000000001E-2</v>
      </c>
      <c r="P234" s="125">
        <f>O234*H234</f>
        <v>0.91320999999999997</v>
      </c>
      <c r="Q234" s="125">
        <v>0</v>
      </c>
      <c r="R234" s="125">
        <f>Q234*H234</f>
        <v>0</v>
      </c>
      <c r="S234" s="125">
        <v>0</v>
      </c>
      <c r="T234" s="126">
        <f>S234*H234</f>
        <v>0</v>
      </c>
      <c r="AR234" s="127" t="s">
        <v>119</v>
      </c>
      <c r="AT234" s="127" t="s">
        <v>104</v>
      </c>
      <c r="AU234" s="127" t="s">
        <v>77</v>
      </c>
      <c r="AY234" s="18" t="s">
        <v>103</v>
      </c>
      <c r="BE234" s="128">
        <f>IF(N234="základní",J234,0)</f>
        <v>0</v>
      </c>
      <c r="BF234" s="128">
        <f>IF(N234="snížená",J234,0)</f>
        <v>0</v>
      </c>
      <c r="BG234" s="128">
        <f>IF(N234="zákl. přenesená",J234,0)</f>
        <v>0</v>
      </c>
      <c r="BH234" s="128">
        <f>IF(N234="sníž. přenesená",J234,0)</f>
        <v>0</v>
      </c>
      <c r="BI234" s="128">
        <f>IF(N234="nulová",J234,0)</f>
        <v>0</v>
      </c>
      <c r="BJ234" s="18" t="s">
        <v>76</v>
      </c>
      <c r="BK234" s="128">
        <f>ROUND(I234*H234,2)</f>
        <v>0</v>
      </c>
      <c r="BL234" s="18" t="s">
        <v>119</v>
      </c>
      <c r="BM234" s="127" t="s">
        <v>181</v>
      </c>
    </row>
    <row r="235" spans="2:65" s="1" customFormat="1" ht="24">
      <c r="B235" s="30"/>
      <c r="C235" s="1">
        <v>35</v>
      </c>
      <c r="D235" s="117" t="s">
        <v>104</v>
      </c>
      <c r="E235" s="118" t="s">
        <v>519</v>
      </c>
      <c r="F235" s="119" t="s">
        <v>520</v>
      </c>
      <c r="G235" s="120" t="s">
        <v>110</v>
      </c>
      <c r="H235" s="121">
        <v>7.7690000000000001</v>
      </c>
      <c r="I235" s="122">
        <v>0</v>
      </c>
      <c r="J235" s="250">
        <f>ROUND(I235*H235,2)</f>
        <v>0</v>
      </c>
      <c r="K235" s="119" t="s">
        <v>106</v>
      </c>
      <c r="L235" s="30"/>
      <c r="M235" s="131"/>
      <c r="T235" s="51"/>
      <c r="AT235" s="18" t="s">
        <v>108</v>
      </c>
      <c r="AU235" s="18" t="s">
        <v>77</v>
      </c>
    </row>
    <row r="236" spans="2:65" s="14" customFormat="1">
      <c r="B236" s="145"/>
      <c r="D236" s="129" t="s">
        <v>108</v>
      </c>
      <c r="E236" s="1"/>
      <c r="F236" s="251" t="s">
        <v>521</v>
      </c>
      <c r="G236" s="1"/>
      <c r="H236" s="1"/>
      <c r="I236" s="1"/>
      <c r="J236" s="253"/>
      <c r="K236" s="1"/>
      <c r="L236" s="145"/>
      <c r="M236" s="147"/>
      <c r="T236" s="148"/>
      <c r="AT236" s="146" t="s">
        <v>111</v>
      </c>
      <c r="AU236" s="146" t="s">
        <v>77</v>
      </c>
      <c r="AV236" s="14" t="s">
        <v>76</v>
      </c>
      <c r="AW236" s="14" t="s">
        <v>32</v>
      </c>
      <c r="AX236" s="14" t="s">
        <v>71</v>
      </c>
      <c r="AY236" s="146" t="s">
        <v>103</v>
      </c>
    </row>
    <row r="237" spans="2:65" s="14" customFormat="1">
      <c r="B237" s="145"/>
      <c r="D237" s="132" t="s">
        <v>111</v>
      </c>
      <c r="E237" s="134" t="s">
        <v>3</v>
      </c>
      <c r="F237" s="135" t="s">
        <v>522</v>
      </c>
      <c r="G237" s="12"/>
      <c r="H237" s="136">
        <v>5.0949999999999998</v>
      </c>
      <c r="I237" s="12"/>
      <c r="J237" s="254"/>
      <c r="K237" s="12"/>
      <c r="L237" s="145"/>
      <c r="M237" s="147"/>
      <c r="T237" s="148"/>
      <c r="AT237" s="146" t="s">
        <v>111</v>
      </c>
      <c r="AU237" s="146" t="s">
        <v>77</v>
      </c>
      <c r="AV237" s="14" t="s">
        <v>76</v>
      </c>
      <c r="AW237" s="14" t="s">
        <v>32</v>
      </c>
      <c r="AX237" s="14" t="s">
        <v>71</v>
      </c>
      <c r="AY237" s="146" t="s">
        <v>103</v>
      </c>
    </row>
    <row r="238" spans="2:65" s="12" customFormat="1">
      <c r="B238" s="133"/>
      <c r="D238" s="132" t="s">
        <v>111</v>
      </c>
      <c r="E238" s="134" t="s">
        <v>3</v>
      </c>
      <c r="F238" s="135" t="s">
        <v>523</v>
      </c>
      <c r="H238" s="136">
        <v>2.6739999999999999</v>
      </c>
      <c r="J238" s="254"/>
      <c r="L238" s="133"/>
      <c r="M238" s="137"/>
      <c r="T238" s="138"/>
      <c r="AT238" s="134" t="s">
        <v>111</v>
      </c>
      <c r="AU238" s="134" t="s">
        <v>77</v>
      </c>
      <c r="AV238" s="12" t="s">
        <v>77</v>
      </c>
      <c r="AW238" s="12" t="s">
        <v>32</v>
      </c>
      <c r="AX238" s="12" t="s">
        <v>71</v>
      </c>
      <c r="AY238" s="134" t="s">
        <v>103</v>
      </c>
    </row>
    <row r="239" spans="2:65" s="12" customFormat="1">
      <c r="B239" s="133"/>
      <c r="D239" s="132" t="s">
        <v>111</v>
      </c>
      <c r="E239" s="140" t="s">
        <v>3</v>
      </c>
      <c r="F239" s="141" t="s">
        <v>113</v>
      </c>
      <c r="G239" s="13"/>
      <c r="H239" s="142">
        <v>7.7690000000000001</v>
      </c>
      <c r="I239" s="13"/>
      <c r="J239" s="255"/>
      <c r="K239" s="13"/>
      <c r="L239" s="133"/>
      <c r="M239" s="137"/>
      <c r="T239" s="138"/>
      <c r="AT239" s="134" t="s">
        <v>111</v>
      </c>
      <c r="AU239" s="134" t="s">
        <v>77</v>
      </c>
      <c r="AV239" s="12" t="s">
        <v>77</v>
      </c>
      <c r="AW239" s="12" t="s">
        <v>32</v>
      </c>
      <c r="AX239" s="12" t="s">
        <v>71</v>
      </c>
      <c r="AY239" s="134" t="s">
        <v>103</v>
      </c>
    </row>
    <row r="240" spans="2:65" s="15" customFormat="1" ht="12">
      <c r="B240" s="149"/>
      <c r="C240" s="15">
        <v>36</v>
      </c>
      <c r="D240" s="117" t="s">
        <v>104</v>
      </c>
      <c r="E240" s="118" t="s">
        <v>524</v>
      </c>
      <c r="F240" s="119" t="s">
        <v>525</v>
      </c>
      <c r="G240" s="120" t="s">
        <v>115</v>
      </c>
      <c r="H240" s="121">
        <v>18.09</v>
      </c>
      <c r="I240" s="122">
        <v>0</v>
      </c>
      <c r="J240" s="250">
        <f>ROUND(I240*H240,2)</f>
        <v>0</v>
      </c>
      <c r="K240" s="119" t="s">
        <v>106</v>
      </c>
      <c r="L240" s="149"/>
      <c r="M240" s="153"/>
      <c r="T240" s="154"/>
      <c r="AT240" s="150" t="s">
        <v>111</v>
      </c>
      <c r="AU240" s="150" t="s">
        <v>77</v>
      </c>
      <c r="AV240" s="15" t="s">
        <v>109</v>
      </c>
      <c r="AW240" s="15" t="s">
        <v>32</v>
      </c>
      <c r="AX240" s="15" t="s">
        <v>71</v>
      </c>
      <c r="AY240" s="150" t="s">
        <v>103</v>
      </c>
    </row>
    <row r="241" spans="2:65" s="13" customFormat="1">
      <c r="B241" s="139"/>
      <c r="D241" s="129" t="s">
        <v>108</v>
      </c>
      <c r="E241" s="1"/>
      <c r="F241" s="251" t="s">
        <v>526</v>
      </c>
      <c r="G241" s="1"/>
      <c r="H241" s="1"/>
      <c r="I241" s="1"/>
      <c r="J241" s="253"/>
      <c r="K241" s="1"/>
      <c r="L241" s="139"/>
      <c r="M241" s="143"/>
      <c r="T241" s="144"/>
      <c r="AT241" s="140" t="s">
        <v>111</v>
      </c>
      <c r="AU241" s="140" t="s">
        <v>77</v>
      </c>
      <c r="AV241" s="13" t="s">
        <v>107</v>
      </c>
      <c r="AW241" s="13" t="s">
        <v>32</v>
      </c>
      <c r="AX241" s="13" t="s">
        <v>76</v>
      </c>
      <c r="AY241" s="140" t="s">
        <v>103</v>
      </c>
    </row>
    <row r="242" spans="2:65" s="1" customFormat="1" ht="16.5" customHeight="1">
      <c r="B242" s="116"/>
      <c r="C242" s="267"/>
      <c r="D242" s="132" t="s">
        <v>111</v>
      </c>
      <c r="E242" s="134" t="s">
        <v>3</v>
      </c>
      <c r="F242" s="135" t="s">
        <v>527</v>
      </c>
      <c r="G242" s="12"/>
      <c r="H242" s="136">
        <v>10.83</v>
      </c>
      <c r="I242" s="12"/>
      <c r="J242" s="254"/>
      <c r="K242" s="12"/>
      <c r="L242" s="161"/>
      <c r="M242" s="162" t="s">
        <v>3</v>
      </c>
      <c r="N242" s="163" t="s">
        <v>42</v>
      </c>
      <c r="O242" s="125">
        <v>0</v>
      </c>
      <c r="P242" s="125">
        <f>O242*H242</f>
        <v>0</v>
      </c>
      <c r="Q242" s="125">
        <v>1</v>
      </c>
      <c r="R242" s="125">
        <f>Q242*H242</f>
        <v>10.83</v>
      </c>
      <c r="S242" s="125">
        <v>0</v>
      </c>
      <c r="T242" s="126">
        <f>S242*H242</f>
        <v>0</v>
      </c>
      <c r="AR242" s="127" t="s">
        <v>122</v>
      </c>
      <c r="AT242" s="127" t="s">
        <v>124</v>
      </c>
      <c r="AU242" s="127" t="s">
        <v>77</v>
      </c>
      <c r="AY242" s="18" t="s">
        <v>103</v>
      </c>
      <c r="BE242" s="128">
        <f>IF(N242="základní",J242,0)</f>
        <v>0</v>
      </c>
      <c r="BF242" s="128">
        <f>IF(N242="snížená",J242,0)</f>
        <v>0</v>
      </c>
      <c r="BG242" s="128">
        <f>IF(N242="zákl. přenesená",J242,0)</f>
        <v>0</v>
      </c>
      <c r="BH242" s="128">
        <f>IF(N242="sníž. přenesená",J242,0)</f>
        <v>0</v>
      </c>
      <c r="BI242" s="128">
        <f>IF(N242="nulová",J242,0)</f>
        <v>0</v>
      </c>
      <c r="BJ242" s="18" t="s">
        <v>76</v>
      </c>
      <c r="BK242" s="128">
        <f>ROUND(I242*H242,2)</f>
        <v>0</v>
      </c>
      <c r="BL242" s="18" t="s">
        <v>119</v>
      </c>
      <c r="BM242" s="127" t="s">
        <v>182</v>
      </c>
    </row>
    <row r="243" spans="2:65" s="12" customFormat="1">
      <c r="B243" s="133"/>
      <c r="C243" s="269"/>
      <c r="D243" s="132" t="s">
        <v>111</v>
      </c>
      <c r="E243" s="134" t="s">
        <v>3</v>
      </c>
      <c r="F243" s="135" t="s">
        <v>528</v>
      </c>
      <c r="H243" s="136">
        <v>7.26</v>
      </c>
      <c r="J243" s="254"/>
      <c r="L243" s="133"/>
      <c r="M243" s="137"/>
      <c r="T243" s="138"/>
      <c r="AT243" s="134" t="s">
        <v>111</v>
      </c>
      <c r="AU243" s="134" t="s">
        <v>77</v>
      </c>
      <c r="AV243" s="12" t="s">
        <v>77</v>
      </c>
      <c r="AW243" s="12" t="s">
        <v>4</v>
      </c>
      <c r="AX243" s="12" t="s">
        <v>76</v>
      </c>
      <c r="AY243" s="134" t="s">
        <v>103</v>
      </c>
    </row>
    <row r="244" spans="2:65" s="1" customFormat="1" ht="16.5" customHeight="1">
      <c r="B244" s="116"/>
      <c r="C244" s="263"/>
      <c r="D244" s="132" t="s">
        <v>111</v>
      </c>
      <c r="E244" s="140" t="s">
        <v>3</v>
      </c>
      <c r="F244" s="141" t="s">
        <v>113</v>
      </c>
      <c r="G244" s="13"/>
      <c r="H244" s="142">
        <v>18.09</v>
      </c>
      <c r="I244" s="13"/>
      <c r="J244" s="255"/>
      <c r="K244" s="13"/>
      <c r="L244" s="30"/>
      <c r="M244" s="123" t="s">
        <v>3</v>
      </c>
      <c r="N244" s="124" t="s">
        <v>42</v>
      </c>
      <c r="O244" s="125">
        <v>0.17899999999999999</v>
      </c>
      <c r="P244" s="125">
        <f>O244*H244</f>
        <v>3.2381099999999998</v>
      </c>
      <c r="Q244" s="125">
        <v>8.8000000000000003E-4</v>
      </c>
      <c r="R244" s="125">
        <f>Q244*H244</f>
        <v>1.5919200000000001E-2</v>
      </c>
      <c r="S244" s="125">
        <v>0</v>
      </c>
      <c r="T244" s="126">
        <f>S244*H244</f>
        <v>0</v>
      </c>
      <c r="AR244" s="127" t="s">
        <v>119</v>
      </c>
      <c r="AT244" s="127" t="s">
        <v>104</v>
      </c>
      <c r="AU244" s="127" t="s">
        <v>77</v>
      </c>
      <c r="AY244" s="18" t="s">
        <v>103</v>
      </c>
      <c r="BE244" s="128">
        <f>IF(N244="základní",J244,0)</f>
        <v>0</v>
      </c>
      <c r="BF244" s="128">
        <f>IF(N244="snížená",J244,0)</f>
        <v>0</v>
      </c>
      <c r="BG244" s="128">
        <f>IF(N244="zákl. přenesená",J244,0)</f>
        <v>0</v>
      </c>
      <c r="BH244" s="128">
        <f>IF(N244="sníž. přenesená",J244,0)</f>
        <v>0</v>
      </c>
      <c r="BI244" s="128">
        <f>IF(N244="nulová",J244,0)</f>
        <v>0</v>
      </c>
      <c r="BJ244" s="18" t="s">
        <v>76</v>
      </c>
      <c r="BK244" s="128">
        <f>ROUND(I244*H244,2)</f>
        <v>0</v>
      </c>
      <c r="BL244" s="18" t="s">
        <v>119</v>
      </c>
      <c r="BM244" s="127" t="s">
        <v>183</v>
      </c>
    </row>
    <row r="245" spans="2:65" s="1" customFormat="1" ht="12">
      <c r="B245" s="30"/>
      <c r="C245" s="1">
        <v>37</v>
      </c>
      <c r="D245" s="117" t="s">
        <v>104</v>
      </c>
      <c r="E245" s="118" t="s">
        <v>529</v>
      </c>
      <c r="F245" s="119" t="s">
        <v>530</v>
      </c>
      <c r="G245" s="120" t="s">
        <v>110</v>
      </c>
      <c r="H245" s="121">
        <v>7.7690000000000001</v>
      </c>
      <c r="I245" s="122">
        <v>0</v>
      </c>
      <c r="J245" s="250">
        <f>ROUND(I245*H245,2)</f>
        <v>0</v>
      </c>
      <c r="K245" s="119" t="s">
        <v>106</v>
      </c>
      <c r="L245" s="30"/>
      <c r="M245" s="131"/>
      <c r="T245" s="51"/>
      <c r="AT245" s="18" t="s">
        <v>108</v>
      </c>
      <c r="AU245" s="18" t="s">
        <v>77</v>
      </c>
    </row>
    <row r="246" spans="2:65" s="14" customFormat="1">
      <c r="B246" s="145"/>
      <c r="D246" s="129" t="s">
        <v>108</v>
      </c>
      <c r="E246" s="1"/>
      <c r="F246" s="251" t="s">
        <v>531</v>
      </c>
      <c r="G246" s="1"/>
      <c r="H246" s="1"/>
      <c r="I246" s="1"/>
      <c r="J246" s="253"/>
      <c r="K246" s="1"/>
      <c r="L246" s="145"/>
      <c r="M246" s="147"/>
      <c r="T246" s="148"/>
      <c r="AT246" s="146" t="s">
        <v>111</v>
      </c>
      <c r="AU246" s="146" t="s">
        <v>77</v>
      </c>
      <c r="AV246" s="14" t="s">
        <v>76</v>
      </c>
      <c r="AW246" s="14" t="s">
        <v>32</v>
      </c>
      <c r="AX246" s="14" t="s">
        <v>71</v>
      </c>
      <c r="AY246" s="146" t="s">
        <v>103</v>
      </c>
    </row>
    <row r="247" spans="2:65" s="14" customFormat="1">
      <c r="B247" s="145"/>
      <c r="D247" s="132" t="s">
        <v>111</v>
      </c>
      <c r="E247" s="134" t="s">
        <v>3</v>
      </c>
      <c r="F247" s="135" t="s">
        <v>522</v>
      </c>
      <c r="G247" s="12"/>
      <c r="H247" s="136">
        <v>5.0949999999999998</v>
      </c>
      <c r="I247" s="12"/>
      <c r="J247" s="254"/>
      <c r="K247" s="12"/>
      <c r="L247" s="145"/>
      <c r="M247" s="147"/>
      <c r="T247" s="148"/>
      <c r="AT247" s="146" t="s">
        <v>111</v>
      </c>
      <c r="AU247" s="146" t="s">
        <v>77</v>
      </c>
      <c r="AV247" s="14" t="s">
        <v>76</v>
      </c>
      <c r="AW247" s="14" t="s">
        <v>32</v>
      </c>
      <c r="AX247" s="14" t="s">
        <v>71</v>
      </c>
      <c r="AY247" s="146" t="s">
        <v>103</v>
      </c>
    </row>
    <row r="248" spans="2:65" s="12" customFormat="1">
      <c r="B248" s="133"/>
      <c r="D248" s="132" t="s">
        <v>111</v>
      </c>
      <c r="E248" s="134" t="s">
        <v>3</v>
      </c>
      <c r="F248" s="135" t="s">
        <v>523</v>
      </c>
      <c r="H248" s="136">
        <v>2.6739999999999999</v>
      </c>
      <c r="J248" s="254"/>
      <c r="L248" s="133"/>
      <c r="M248" s="137"/>
      <c r="T248" s="138"/>
      <c r="AT248" s="134" t="s">
        <v>111</v>
      </c>
      <c r="AU248" s="134" t="s">
        <v>77</v>
      </c>
      <c r="AV248" s="12" t="s">
        <v>77</v>
      </c>
      <c r="AW248" s="12" t="s">
        <v>32</v>
      </c>
      <c r="AX248" s="12" t="s">
        <v>71</v>
      </c>
      <c r="AY248" s="134" t="s">
        <v>103</v>
      </c>
    </row>
    <row r="249" spans="2:65" s="13" customFormat="1">
      <c r="B249" s="139"/>
      <c r="D249" s="132" t="s">
        <v>111</v>
      </c>
      <c r="E249" s="140" t="s">
        <v>3</v>
      </c>
      <c r="F249" s="141" t="s">
        <v>113</v>
      </c>
      <c r="H249" s="142">
        <v>7.7690000000000001</v>
      </c>
      <c r="J249" s="255"/>
      <c r="L249" s="139"/>
      <c r="M249" s="143"/>
      <c r="T249" s="144"/>
      <c r="AT249" s="140" t="s">
        <v>111</v>
      </c>
      <c r="AU249" s="140" t="s">
        <v>77</v>
      </c>
      <c r="AV249" s="13" t="s">
        <v>107</v>
      </c>
      <c r="AW249" s="13" t="s">
        <v>32</v>
      </c>
      <c r="AX249" s="13" t="s">
        <v>76</v>
      </c>
      <c r="AY249" s="140" t="s">
        <v>103</v>
      </c>
    </row>
    <row r="250" spans="2:65" s="1" customFormat="1" ht="12" customHeight="1">
      <c r="B250" s="116"/>
      <c r="C250" s="270">
        <v>38</v>
      </c>
      <c r="D250" s="117" t="s">
        <v>104</v>
      </c>
      <c r="E250" s="118" t="s">
        <v>532</v>
      </c>
      <c r="F250" s="119" t="s">
        <v>533</v>
      </c>
      <c r="G250" s="120" t="s">
        <v>110</v>
      </c>
      <c r="H250" s="121">
        <v>36.950000000000003</v>
      </c>
      <c r="I250" s="122">
        <v>0</v>
      </c>
      <c r="J250" s="250">
        <f>ROUND(I250*H250,2)</f>
        <v>0</v>
      </c>
      <c r="K250" s="119" t="s">
        <v>106</v>
      </c>
      <c r="L250" s="161"/>
      <c r="M250" s="162" t="s">
        <v>3</v>
      </c>
      <c r="N250" s="163" t="s">
        <v>42</v>
      </c>
      <c r="O250" s="125">
        <v>0</v>
      </c>
      <c r="P250" s="125">
        <f>O250*H250</f>
        <v>0</v>
      </c>
      <c r="Q250" s="125">
        <v>4.4000000000000003E-3</v>
      </c>
      <c r="R250" s="125">
        <f>Q250*H250</f>
        <v>0.16258000000000003</v>
      </c>
      <c r="S250" s="125">
        <v>0</v>
      </c>
      <c r="T250" s="126">
        <f>S250*H250</f>
        <v>0</v>
      </c>
      <c r="AR250" s="127" t="s">
        <v>122</v>
      </c>
      <c r="AT250" s="127" t="s">
        <v>124</v>
      </c>
      <c r="AU250" s="127" t="s">
        <v>77</v>
      </c>
      <c r="AY250" s="18" t="s">
        <v>103</v>
      </c>
      <c r="BE250" s="128">
        <f>IF(N250="základní",J250,0)</f>
        <v>0</v>
      </c>
      <c r="BF250" s="128">
        <f>IF(N250="snížená",J250,0)</f>
        <v>0</v>
      </c>
      <c r="BG250" s="128">
        <f>IF(N250="zákl. přenesená",J250,0)</f>
        <v>0</v>
      </c>
      <c r="BH250" s="128">
        <f>IF(N250="sníž. přenesená",J250,0)</f>
        <v>0</v>
      </c>
      <c r="BI250" s="128">
        <f>IF(N250="nulová",J250,0)</f>
        <v>0</v>
      </c>
      <c r="BJ250" s="18" t="s">
        <v>76</v>
      </c>
      <c r="BK250" s="128">
        <f>ROUND(I250*H250,2)</f>
        <v>0</v>
      </c>
      <c r="BL250" s="18" t="s">
        <v>119</v>
      </c>
      <c r="BM250" s="127" t="s">
        <v>184</v>
      </c>
    </row>
    <row r="251" spans="2:65" s="13" customFormat="1">
      <c r="B251" s="139"/>
      <c r="D251" s="129" t="s">
        <v>108</v>
      </c>
      <c r="E251" s="1"/>
      <c r="F251" s="251" t="s">
        <v>534</v>
      </c>
      <c r="G251" s="1"/>
      <c r="H251" s="1"/>
      <c r="I251" s="1"/>
      <c r="J251" s="253"/>
      <c r="K251" s="1"/>
      <c r="L251" s="139"/>
      <c r="M251" s="143"/>
      <c r="T251" s="144"/>
      <c r="AT251" s="140" t="s">
        <v>111</v>
      </c>
      <c r="AU251" s="140" t="s">
        <v>77</v>
      </c>
      <c r="AV251" s="13" t="s">
        <v>107</v>
      </c>
      <c r="AW251" s="13" t="s">
        <v>32</v>
      </c>
      <c r="AX251" s="13" t="s">
        <v>76</v>
      </c>
      <c r="AY251" s="140" t="s">
        <v>103</v>
      </c>
    </row>
    <row r="252" spans="2:65" s="11" customFormat="1" ht="22.9" customHeight="1">
      <c r="B252" s="109"/>
      <c r="D252" s="132" t="s">
        <v>111</v>
      </c>
      <c r="E252" s="134" t="s">
        <v>3</v>
      </c>
      <c r="F252" s="135" t="s">
        <v>535</v>
      </c>
      <c r="G252" s="12"/>
      <c r="H252" s="136">
        <v>32.64</v>
      </c>
      <c r="I252" s="12"/>
      <c r="J252" s="254"/>
      <c r="K252" s="12"/>
      <c r="L252" s="109"/>
      <c r="M252" s="111"/>
      <c r="P252" s="112">
        <f>SUM(P253:P256)</f>
        <v>0.15085000000000001</v>
      </c>
      <c r="R252" s="112">
        <f>SUM(R253:R256)</f>
        <v>1.4170300000000002E-2</v>
      </c>
      <c r="T252" s="113">
        <f>SUM(T253:T256)</f>
        <v>0</v>
      </c>
      <c r="AR252" s="110" t="s">
        <v>77</v>
      </c>
      <c r="AT252" s="114" t="s">
        <v>70</v>
      </c>
      <c r="AU252" s="114" t="s">
        <v>76</v>
      </c>
      <c r="AY252" s="110" t="s">
        <v>103</v>
      </c>
      <c r="BK252" s="115">
        <f>SUM(BK253:BK256)</f>
        <v>0</v>
      </c>
    </row>
    <row r="253" spans="2:65" s="1" customFormat="1" ht="13.5" customHeight="1">
      <c r="B253" s="116"/>
      <c r="C253" s="263"/>
      <c r="D253" s="132" t="s">
        <v>111</v>
      </c>
      <c r="E253" s="134" t="s">
        <v>3</v>
      </c>
      <c r="F253" s="135" t="s">
        <v>536</v>
      </c>
      <c r="G253" s="12"/>
      <c r="H253" s="136">
        <v>4.3099999999999996</v>
      </c>
      <c r="I253" s="12"/>
      <c r="J253" s="254"/>
      <c r="K253" s="12"/>
      <c r="L253" s="30"/>
      <c r="M253" s="123" t="s">
        <v>3</v>
      </c>
      <c r="N253" s="124" t="s">
        <v>42</v>
      </c>
      <c r="O253" s="125">
        <v>3.5000000000000003E-2</v>
      </c>
      <c r="P253" s="125">
        <f>O253*H253</f>
        <v>0.15085000000000001</v>
      </c>
      <c r="Q253" s="125">
        <v>3.0000000000000001E-5</v>
      </c>
      <c r="R253" s="125">
        <f>Q253*H253</f>
        <v>1.293E-4</v>
      </c>
      <c r="S253" s="125">
        <v>0</v>
      </c>
      <c r="T253" s="126">
        <f>S253*H253</f>
        <v>0</v>
      </c>
      <c r="AR253" s="127" t="s">
        <v>119</v>
      </c>
      <c r="AT253" s="127" t="s">
        <v>104</v>
      </c>
      <c r="AU253" s="127" t="s">
        <v>77</v>
      </c>
      <c r="AY253" s="18" t="s">
        <v>103</v>
      </c>
      <c r="BE253" s="128">
        <f>IF(N253="základní",J253,0)</f>
        <v>0</v>
      </c>
      <c r="BF253" s="128">
        <f>IF(N253="snížená",J253,0)</f>
        <v>0</v>
      </c>
      <c r="BG253" s="128">
        <f>IF(N253="zákl. přenesená",J253,0)</f>
        <v>0</v>
      </c>
      <c r="BH253" s="128">
        <f>IF(N253="sníž. přenesená",J253,0)</f>
        <v>0</v>
      </c>
      <c r="BI253" s="128">
        <f>IF(N253="nulová",J253,0)</f>
        <v>0</v>
      </c>
      <c r="BJ253" s="18" t="s">
        <v>76</v>
      </c>
      <c r="BK253" s="128">
        <f>ROUND(I253*H253,2)</f>
        <v>0</v>
      </c>
      <c r="BL253" s="18" t="s">
        <v>119</v>
      </c>
      <c r="BM253" s="127" t="s">
        <v>185</v>
      </c>
    </row>
    <row r="254" spans="2:65" s="1" customFormat="1" ht="12" customHeight="1">
      <c r="B254" s="116"/>
      <c r="C254" s="267"/>
      <c r="D254" s="132" t="s">
        <v>111</v>
      </c>
      <c r="E254" s="140" t="s">
        <v>3</v>
      </c>
      <c r="F254" s="141" t="s">
        <v>113</v>
      </c>
      <c r="G254" s="13"/>
      <c r="H254" s="142">
        <v>36.950000000000003</v>
      </c>
      <c r="I254" s="13"/>
      <c r="J254" s="255"/>
      <c r="K254" s="13"/>
      <c r="L254" s="161"/>
      <c r="M254" s="162" t="s">
        <v>3</v>
      </c>
      <c r="N254" s="163" t="s">
        <v>42</v>
      </c>
      <c r="O254" s="125">
        <v>0</v>
      </c>
      <c r="P254" s="125">
        <f>O254*H254</f>
        <v>0</v>
      </c>
      <c r="Q254" s="125">
        <v>3.8000000000000002E-4</v>
      </c>
      <c r="R254" s="125">
        <f>Q254*H254</f>
        <v>1.4041000000000001E-2</v>
      </c>
      <c r="S254" s="125">
        <v>0</v>
      </c>
      <c r="T254" s="126">
        <f>S254*H254</f>
        <v>0</v>
      </c>
      <c r="AR254" s="127" t="s">
        <v>122</v>
      </c>
      <c r="AT254" s="127" t="s">
        <v>124</v>
      </c>
      <c r="AU254" s="127" t="s">
        <v>77</v>
      </c>
      <c r="AY254" s="18" t="s">
        <v>103</v>
      </c>
      <c r="BE254" s="128">
        <f>IF(N254="základní",J254,0)</f>
        <v>0</v>
      </c>
      <c r="BF254" s="128">
        <f>IF(N254="snížená",J254,0)</f>
        <v>0</v>
      </c>
      <c r="BG254" s="128">
        <f>IF(N254="zákl. přenesená",J254,0)</f>
        <v>0</v>
      </c>
      <c r="BH254" s="128">
        <f>IF(N254="sníž. přenesená",J254,0)</f>
        <v>0</v>
      </c>
      <c r="BI254" s="128">
        <f>IF(N254="nulová",J254,0)</f>
        <v>0</v>
      </c>
      <c r="BJ254" s="18" t="s">
        <v>76</v>
      </c>
      <c r="BK254" s="128">
        <f>ROUND(I254*H254,2)</f>
        <v>0</v>
      </c>
      <c r="BL254" s="18" t="s">
        <v>119</v>
      </c>
      <c r="BM254" s="127" t="s">
        <v>186</v>
      </c>
    </row>
    <row r="255" spans="2:65" s="12" customFormat="1" ht="24">
      <c r="B255" s="133"/>
      <c r="C255" s="271">
        <v>39</v>
      </c>
      <c r="D255" s="117" t="s">
        <v>104</v>
      </c>
      <c r="E255" s="118" t="s">
        <v>537</v>
      </c>
      <c r="F255" s="119" t="s">
        <v>538</v>
      </c>
      <c r="G255" s="120" t="s">
        <v>121</v>
      </c>
      <c r="H255" s="121">
        <v>0.97</v>
      </c>
      <c r="I255" s="122">
        <v>0</v>
      </c>
      <c r="J255" s="250">
        <f>ROUND(I255*H255,2)</f>
        <v>0</v>
      </c>
      <c r="K255" s="119" t="s">
        <v>106</v>
      </c>
      <c r="L255" s="133"/>
      <c r="M255" s="137"/>
      <c r="T255" s="138"/>
      <c r="AT255" s="134" t="s">
        <v>111</v>
      </c>
      <c r="AU255" s="134" t="s">
        <v>77</v>
      </c>
      <c r="AV255" s="12" t="s">
        <v>77</v>
      </c>
      <c r="AW255" s="12" t="s">
        <v>32</v>
      </c>
      <c r="AX255" s="12" t="s">
        <v>71</v>
      </c>
      <c r="AY255" s="134" t="s">
        <v>103</v>
      </c>
    </row>
    <row r="256" spans="2:65" s="13" customFormat="1" ht="12">
      <c r="B256" s="139"/>
      <c r="C256" s="267"/>
      <c r="D256" s="129" t="s">
        <v>108</v>
      </c>
      <c r="E256" s="1"/>
      <c r="F256" s="251" t="s">
        <v>558</v>
      </c>
      <c r="G256" s="1"/>
      <c r="H256" s="1"/>
      <c r="I256" s="1"/>
      <c r="J256" s="253"/>
      <c r="K256" s="1"/>
      <c r="L256" s="139"/>
      <c r="M256" s="143"/>
      <c r="T256" s="144"/>
      <c r="AT256" s="140" t="s">
        <v>111</v>
      </c>
      <c r="AU256" s="140" t="s">
        <v>77</v>
      </c>
      <c r="AV256" s="13" t="s">
        <v>107</v>
      </c>
      <c r="AW256" s="13" t="s">
        <v>32</v>
      </c>
      <c r="AX256" s="13" t="s">
        <v>76</v>
      </c>
      <c r="AY256" s="140" t="s">
        <v>103</v>
      </c>
    </row>
    <row r="257" spans="2:65" s="11" customFormat="1" ht="22.9" customHeight="1">
      <c r="B257" s="109"/>
      <c r="D257" s="110" t="s">
        <v>70</v>
      </c>
      <c r="E257" s="276" t="s">
        <v>187</v>
      </c>
      <c r="F257" s="276" t="s">
        <v>188</v>
      </c>
      <c r="G257" s="274"/>
      <c r="H257" s="274"/>
      <c r="I257" s="274"/>
      <c r="J257" s="259">
        <f>J258+J261+J264+J266</f>
        <v>0</v>
      </c>
      <c r="K257" s="274"/>
      <c r="L257" s="109"/>
      <c r="M257" s="111"/>
      <c r="P257" s="112">
        <f>SUM(P258:P264)</f>
        <v>16.140343999999999</v>
      </c>
      <c r="R257" s="112">
        <f>SUM(R258:R264)</f>
        <v>7.8543920000000003E-2</v>
      </c>
      <c r="T257" s="113">
        <f>SUM(T258:T264)</f>
        <v>0</v>
      </c>
      <c r="AR257" s="110" t="s">
        <v>77</v>
      </c>
      <c r="AT257" s="114" t="s">
        <v>70</v>
      </c>
      <c r="AU257" s="114" t="s">
        <v>76</v>
      </c>
      <c r="AY257" s="110" t="s">
        <v>103</v>
      </c>
      <c r="BK257" s="115">
        <f>SUM(BK258:BK264)</f>
        <v>0</v>
      </c>
    </row>
    <row r="258" spans="2:65" s="1" customFormat="1" ht="16.5" customHeight="1">
      <c r="B258" s="116"/>
      <c r="C258" s="117">
        <v>40</v>
      </c>
      <c r="D258" s="117" t="s">
        <v>104</v>
      </c>
      <c r="E258" s="118" t="s">
        <v>559</v>
      </c>
      <c r="F258" s="119" t="s">
        <v>560</v>
      </c>
      <c r="G258" s="120" t="s">
        <v>110</v>
      </c>
      <c r="H258" s="121">
        <v>86.311999999999998</v>
      </c>
      <c r="I258" s="122">
        <v>0</v>
      </c>
      <c r="J258" s="250">
        <f>ROUND(I258*H258,2)</f>
        <v>0</v>
      </c>
      <c r="K258" s="119" t="s">
        <v>106</v>
      </c>
      <c r="L258" s="30"/>
      <c r="M258" s="123" t="s">
        <v>3</v>
      </c>
      <c r="N258" s="124" t="s">
        <v>42</v>
      </c>
      <c r="O258" s="125">
        <v>0.187</v>
      </c>
      <c r="P258" s="125">
        <f>O258*H258</f>
        <v>16.140343999999999</v>
      </c>
      <c r="Q258" s="125">
        <v>9.1E-4</v>
      </c>
      <c r="R258" s="125">
        <f>Q258*H258</f>
        <v>7.8543920000000003E-2</v>
      </c>
      <c r="S258" s="125">
        <v>0</v>
      </c>
      <c r="T258" s="126">
        <f>S258*H258</f>
        <v>0</v>
      </c>
      <c r="AR258" s="127" t="s">
        <v>119</v>
      </c>
      <c r="AT258" s="127" t="s">
        <v>104</v>
      </c>
      <c r="AU258" s="127" t="s">
        <v>77</v>
      </c>
      <c r="AY258" s="18" t="s">
        <v>103</v>
      </c>
      <c r="BE258" s="128">
        <f>IF(N258="základní",J258,0)</f>
        <v>0</v>
      </c>
      <c r="BF258" s="128">
        <f>IF(N258="snížená",J258,0)</f>
        <v>0</v>
      </c>
      <c r="BG258" s="128">
        <f>IF(N258="zákl. přenesená",J258,0)</f>
        <v>0</v>
      </c>
      <c r="BH258" s="128">
        <f>IF(N258="sníž. přenesená",J258,0)</f>
        <v>0</v>
      </c>
      <c r="BI258" s="128">
        <f>IF(N258="nulová",J258,0)</f>
        <v>0</v>
      </c>
      <c r="BJ258" s="18" t="s">
        <v>76</v>
      </c>
      <c r="BK258" s="128">
        <f>ROUND(I258*H258,2)</f>
        <v>0</v>
      </c>
      <c r="BL258" s="18" t="s">
        <v>119</v>
      </c>
      <c r="BM258" s="127" t="s">
        <v>189</v>
      </c>
    </row>
    <row r="259" spans="2:65" s="14" customFormat="1">
      <c r="B259" s="145"/>
      <c r="D259" s="132" t="s">
        <v>111</v>
      </c>
      <c r="E259" s="1"/>
      <c r="F259" s="251" t="s">
        <v>561</v>
      </c>
      <c r="G259" s="1"/>
      <c r="H259" s="1"/>
      <c r="I259" s="1"/>
      <c r="J259" s="253"/>
      <c r="K259" s="1"/>
      <c r="L259" s="145"/>
      <c r="M259" s="147"/>
      <c r="T259" s="148"/>
      <c r="AT259" s="146" t="s">
        <v>111</v>
      </c>
      <c r="AU259" s="146" t="s">
        <v>77</v>
      </c>
      <c r="AV259" s="14" t="s">
        <v>76</v>
      </c>
      <c r="AW259" s="14" t="s">
        <v>32</v>
      </c>
      <c r="AX259" s="14" t="s">
        <v>71</v>
      </c>
      <c r="AY259" s="146" t="s">
        <v>103</v>
      </c>
    </row>
    <row r="260" spans="2:65" s="12" customFormat="1">
      <c r="B260" s="133"/>
      <c r="D260" s="132" t="s">
        <v>111</v>
      </c>
      <c r="E260" s="134" t="s">
        <v>3</v>
      </c>
      <c r="F260" s="135" t="s">
        <v>495</v>
      </c>
      <c r="H260" s="136">
        <v>86.311999999999998</v>
      </c>
      <c r="J260" s="254"/>
      <c r="L260" s="133"/>
      <c r="M260" s="137"/>
      <c r="T260" s="138"/>
      <c r="AT260" s="134" t="s">
        <v>111</v>
      </c>
      <c r="AU260" s="134" t="s">
        <v>77</v>
      </c>
      <c r="AV260" s="12" t="s">
        <v>77</v>
      </c>
      <c r="AW260" s="12" t="s">
        <v>32</v>
      </c>
      <c r="AX260" s="12" t="s">
        <v>71</v>
      </c>
      <c r="AY260" s="134" t="s">
        <v>103</v>
      </c>
    </row>
    <row r="261" spans="2:65" s="13" customFormat="1" ht="12">
      <c r="B261" s="139"/>
      <c r="C261" s="268">
        <v>41</v>
      </c>
      <c r="D261" s="132" t="s">
        <v>111</v>
      </c>
      <c r="E261" s="118" t="s">
        <v>562</v>
      </c>
      <c r="F261" s="119" t="s">
        <v>563</v>
      </c>
      <c r="G261" s="120" t="s">
        <v>110</v>
      </c>
      <c r="H261" s="121">
        <v>86.311999999999998</v>
      </c>
      <c r="I261" s="122">
        <v>0</v>
      </c>
      <c r="J261" s="250">
        <f>ROUND(I261*H261,2)</f>
        <v>0</v>
      </c>
      <c r="K261" s="119" t="s">
        <v>106</v>
      </c>
      <c r="L261" s="139"/>
      <c r="M261" s="143"/>
      <c r="T261" s="144"/>
      <c r="AT261" s="140" t="s">
        <v>111</v>
      </c>
      <c r="AU261" s="140" t="s">
        <v>77</v>
      </c>
      <c r="AV261" s="13" t="s">
        <v>107</v>
      </c>
      <c r="AW261" s="13" t="s">
        <v>32</v>
      </c>
      <c r="AX261" s="13" t="s">
        <v>76</v>
      </c>
      <c r="AY261" s="140" t="s">
        <v>103</v>
      </c>
    </row>
    <row r="262" spans="2:65" s="1" customFormat="1" ht="21.75" customHeight="1">
      <c r="B262" s="116"/>
      <c r="C262" s="263"/>
      <c r="D262" s="262" t="s">
        <v>104</v>
      </c>
      <c r="F262" s="251" t="s">
        <v>564</v>
      </c>
      <c r="J262" s="253"/>
      <c r="L262" s="30"/>
      <c r="M262" s="123" t="s">
        <v>3</v>
      </c>
      <c r="N262" s="124" t="s">
        <v>42</v>
      </c>
      <c r="O262" s="125">
        <v>0.56499999999999995</v>
      </c>
      <c r="P262" s="125">
        <f>O262*H262</f>
        <v>0</v>
      </c>
      <c r="Q262" s="125">
        <v>1.47E-3</v>
      </c>
      <c r="R262" s="125">
        <f>Q262*H262</f>
        <v>0</v>
      </c>
      <c r="S262" s="125">
        <v>0</v>
      </c>
      <c r="T262" s="126">
        <f>S262*H262</f>
        <v>0</v>
      </c>
      <c r="AR262" s="127" t="s">
        <v>119</v>
      </c>
      <c r="AT262" s="127" t="s">
        <v>104</v>
      </c>
      <c r="AU262" s="127" t="s">
        <v>77</v>
      </c>
      <c r="AY262" s="18" t="s">
        <v>103</v>
      </c>
      <c r="BE262" s="128">
        <f>IF(N262="základní",J262,0)</f>
        <v>0</v>
      </c>
      <c r="BF262" s="128">
        <f>IF(N262="snížená",J262,0)</f>
        <v>0</v>
      </c>
      <c r="BG262" s="128">
        <f>IF(N262="zákl. přenesená",J262,0)</f>
        <v>0</v>
      </c>
      <c r="BH262" s="128">
        <f>IF(N262="sníž. přenesená",J262,0)</f>
        <v>0</v>
      </c>
      <c r="BI262" s="128">
        <f>IF(N262="nulová",J262,0)</f>
        <v>0</v>
      </c>
      <c r="BJ262" s="18" t="s">
        <v>76</v>
      </c>
      <c r="BK262" s="128">
        <f>ROUND(I262*H262,2)</f>
        <v>0</v>
      </c>
      <c r="BL262" s="18" t="s">
        <v>119</v>
      </c>
      <c r="BM262" s="127" t="s">
        <v>190</v>
      </c>
    </row>
    <row r="263" spans="2:65" s="14" customFormat="1">
      <c r="B263" s="145"/>
      <c r="D263" s="132" t="s">
        <v>111</v>
      </c>
      <c r="E263" s="134" t="s">
        <v>3</v>
      </c>
      <c r="F263" s="135" t="s">
        <v>495</v>
      </c>
      <c r="G263" s="12"/>
      <c r="H263" s="136">
        <v>86.311999999999998</v>
      </c>
      <c r="I263" s="12"/>
      <c r="J263" s="254"/>
      <c r="K263" s="12"/>
      <c r="L263" s="145"/>
      <c r="M263" s="147"/>
      <c r="T263" s="148"/>
      <c r="AT263" s="146" t="s">
        <v>111</v>
      </c>
      <c r="AU263" s="146" t="s">
        <v>77</v>
      </c>
      <c r="AV263" s="14" t="s">
        <v>76</v>
      </c>
      <c r="AW263" s="14" t="s">
        <v>32</v>
      </c>
      <c r="AX263" s="14" t="s">
        <v>71</v>
      </c>
      <c r="AY263" s="146" t="s">
        <v>103</v>
      </c>
    </row>
    <row r="264" spans="2:65" s="12" customFormat="1" ht="12">
      <c r="B264" s="133"/>
      <c r="C264" s="12">
        <v>42</v>
      </c>
      <c r="D264" s="132" t="s">
        <v>111</v>
      </c>
      <c r="E264" s="118" t="s">
        <v>456</v>
      </c>
      <c r="F264" s="119" t="s">
        <v>457</v>
      </c>
      <c r="G264" s="120" t="s">
        <v>115</v>
      </c>
      <c r="H264" s="121">
        <v>6.42</v>
      </c>
      <c r="I264" s="122">
        <v>0</v>
      </c>
      <c r="J264" s="250">
        <f>ROUND(I264*H264,2)</f>
        <v>0</v>
      </c>
      <c r="K264" s="119" t="s">
        <v>3</v>
      </c>
      <c r="L264" s="133"/>
      <c r="M264" s="137"/>
      <c r="T264" s="138"/>
      <c r="AT264" s="134" t="s">
        <v>111</v>
      </c>
      <c r="AU264" s="134" t="s">
        <v>77</v>
      </c>
      <c r="AV264" s="12" t="s">
        <v>77</v>
      </c>
      <c r="AW264" s="12" t="s">
        <v>32</v>
      </c>
      <c r="AX264" s="12" t="s">
        <v>71</v>
      </c>
      <c r="AY264" s="134" t="s">
        <v>103</v>
      </c>
    </row>
    <row r="265" spans="2:65" s="11" customFormat="1" ht="22.9" customHeight="1">
      <c r="B265" s="109"/>
      <c r="D265" s="110" t="s">
        <v>70</v>
      </c>
      <c r="E265" s="134" t="s">
        <v>3</v>
      </c>
      <c r="F265" s="135" t="s">
        <v>458</v>
      </c>
      <c r="G265" s="12"/>
      <c r="H265" s="136">
        <v>6.42</v>
      </c>
      <c r="I265" s="12"/>
      <c r="J265" s="254"/>
      <c r="K265" s="12"/>
      <c r="L265" s="109"/>
      <c r="M265" s="111"/>
      <c r="P265" s="112">
        <f>SUM(P266:P267)</f>
        <v>0</v>
      </c>
      <c r="R265" s="112">
        <f>SUM(R266:R267)</f>
        <v>0</v>
      </c>
      <c r="T265" s="113">
        <f>SUM(T266:T267)</f>
        <v>0</v>
      </c>
      <c r="AR265" s="110" t="s">
        <v>77</v>
      </c>
      <c r="AT265" s="114" t="s">
        <v>70</v>
      </c>
      <c r="AU265" s="114" t="s">
        <v>76</v>
      </c>
      <c r="AY265" s="110" t="s">
        <v>103</v>
      </c>
      <c r="BK265" s="115">
        <f>SUM(BK266:BK267)</f>
        <v>0</v>
      </c>
    </row>
    <row r="266" spans="2:65" s="1" customFormat="1" ht="33" customHeight="1">
      <c r="B266" s="116"/>
      <c r="C266" s="117">
        <v>43</v>
      </c>
      <c r="D266" s="117" t="s">
        <v>104</v>
      </c>
      <c r="E266" s="118" t="s">
        <v>459</v>
      </c>
      <c r="F266" s="119" t="s">
        <v>457</v>
      </c>
      <c r="G266" s="120" t="s">
        <v>115</v>
      </c>
      <c r="H266" s="121">
        <v>4.5</v>
      </c>
      <c r="I266" s="122">
        <v>0</v>
      </c>
      <c r="J266" s="250">
        <f>ROUND(I266*H266,2)</f>
        <v>0</v>
      </c>
      <c r="K266" s="119" t="s">
        <v>3</v>
      </c>
      <c r="L266" s="30"/>
      <c r="M266" s="123" t="s">
        <v>3</v>
      </c>
      <c r="N266" s="124" t="s">
        <v>42</v>
      </c>
      <c r="O266" s="125">
        <v>0</v>
      </c>
      <c r="P266" s="125">
        <f>O266*H266</f>
        <v>0</v>
      </c>
      <c r="Q266" s="125">
        <v>0</v>
      </c>
      <c r="R266" s="125">
        <f>Q266*H266</f>
        <v>0</v>
      </c>
      <c r="S266" s="125">
        <v>0</v>
      </c>
      <c r="T266" s="126">
        <f>S266*H266</f>
        <v>0</v>
      </c>
      <c r="AR266" s="127" t="s">
        <v>119</v>
      </c>
      <c r="AT266" s="127" t="s">
        <v>104</v>
      </c>
      <c r="AU266" s="127" t="s">
        <v>77</v>
      </c>
      <c r="AY266" s="18" t="s">
        <v>103</v>
      </c>
      <c r="BE266" s="128">
        <f>IF(N266="základní",J266,0)</f>
        <v>0</v>
      </c>
      <c r="BF266" s="128">
        <f>IF(N266="snížená",J266,0)</f>
        <v>0</v>
      </c>
      <c r="BG266" s="128">
        <f>IF(N266="zákl. přenesená",J266,0)</f>
        <v>0</v>
      </c>
      <c r="BH266" s="128">
        <f>IF(N266="sníž. přenesená",J266,0)</f>
        <v>0</v>
      </c>
      <c r="BI266" s="128">
        <f>IF(N266="nulová",J266,0)</f>
        <v>0</v>
      </c>
      <c r="BJ266" s="18" t="s">
        <v>76</v>
      </c>
      <c r="BK266" s="128">
        <f>ROUND(I266*H266,2)</f>
        <v>0</v>
      </c>
      <c r="BL266" s="18" t="s">
        <v>119</v>
      </c>
      <c r="BM266" s="127" t="s">
        <v>191</v>
      </c>
    </row>
    <row r="267" spans="2:65" s="12" customFormat="1">
      <c r="B267" s="133"/>
      <c r="D267" s="132" t="s">
        <v>111</v>
      </c>
      <c r="E267" s="134" t="s">
        <v>3</v>
      </c>
      <c r="F267" s="135" t="s">
        <v>460</v>
      </c>
      <c r="H267" s="136">
        <v>4.5</v>
      </c>
      <c r="J267" s="254"/>
      <c r="L267" s="133"/>
      <c r="M267" s="137"/>
      <c r="T267" s="138"/>
      <c r="AT267" s="134" t="s">
        <v>111</v>
      </c>
      <c r="AU267" s="134" t="s">
        <v>77</v>
      </c>
      <c r="AV267" s="12" t="s">
        <v>77</v>
      </c>
      <c r="AW267" s="12" t="s">
        <v>32</v>
      </c>
      <c r="AX267" s="12" t="s">
        <v>71</v>
      </c>
      <c r="AY267" s="134" t="s">
        <v>103</v>
      </c>
    </row>
    <row r="268" spans="2:65" ht="12">
      <c r="C268" s="263"/>
      <c r="E268" s="1"/>
      <c r="F268" s="251" t="s">
        <v>565</v>
      </c>
      <c r="G268" s="1"/>
      <c r="H268" s="1"/>
      <c r="I268" s="1"/>
      <c r="J268" s="253"/>
      <c r="K268" s="1"/>
    </row>
    <row r="269" spans="2:65" ht="12.75">
      <c r="C269" s="263"/>
      <c r="D269" s="110" t="s">
        <v>70</v>
      </c>
      <c r="E269" s="276" t="s">
        <v>461</v>
      </c>
      <c r="F269" s="276" t="s">
        <v>462</v>
      </c>
      <c r="G269" s="274"/>
      <c r="H269" s="274"/>
      <c r="I269" s="274"/>
      <c r="J269" s="259">
        <f>J270+J273+J275+J276+J277+J280+J282+J285+J287+J294</f>
        <v>0</v>
      </c>
      <c r="K269" s="274"/>
    </row>
    <row r="270" spans="2:65" ht="24">
      <c r="C270" s="266">
        <v>55</v>
      </c>
      <c r="D270" s="117" t="s">
        <v>104</v>
      </c>
      <c r="E270" s="118" t="s">
        <v>463</v>
      </c>
      <c r="F270" s="119" t="s">
        <v>464</v>
      </c>
      <c r="G270" s="120" t="s">
        <v>110</v>
      </c>
      <c r="H270" s="121">
        <v>16.949000000000002</v>
      </c>
      <c r="I270" s="122">
        <v>0</v>
      </c>
      <c r="J270" s="250">
        <f>ROUND(I270*H270,2)</f>
        <v>0</v>
      </c>
      <c r="K270" s="119" t="s">
        <v>106</v>
      </c>
    </row>
    <row r="271" spans="2:65" ht="12">
      <c r="C271" s="263"/>
      <c r="D271" s="129" t="s">
        <v>108</v>
      </c>
      <c r="E271" s="1"/>
      <c r="F271" s="130" t="s">
        <v>465</v>
      </c>
      <c r="G271" s="1"/>
      <c r="H271" s="1"/>
      <c r="I271" s="1"/>
      <c r="J271" s="253"/>
      <c r="K271" s="1"/>
    </row>
    <row r="272" spans="2:65" ht="12">
      <c r="C272" s="263"/>
      <c r="D272" s="132" t="s">
        <v>111</v>
      </c>
      <c r="E272" s="134" t="s">
        <v>3</v>
      </c>
      <c r="F272" s="135" t="s">
        <v>466</v>
      </c>
      <c r="G272" s="12"/>
      <c r="H272" s="136">
        <v>16.949000000000002</v>
      </c>
      <c r="I272" s="12"/>
      <c r="J272" s="254"/>
      <c r="K272" s="12"/>
    </row>
    <row r="273" spans="2:11" ht="12">
      <c r="C273" s="266">
        <v>56</v>
      </c>
      <c r="D273" s="155" t="s">
        <v>124</v>
      </c>
      <c r="E273" s="156" t="s">
        <v>467</v>
      </c>
      <c r="F273" s="157" t="s">
        <v>468</v>
      </c>
      <c r="G273" s="158" t="s">
        <v>110</v>
      </c>
      <c r="H273" s="159">
        <v>18.643999999999998</v>
      </c>
      <c r="I273" s="160">
        <v>0</v>
      </c>
      <c r="J273" s="256">
        <f>ROUND(I273*H273,2)</f>
        <v>0</v>
      </c>
      <c r="K273" s="157" t="s">
        <v>3</v>
      </c>
    </row>
    <row r="274" spans="2:11" ht="12">
      <c r="C274" s="263"/>
      <c r="D274" s="132" t="s">
        <v>111</v>
      </c>
      <c r="E274" s="12"/>
      <c r="F274" s="135" t="s">
        <v>469</v>
      </c>
      <c r="G274" s="12"/>
      <c r="H274" s="136">
        <v>18.643999999999998</v>
      </c>
      <c r="I274" s="12"/>
      <c r="J274" s="254"/>
      <c r="K274" s="12"/>
    </row>
    <row r="275" spans="2:11" ht="12">
      <c r="C275" s="265">
        <v>57</v>
      </c>
      <c r="D275" s="117" t="s">
        <v>104</v>
      </c>
      <c r="E275" s="118" t="s">
        <v>470</v>
      </c>
      <c r="F275" s="119" t="s">
        <v>471</v>
      </c>
      <c r="G275" s="120" t="s">
        <v>105</v>
      </c>
      <c r="H275" s="121">
        <v>1</v>
      </c>
      <c r="I275" s="122">
        <v>0</v>
      </c>
      <c r="J275" s="250">
        <f>ROUND(I275*H275,2)</f>
        <v>0</v>
      </c>
      <c r="K275" s="119" t="s">
        <v>3</v>
      </c>
    </row>
    <row r="276" spans="2:11" ht="12">
      <c r="C276" s="117">
        <v>58</v>
      </c>
      <c r="D276" s="117" t="s">
        <v>104</v>
      </c>
      <c r="E276" s="118" t="s">
        <v>472</v>
      </c>
      <c r="F276" s="119" t="s">
        <v>473</v>
      </c>
      <c r="G276" s="120" t="s">
        <v>105</v>
      </c>
      <c r="H276" s="121">
        <v>1</v>
      </c>
      <c r="I276" s="122">
        <v>0</v>
      </c>
      <c r="J276" s="250">
        <f>ROUND(I276*H276,2)</f>
        <v>0</v>
      </c>
      <c r="K276" s="119" t="s">
        <v>3</v>
      </c>
    </row>
    <row r="277" spans="2:11" ht="12">
      <c r="C277" s="264">
        <v>59</v>
      </c>
      <c r="D277" s="117" t="s">
        <v>104</v>
      </c>
      <c r="E277" s="118" t="s">
        <v>474</v>
      </c>
      <c r="F277" s="119" t="s">
        <v>475</v>
      </c>
      <c r="G277" s="120" t="s">
        <v>110</v>
      </c>
      <c r="H277" s="121">
        <v>16.949000000000002</v>
      </c>
      <c r="I277" s="122">
        <v>0</v>
      </c>
      <c r="J277" s="250">
        <f>ROUND(I277*H277,2)</f>
        <v>0</v>
      </c>
      <c r="K277" s="119" t="s">
        <v>106</v>
      </c>
    </row>
    <row r="278" spans="2:11" ht="12">
      <c r="C278" s="263"/>
      <c r="D278" s="129" t="s">
        <v>108</v>
      </c>
      <c r="E278" s="1"/>
      <c r="F278" s="130" t="s">
        <v>476</v>
      </c>
      <c r="G278" s="1"/>
      <c r="H278" s="1"/>
      <c r="I278" s="1"/>
      <c r="J278" s="253"/>
      <c r="K278" s="1"/>
    </row>
    <row r="279" spans="2:11" ht="12">
      <c r="C279" s="263"/>
      <c r="D279" s="132" t="s">
        <v>111</v>
      </c>
      <c r="E279" s="134" t="s">
        <v>3</v>
      </c>
      <c r="F279" s="135" t="s">
        <v>466</v>
      </c>
      <c r="G279" s="12"/>
      <c r="H279" s="136">
        <v>16.949000000000002</v>
      </c>
      <c r="I279" s="12"/>
      <c r="J279" s="254"/>
      <c r="K279" s="12"/>
    </row>
    <row r="280" spans="2:11" ht="12">
      <c r="C280" s="266">
        <v>60</v>
      </c>
      <c r="D280" s="155" t="s">
        <v>124</v>
      </c>
      <c r="E280" s="156" t="s">
        <v>477</v>
      </c>
      <c r="F280" s="157" t="s">
        <v>478</v>
      </c>
      <c r="G280" s="158" t="s">
        <v>110</v>
      </c>
      <c r="H280" s="159">
        <v>18.829999999999998</v>
      </c>
      <c r="I280" s="160">
        <v>0</v>
      </c>
      <c r="J280" s="256">
        <f>ROUND(I280*H280,2)</f>
        <v>0</v>
      </c>
      <c r="K280" s="157" t="s">
        <v>106</v>
      </c>
    </row>
    <row r="281" spans="2:11" ht="12">
      <c r="C281" s="263"/>
      <c r="D281" s="132" t="s">
        <v>111</v>
      </c>
      <c r="E281" s="12"/>
      <c r="F281" s="135" t="s">
        <v>479</v>
      </c>
      <c r="G281" s="12"/>
      <c r="H281" s="136">
        <v>18.829999999999998</v>
      </c>
      <c r="I281" s="12"/>
      <c r="J281" s="254"/>
      <c r="K281" s="12"/>
    </row>
    <row r="282" spans="2:11" ht="24">
      <c r="C282" s="266">
        <v>61</v>
      </c>
      <c r="D282" s="117" t="s">
        <v>104</v>
      </c>
      <c r="E282" s="118" t="s">
        <v>480</v>
      </c>
      <c r="F282" s="119" t="s">
        <v>481</v>
      </c>
      <c r="G282" s="120" t="s">
        <v>110</v>
      </c>
      <c r="H282" s="121">
        <v>11.315</v>
      </c>
      <c r="I282" s="122">
        <v>0</v>
      </c>
      <c r="J282" s="250">
        <f>ROUND(I282*H282,2)</f>
        <v>0</v>
      </c>
      <c r="K282" s="119" t="s">
        <v>106</v>
      </c>
    </row>
    <row r="283" spans="2:11" ht="12">
      <c r="C283" s="263"/>
      <c r="D283" s="129" t="s">
        <v>108</v>
      </c>
      <c r="E283" s="1"/>
      <c r="F283" s="130" t="s">
        <v>482</v>
      </c>
      <c r="G283" s="1"/>
      <c r="H283" s="1"/>
      <c r="I283" s="1"/>
      <c r="J283" s="253"/>
      <c r="K283" s="1"/>
    </row>
    <row r="284" spans="2:11" ht="12">
      <c r="C284" s="263"/>
      <c r="D284" s="132" t="s">
        <v>111</v>
      </c>
      <c r="E284" s="134" t="s">
        <v>3</v>
      </c>
      <c r="F284" s="135" t="s">
        <v>483</v>
      </c>
      <c r="G284" s="12"/>
      <c r="H284" s="136">
        <v>11.315</v>
      </c>
      <c r="I284" s="12"/>
      <c r="J284" s="254"/>
      <c r="K284" s="12"/>
    </row>
    <row r="285" spans="2:11" ht="12">
      <c r="C285" s="265">
        <v>62</v>
      </c>
      <c r="D285" s="155" t="s">
        <v>124</v>
      </c>
      <c r="E285" s="156" t="s">
        <v>467</v>
      </c>
      <c r="F285" s="157" t="s">
        <v>468</v>
      </c>
      <c r="G285" s="158" t="s">
        <v>110</v>
      </c>
      <c r="H285" s="159">
        <v>12.446999999999999</v>
      </c>
      <c r="I285" s="160">
        <v>0</v>
      </c>
      <c r="J285" s="256">
        <f>ROUND(I285*H285,2)</f>
        <v>0</v>
      </c>
      <c r="K285" s="157" t="s">
        <v>3</v>
      </c>
    </row>
    <row r="286" spans="2:11" ht="12">
      <c r="C286" s="117"/>
      <c r="D286" s="132" t="s">
        <v>111</v>
      </c>
      <c r="E286" s="12"/>
      <c r="F286" s="135" t="s">
        <v>484</v>
      </c>
      <c r="G286" s="12"/>
      <c r="H286" s="136">
        <v>12.446999999999999</v>
      </c>
      <c r="I286" s="12"/>
      <c r="J286" s="254"/>
      <c r="K286" s="12"/>
    </row>
    <row r="287" spans="2:11" ht="12">
      <c r="B287" s="272"/>
      <c r="C287" s="264"/>
      <c r="D287" s="117" t="s">
        <v>104</v>
      </c>
      <c r="E287" s="118" t="s">
        <v>566</v>
      </c>
      <c r="F287" s="119" t="s">
        <v>567</v>
      </c>
      <c r="G287" s="120" t="s">
        <v>115</v>
      </c>
      <c r="H287" s="121">
        <v>10.92</v>
      </c>
      <c r="I287" s="122">
        <v>0</v>
      </c>
      <c r="J287" s="250">
        <f>ROUND(I287*H287,2)</f>
        <v>0</v>
      </c>
      <c r="K287" s="119" t="s">
        <v>106</v>
      </c>
    </row>
    <row r="288" spans="2:11" ht="12">
      <c r="B288" s="272"/>
      <c r="C288" s="263"/>
      <c r="D288" s="129" t="s">
        <v>108</v>
      </c>
      <c r="E288" s="1"/>
      <c r="F288" s="130" t="s">
        <v>568</v>
      </c>
      <c r="G288" s="1"/>
      <c r="H288" s="1"/>
      <c r="I288" s="1"/>
      <c r="J288" s="253"/>
      <c r="K288" s="1"/>
    </row>
    <row r="289" spans="2:11" ht="12">
      <c r="B289" s="272"/>
      <c r="C289" s="263"/>
      <c r="D289" s="132" t="s">
        <v>111</v>
      </c>
      <c r="E289" s="134" t="s">
        <v>3</v>
      </c>
      <c r="F289" s="135" t="s">
        <v>569</v>
      </c>
      <c r="G289" s="12"/>
      <c r="H289" s="136">
        <v>4.28</v>
      </c>
      <c r="I289" s="12"/>
      <c r="J289" s="254"/>
      <c r="K289" s="12"/>
    </row>
    <row r="290" spans="2:11" ht="12">
      <c r="B290" s="272"/>
      <c r="C290" s="263"/>
      <c r="D290" s="132" t="s">
        <v>111</v>
      </c>
      <c r="E290" s="134" t="s">
        <v>3</v>
      </c>
      <c r="F290" s="135" t="s">
        <v>570</v>
      </c>
      <c r="G290" s="12"/>
      <c r="H290" s="136">
        <v>3</v>
      </c>
      <c r="I290" s="12"/>
      <c r="J290" s="254"/>
      <c r="K290" s="12"/>
    </row>
    <row r="291" spans="2:11" ht="12">
      <c r="B291" s="272"/>
      <c r="C291" s="263"/>
      <c r="D291" s="132" t="s">
        <v>111</v>
      </c>
      <c r="E291" s="134" t="s">
        <v>3</v>
      </c>
      <c r="F291" s="135" t="s">
        <v>571</v>
      </c>
      <c r="G291" s="12"/>
      <c r="H291" s="136">
        <v>1.5</v>
      </c>
      <c r="I291" s="12"/>
      <c r="J291" s="254"/>
      <c r="K291" s="12"/>
    </row>
    <row r="292" spans="2:11" ht="12">
      <c r="B292" s="272"/>
      <c r="C292" s="263"/>
      <c r="D292" s="132" t="s">
        <v>111</v>
      </c>
      <c r="E292" s="134" t="s">
        <v>3</v>
      </c>
      <c r="F292" s="135" t="s">
        <v>572</v>
      </c>
      <c r="G292" s="12"/>
      <c r="H292" s="136">
        <v>2.14</v>
      </c>
      <c r="I292" s="12"/>
      <c r="J292" s="254"/>
      <c r="K292" s="12"/>
    </row>
    <row r="293" spans="2:11" ht="12">
      <c r="B293" s="272"/>
      <c r="C293" s="263"/>
      <c r="D293" s="132" t="s">
        <v>111</v>
      </c>
      <c r="E293" s="140" t="s">
        <v>3</v>
      </c>
      <c r="F293" s="141" t="s">
        <v>113</v>
      </c>
      <c r="G293" s="13"/>
      <c r="H293" s="142">
        <v>10.920000000000002</v>
      </c>
      <c r="I293" s="13"/>
      <c r="J293" s="255"/>
      <c r="K293" s="13"/>
    </row>
    <row r="294" spans="2:11" ht="12">
      <c r="B294" s="272"/>
      <c r="C294" s="266">
        <v>63</v>
      </c>
      <c r="D294" s="155" t="s">
        <v>124</v>
      </c>
      <c r="E294" s="156" t="s">
        <v>573</v>
      </c>
      <c r="F294" s="157" t="s">
        <v>574</v>
      </c>
      <c r="G294" s="158" t="s">
        <v>115</v>
      </c>
      <c r="H294" s="159">
        <v>10.92</v>
      </c>
      <c r="I294" s="160">
        <v>0</v>
      </c>
      <c r="J294" s="256">
        <f>ROUND(I294*H294,2)</f>
        <v>0</v>
      </c>
      <c r="K294" s="157" t="s">
        <v>3</v>
      </c>
    </row>
    <row r="295" spans="2:11" ht="21.75" customHeight="1">
      <c r="C295" s="263"/>
      <c r="D295" s="110" t="s">
        <v>70</v>
      </c>
      <c r="E295" s="276" t="s">
        <v>485</v>
      </c>
      <c r="F295" s="276" t="s">
        <v>486</v>
      </c>
      <c r="G295" s="274"/>
      <c r="H295" s="274"/>
      <c r="I295" s="274"/>
      <c r="J295" s="259">
        <f>J296+J297+J298+J299</f>
        <v>0</v>
      </c>
      <c r="K295" s="274"/>
    </row>
    <row r="296" spans="2:11" ht="168">
      <c r="C296" s="265">
        <v>64</v>
      </c>
      <c r="D296" s="117" t="s">
        <v>104</v>
      </c>
      <c r="E296" s="118" t="s">
        <v>487</v>
      </c>
      <c r="F296" s="119" t="s">
        <v>488</v>
      </c>
      <c r="G296" s="120" t="s">
        <v>105</v>
      </c>
      <c r="H296" s="121">
        <v>1</v>
      </c>
      <c r="I296" s="122">
        <v>0</v>
      </c>
      <c r="J296" s="250">
        <f t="shared" ref="J296:J299" si="0">ROUND(I296*H296,2)</f>
        <v>0</v>
      </c>
      <c r="K296" s="119" t="s">
        <v>3</v>
      </c>
    </row>
    <row r="297" spans="2:11" ht="156">
      <c r="C297" s="117">
        <v>65</v>
      </c>
      <c r="D297" s="117" t="s">
        <v>104</v>
      </c>
      <c r="E297" s="118" t="s">
        <v>489</v>
      </c>
      <c r="F297" s="119" t="s">
        <v>490</v>
      </c>
      <c r="G297" s="120" t="s">
        <v>105</v>
      </c>
      <c r="H297" s="121">
        <v>4</v>
      </c>
      <c r="I297" s="122">
        <v>0</v>
      </c>
      <c r="J297" s="250">
        <f t="shared" si="0"/>
        <v>0</v>
      </c>
      <c r="K297" s="119" t="s">
        <v>3</v>
      </c>
    </row>
    <row r="298" spans="2:11" ht="156">
      <c r="C298" s="117">
        <v>66</v>
      </c>
      <c r="D298" s="117" t="s">
        <v>104</v>
      </c>
      <c r="E298" s="118" t="s">
        <v>491</v>
      </c>
      <c r="F298" s="119" t="s">
        <v>492</v>
      </c>
      <c r="G298" s="120" t="s">
        <v>105</v>
      </c>
      <c r="H298" s="121">
        <v>2</v>
      </c>
      <c r="I298" s="122">
        <v>0</v>
      </c>
      <c r="J298" s="250">
        <f t="shared" si="0"/>
        <v>0</v>
      </c>
      <c r="K298" s="119" t="s">
        <v>3</v>
      </c>
    </row>
    <row r="299" spans="2:11" ht="156">
      <c r="C299" s="117">
        <v>67</v>
      </c>
      <c r="D299" s="117" t="s">
        <v>104</v>
      </c>
      <c r="E299" s="118" t="s">
        <v>493</v>
      </c>
      <c r="F299" s="119" t="s">
        <v>494</v>
      </c>
      <c r="G299" s="120" t="s">
        <v>105</v>
      </c>
      <c r="H299" s="121">
        <v>3</v>
      </c>
      <c r="I299" s="122">
        <v>0</v>
      </c>
      <c r="J299" s="250">
        <f t="shared" si="0"/>
        <v>0</v>
      </c>
      <c r="K299" s="119" t="s">
        <v>3</v>
      </c>
    </row>
    <row r="300" spans="2:11" ht="19.5" customHeight="1">
      <c r="C300" s="11"/>
      <c r="D300" s="110" t="s">
        <v>70</v>
      </c>
      <c r="E300" s="276" t="s">
        <v>192</v>
      </c>
      <c r="F300" s="276" t="s">
        <v>193</v>
      </c>
      <c r="G300" s="274"/>
      <c r="H300" s="274"/>
      <c r="I300" s="274"/>
      <c r="J300" s="252">
        <f>J301</f>
        <v>0</v>
      </c>
      <c r="K300" s="11"/>
    </row>
    <row r="301" spans="2:11" ht="12">
      <c r="C301" s="117">
        <v>71</v>
      </c>
      <c r="D301" s="117" t="s">
        <v>104</v>
      </c>
      <c r="E301" s="118" t="s">
        <v>496</v>
      </c>
      <c r="F301" s="119" t="s">
        <v>497</v>
      </c>
      <c r="G301" s="120" t="s">
        <v>110</v>
      </c>
      <c r="H301" s="121">
        <v>45.213999999999999</v>
      </c>
      <c r="I301" s="122">
        <v>0</v>
      </c>
      <c r="J301" s="250">
        <f>ROUND(I301*H301,2)</f>
        <v>0</v>
      </c>
      <c r="K301" s="119" t="s">
        <v>106</v>
      </c>
    </row>
    <row r="302" spans="2:11">
      <c r="C302" s="1"/>
      <c r="D302" s="129" t="s">
        <v>108</v>
      </c>
      <c r="E302" s="1"/>
      <c r="F302" s="130" t="s">
        <v>498</v>
      </c>
      <c r="G302" s="1"/>
      <c r="H302" s="1"/>
      <c r="I302" s="1"/>
      <c r="J302" s="253"/>
      <c r="K302" s="1"/>
    </row>
    <row r="303" spans="2:11">
      <c r="C303" s="12"/>
      <c r="D303" s="132" t="s">
        <v>111</v>
      </c>
      <c r="E303" s="134" t="s">
        <v>3</v>
      </c>
      <c r="F303" s="135" t="s">
        <v>499</v>
      </c>
      <c r="G303" s="12"/>
      <c r="H303" s="136">
        <v>33.899000000000001</v>
      </c>
      <c r="I303" s="12"/>
      <c r="J303" s="254"/>
      <c r="K303" s="12"/>
    </row>
    <row r="304" spans="2:11">
      <c r="C304" s="12"/>
      <c r="D304" s="132" t="s">
        <v>111</v>
      </c>
      <c r="E304" s="134" t="s">
        <v>3</v>
      </c>
      <c r="F304" s="135" t="s">
        <v>483</v>
      </c>
      <c r="G304" s="12"/>
      <c r="H304" s="136">
        <v>11.315</v>
      </c>
      <c r="I304" s="12"/>
      <c r="J304" s="254"/>
      <c r="K304" s="12"/>
    </row>
    <row r="305" spans="3:11">
      <c r="C305" s="13"/>
      <c r="D305" s="132" t="s">
        <v>111</v>
      </c>
      <c r="E305" s="140" t="s">
        <v>3</v>
      </c>
      <c r="F305" s="141" t="s">
        <v>113</v>
      </c>
      <c r="G305" s="13"/>
      <c r="H305" s="142">
        <v>45.213999999999999</v>
      </c>
      <c r="I305" s="13"/>
      <c r="J305" s="13"/>
      <c r="K305" s="13"/>
    </row>
  </sheetData>
  <autoFilter ref="C89:K267" xr:uid="{00000000-0009-0000-0000-000002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phoneticPr fontId="0" type="noConversion"/>
  <hyperlinks>
    <hyperlink ref="F197" r:id="rId1" xr:uid="{00000000-0004-0000-0200-00001F000000}"/>
    <hyperlink ref="F94" r:id="rId2" xr:uid="{976D7767-E8F2-4754-932C-EA638207EB0E}"/>
    <hyperlink ref="F101" r:id="rId3" xr:uid="{6A7E65A9-1C61-478E-87E5-1558C6D28250}"/>
    <hyperlink ref="F108" r:id="rId4" xr:uid="{1D096370-2B4A-439A-8F87-45973B4154AA}"/>
    <hyperlink ref="F119" r:id="rId5" xr:uid="{AC8CE28F-C78D-4E68-BF09-4EE897809039}"/>
    <hyperlink ref="F126" r:id="rId6" xr:uid="{04055165-D010-418D-89AF-E8F0848F0EA4}"/>
    <hyperlink ref="F134" r:id="rId7" xr:uid="{227B29AA-9FF4-457E-94EF-2587D2BDC2DE}"/>
    <hyperlink ref="F143" r:id="rId8" xr:uid="{83294E31-A581-40AA-9013-7AB3AE5EC172}"/>
    <hyperlink ref="F150" r:id="rId9" xr:uid="{83AB07E5-CBFA-471B-B890-F32A683B1001}"/>
    <hyperlink ref="F157" r:id="rId10" xr:uid="{AE7D31B7-FD7A-48F5-89F0-525D2BD4D778}"/>
    <hyperlink ref="F164" r:id="rId11" xr:uid="{C948B067-E106-4612-9F1B-7BCCBEE930D3}"/>
    <hyperlink ref="F169" r:id="rId12" xr:uid="{4D8EE0FD-9B96-459F-8B82-A8C564A41E5E}"/>
    <hyperlink ref="F172" r:id="rId13" xr:uid="{AE4EE994-2542-49DA-9438-A4CDCD00A8B3}"/>
    <hyperlink ref="F176" r:id="rId14" xr:uid="{C59BC763-306C-4CDB-8AEA-CC47ACAB35B2}"/>
    <hyperlink ref="F184" r:id="rId15" xr:uid="{2C0086C5-6DDB-4880-81AB-772217D480AE}"/>
    <hyperlink ref="F186" r:id="rId16" xr:uid="{F9774CAC-C1B3-4C35-89A5-64C8C8EA3785}"/>
    <hyperlink ref="F189" r:id="rId17" xr:uid="{EED7E4A1-6078-490F-A189-F32F1DB4D406}"/>
    <hyperlink ref="F192" r:id="rId18" xr:uid="{8611A645-43DA-44FD-BB50-79AFE73BAAF9}"/>
    <hyperlink ref="F201" r:id="rId19" xr:uid="{ECB25FDA-6AD8-4108-9EDF-6D61A31A691F}"/>
    <hyperlink ref="F204" r:id="rId20" xr:uid="{32588FA1-2ADD-4752-B30A-AE3B677AC784}"/>
    <hyperlink ref="F207" r:id="rId21" xr:uid="{3721DDDE-C54B-41F9-86E1-6919842ABD6D}"/>
    <hyperlink ref="F212" r:id="rId22" xr:uid="{4ED34A24-944F-4481-9861-A72155AF16AE}"/>
    <hyperlink ref="F215" r:id="rId23" xr:uid="{B70A076F-14BD-4A79-A5AF-AFAC8F697B90}"/>
    <hyperlink ref="F221" r:id="rId24" xr:uid="{E9E8619A-E54B-4449-B66D-029EC6B6F972}"/>
    <hyperlink ref="F233" r:id="rId25" xr:uid="{ABCCC93E-D126-46A2-B511-6137EE9B5AA9}"/>
    <hyperlink ref="F236" r:id="rId26" xr:uid="{684B4175-5E92-44B0-AC48-64E6B8056810}"/>
    <hyperlink ref="F241" r:id="rId27" xr:uid="{EDC149BA-3C49-4BF8-9559-C2F2BCDD548F}"/>
    <hyperlink ref="F246" r:id="rId28" xr:uid="{471D85B4-195F-4416-B9C3-E051CA4A6B1C}"/>
    <hyperlink ref="F251" r:id="rId29" xr:uid="{4DF932BA-D736-4109-8543-7061E5AAE8AE}"/>
    <hyperlink ref="F256" r:id="rId30" xr:uid="{17730070-EE87-4876-B1C0-D805C4B97EFF}"/>
    <hyperlink ref="F259" r:id="rId31" xr:uid="{38D204A8-24E1-4671-8CA4-897EE75C4836}"/>
    <hyperlink ref="F262" r:id="rId32" xr:uid="{6F96AA1A-61F4-499B-97C7-38317478FB7D}"/>
    <hyperlink ref="F268" r:id="rId33" xr:uid="{805F5084-8E85-46C4-A225-AD597FCB51A7}"/>
    <hyperlink ref="F271" r:id="rId34" xr:uid="{57B98153-1772-4F46-A963-E86E834B2055}"/>
    <hyperlink ref="F278" r:id="rId35" xr:uid="{B24BA7D5-D62A-4354-8A9B-68B6105BC2B7}"/>
    <hyperlink ref="F283" r:id="rId36" xr:uid="{659EE9C8-350E-46A5-895C-EABF0C3292A7}"/>
    <hyperlink ref="F288" r:id="rId37" xr:uid="{D54C4793-BE71-497C-A63D-ADCFC6BD9037}"/>
    <hyperlink ref="F302" r:id="rId38" xr:uid="{D457BBDB-A65E-4896-B478-BE4527E402BC}"/>
  </hyperlinks>
  <pageMargins left="0.39374999999999999" right="0.39374999999999999" top="0.39374999999999999" bottom="0.39374999999999999" header="0" footer="0"/>
  <pageSetup paperSize="9" scale="84" fitToHeight="100" orientation="landscape" blackAndWhite="1" r:id="rId39"/>
  <headerFooter>
    <oddFooter>&amp;CStrana &amp;P z &amp;N</oddFooter>
  </headerFooter>
  <drawing r:id="rId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9"/>
  <sheetViews>
    <sheetView showGridLines="0" topLeftCell="A12" zoomScale="110" zoomScaleNormal="110" workbookViewId="0"/>
  </sheetViews>
  <sheetFormatPr defaultRowHeight="11.25"/>
  <cols>
    <col min="1" max="1" width="8.33203125" style="165" customWidth="1"/>
    <col min="2" max="2" width="1.6640625" style="165" customWidth="1"/>
    <col min="3" max="4" width="5" style="165" customWidth="1"/>
    <col min="5" max="5" width="11.6640625" style="165" customWidth="1"/>
    <col min="6" max="6" width="9.1640625" style="165" customWidth="1"/>
    <col min="7" max="7" width="5" style="165" customWidth="1"/>
    <col min="8" max="8" width="77.83203125" style="165" customWidth="1"/>
    <col min="9" max="10" width="20" style="165" customWidth="1"/>
    <col min="11" max="11" width="1.6640625" style="165" customWidth="1"/>
  </cols>
  <sheetData>
    <row r="1" spans="2:11" customFormat="1" ht="37.5" customHeight="1"/>
    <row r="2" spans="2:11" customFormat="1" ht="7.5" customHeight="1">
      <c r="B2" s="166"/>
      <c r="C2" s="167"/>
      <c r="D2" s="167"/>
      <c r="E2" s="167"/>
      <c r="F2" s="167"/>
      <c r="G2" s="167"/>
      <c r="H2" s="167"/>
      <c r="I2" s="167"/>
      <c r="J2" s="167"/>
      <c r="K2" s="168"/>
    </row>
    <row r="3" spans="2:11" s="16" customFormat="1" ht="45" customHeight="1">
      <c r="B3" s="169"/>
      <c r="C3" s="317" t="s">
        <v>195</v>
      </c>
      <c r="D3" s="317"/>
      <c r="E3" s="317"/>
      <c r="F3" s="317"/>
      <c r="G3" s="317"/>
      <c r="H3" s="317"/>
      <c r="I3" s="317"/>
      <c r="J3" s="317"/>
      <c r="K3" s="170"/>
    </row>
    <row r="4" spans="2:11" customFormat="1" ht="25.5" customHeight="1">
      <c r="B4" s="171"/>
      <c r="C4" s="322" t="s">
        <v>196</v>
      </c>
      <c r="D4" s="322"/>
      <c r="E4" s="322"/>
      <c r="F4" s="322"/>
      <c r="G4" s="322"/>
      <c r="H4" s="322"/>
      <c r="I4" s="322"/>
      <c r="J4" s="322"/>
      <c r="K4" s="172"/>
    </row>
    <row r="5" spans="2:11" customFormat="1" ht="5.25" customHeight="1">
      <c r="B5" s="171"/>
      <c r="C5" s="173"/>
      <c r="D5" s="173"/>
      <c r="E5" s="173"/>
      <c r="F5" s="173"/>
      <c r="G5" s="173"/>
      <c r="H5" s="173"/>
      <c r="I5" s="173"/>
      <c r="J5" s="173"/>
      <c r="K5" s="172"/>
    </row>
    <row r="6" spans="2:11" customFormat="1" ht="15" customHeight="1">
      <c r="B6" s="171"/>
      <c r="C6" s="321" t="s">
        <v>197</v>
      </c>
      <c r="D6" s="321"/>
      <c r="E6" s="321"/>
      <c r="F6" s="321"/>
      <c r="G6" s="321"/>
      <c r="H6" s="321"/>
      <c r="I6" s="321"/>
      <c r="J6" s="321"/>
      <c r="K6" s="172"/>
    </row>
    <row r="7" spans="2:11" customFormat="1" ht="15" customHeight="1">
      <c r="B7" s="175"/>
      <c r="C7" s="321" t="s">
        <v>198</v>
      </c>
      <c r="D7" s="321"/>
      <c r="E7" s="321"/>
      <c r="F7" s="321"/>
      <c r="G7" s="321"/>
      <c r="H7" s="321"/>
      <c r="I7" s="321"/>
      <c r="J7" s="321"/>
      <c r="K7" s="172"/>
    </row>
    <row r="8" spans="2:11" customFormat="1" ht="12.75" customHeight="1">
      <c r="B8" s="175"/>
      <c r="C8" s="174"/>
      <c r="D8" s="174"/>
      <c r="E8" s="174"/>
      <c r="F8" s="174"/>
      <c r="G8" s="174"/>
      <c r="H8" s="174"/>
      <c r="I8" s="174"/>
      <c r="J8" s="174"/>
      <c r="K8" s="172"/>
    </row>
    <row r="9" spans="2:11" customFormat="1" ht="15" customHeight="1">
      <c r="B9" s="175"/>
      <c r="C9" s="321" t="s">
        <v>199</v>
      </c>
      <c r="D9" s="321"/>
      <c r="E9" s="321"/>
      <c r="F9" s="321"/>
      <c r="G9" s="321"/>
      <c r="H9" s="321"/>
      <c r="I9" s="321"/>
      <c r="J9" s="321"/>
      <c r="K9" s="172"/>
    </row>
    <row r="10" spans="2:11" customFormat="1" ht="15" customHeight="1">
      <c r="B10" s="175"/>
      <c r="C10" s="174"/>
      <c r="D10" s="321" t="s">
        <v>200</v>
      </c>
      <c r="E10" s="321"/>
      <c r="F10" s="321"/>
      <c r="G10" s="321"/>
      <c r="H10" s="321"/>
      <c r="I10" s="321"/>
      <c r="J10" s="321"/>
      <c r="K10" s="172"/>
    </row>
    <row r="11" spans="2:11" customFormat="1" ht="15" customHeight="1">
      <c r="B11" s="175"/>
      <c r="C11" s="176"/>
      <c r="D11" s="321" t="s">
        <v>201</v>
      </c>
      <c r="E11" s="321"/>
      <c r="F11" s="321"/>
      <c r="G11" s="321"/>
      <c r="H11" s="321"/>
      <c r="I11" s="321"/>
      <c r="J11" s="321"/>
      <c r="K11" s="172"/>
    </row>
    <row r="12" spans="2:11" customFormat="1" ht="15" customHeight="1">
      <c r="B12" s="175"/>
      <c r="C12" s="176"/>
      <c r="D12" s="174"/>
      <c r="E12" s="174"/>
      <c r="F12" s="174"/>
      <c r="G12" s="174"/>
      <c r="H12" s="174"/>
      <c r="I12" s="174"/>
      <c r="J12" s="174"/>
      <c r="K12" s="172"/>
    </row>
    <row r="13" spans="2:11" customFormat="1" ht="15" customHeight="1">
      <c r="B13" s="175"/>
      <c r="C13" s="176"/>
      <c r="D13" s="177" t="s">
        <v>202</v>
      </c>
      <c r="E13" s="174"/>
      <c r="F13" s="174"/>
      <c r="G13" s="174"/>
      <c r="H13" s="174"/>
      <c r="I13" s="174"/>
      <c r="J13" s="174"/>
      <c r="K13" s="172"/>
    </row>
    <row r="14" spans="2:11" customFormat="1" ht="12.75" customHeight="1">
      <c r="B14" s="175"/>
      <c r="C14" s="176"/>
      <c r="D14" s="176"/>
      <c r="E14" s="176"/>
      <c r="F14" s="176"/>
      <c r="G14" s="176"/>
      <c r="H14" s="176"/>
      <c r="I14" s="176"/>
      <c r="J14" s="176"/>
      <c r="K14" s="172"/>
    </row>
    <row r="15" spans="2:11" customFormat="1" ht="15" customHeight="1">
      <c r="B15" s="175"/>
      <c r="C15" s="176"/>
      <c r="D15" s="321" t="s">
        <v>203</v>
      </c>
      <c r="E15" s="321"/>
      <c r="F15" s="321"/>
      <c r="G15" s="321"/>
      <c r="H15" s="321"/>
      <c r="I15" s="321"/>
      <c r="J15" s="321"/>
      <c r="K15" s="172"/>
    </row>
    <row r="16" spans="2:11" customFormat="1" ht="15" customHeight="1">
      <c r="B16" s="175"/>
      <c r="C16" s="176"/>
      <c r="D16" s="321" t="s">
        <v>204</v>
      </c>
      <c r="E16" s="321"/>
      <c r="F16" s="321"/>
      <c r="G16" s="321"/>
      <c r="H16" s="321"/>
      <c r="I16" s="321"/>
      <c r="J16" s="321"/>
      <c r="K16" s="172"/>
    </row>
    <row r="17" spans="2:11" customFormat="1" ht="15" customHeight="1">
      <c r="B17" s="175"/>
      <c r="C17" s="176"/>
      <c r="D17" s="321" t="s">
        <v>205</v>
      </c>
      <c r="E17" s="321"/>
      <c r="F17" s="321"/>
      <c r="G17" s="321"/>
      <c r="H17" s="321"/>
      <c r="I17" s="321"/>
      <c r="J17" s="321"/>
      <c r="K17" s="172"/>
    </row>
    <row r="18" spans="2:11" customFormat="1" ht="15" customHeight="1">
      <c r="B18" s="175"/>
      <c r="C18" s="176"/>
      <c r="D18" s="176"/>
      <c r="E18" s="178" t="s">
        <v>75</v>
      </c>
      <c r="F18" s="321" t="s">
        <v>206</v>
      </c>
      <c r="G18" s="321"/>
      <c r="H18" s="321"/>
      <c r="I18" s="321"/>
      <c r="J18" s="321"/>
      <c r="K18" s="172"/>
    </row>
    <row r="19" spans="2:11" customFormat="1" ht="15" customHeight="1">
      <c r="B19" s="175"/>
      <c r="C19" s="176"/>
      <c r="D19" s="176"/>
      <c r="E19" s="178" t="s">
        <v>207</v>
      </c>
      <c r="F19" s="321" t="s">
        <v>208</v>
      </c>
      <c r="G19" s="321"/>
      <c r="H19" s="321"/>
      <c r="I19" s="321"/>
      <c r="J19" s="321"/>
      <c r="K19" s="172"/>
    </row>
    <row r="20" spans="2:11" customFormat="1" ht="15" customHeight="1">
      <c r="B20" s="175"/>
      <c r="C20" s="176"/>
      <c r="D20" s="176"/>
      <c r="E20" s="178" t="s">
        <v>209</v>
      </c>
      <c r="F20" s="321" t="s">
        <v>210</v>
      </c>
      <c r="G20" s="321"/>
      <c r="H20" s="321"/>
      <c r="I20" s="321"/>
      <c r="J20" s="321"/>
      <c r="K20" s="172"/>
    </row>
    <row r="21" spans="2:11" customFormat="1" ht="15" customHeight="1">
      <c r="B21" s="175"/>
      <c r="C21" s="176"/>
      <c r="D21" s="176"/>
      <c r="E21" s="178" t="s">
        <v>211</v>
      </c>
      <c r="F21" s="321" t="s">
        <v>212</v>
      </c>
      <c r="G21" s="321"/>
      <c r="H21" s="321"/>
      <c r="I21" s="321"/>
      <c r="J21" s="321"/>
      <c r="K21" s="172"/>
    </row>
    <row r="22" spans="2:11" customFormat="1" ht="15" customHeight="1">
      <c r="B22" s="175"/>
      <c r="C22" s="176"/>
      <c r="D22" s="176"/>
      <c r="E22" s="178" t="s">
        <v>213</v>
      </c>
      <c r="F22" s="321" t="s">
        <v>194</v>
      </c>
      <c r="G22" s="321"/>
      <c r="H22" s="321"/>
      <c r="I22" s="321"/>
      <c r="J22" s="321"/>
      <c r="K22" s="172"/>
    </row>
    <row r="23" spans="2:11" customFormat="1" ht="15" customHeight="1">
      <c r="B23" s="175"/>
      <c r="C23" s="176"/>
      <c r="D23" s="176"/>
      <c r="E23" s="178" t="s">
        <v>214</v>
      </c>
      <c r="F23" s="321" t="s">
        <v>215</v>
      </c>
      <c r="G23" s="321"/>
      <c r="H23" s="321"/>
      <c r="I23" s="321"/>
      <c r="J23" s="321"/>
      <c r="K23" s="172"/>
    </row>
    <row r="24" spans="2:11" customFormat="1" ht="12.75" customHeight="1">
      <c r="B24" s="175"/>
      <c r="C24" s="176"/>
      <c r="D24" s="176"/>
      <c r="E24" s="176"/>
      <c r="F24" s="176"/>
      <c r="G24" s="176"/>
      <c r="H24" s="176"/>
      <c r="I24" s="176"/>
      <c r="J24" s="176"/>
      <c r="K24" s="172"/>
    </row>
    <row r="25" spans="2:11" customFormat="1" ht="15" customHeight="1">
      <c r="B25" s="175"/>
      <c r="C25" s="321" t="s">
        <v>216</v>
      </c>
      <c r="D25" s="321"/>
      <c r="E25" s="321"/>
      <c r="F25" s="321"/>
      <c r="G25" s="321"/>
      <c r="H25" s="321"/>
      <c r="I25" s="321"/>
      <c r="J25" s="321"/>
      <c r="K25" s="172"/>
    </row>
    <row r="26" spans="2:11" customFormat="1" ht="15" customHeight="1">
      <c r="B26" s="175"/>
      <c r="C26" s="321" t="s">
        <v>217</v>
      </c>
      <c r="D26" s="321"/>
      <c r="E26" s="321"/>
      <c r="F26" s="321"/>
      <c r="G26" s="321"/>
      <c r="H26" s="321"/>
      <c r="I26" s="321"/>
      <c r="J26" s="321"/>
      <c r="K26" s="172"/>
    </row>
    <row r="27" spans="2:11" customFormat="1" ht="15" customHeight="1">
      <c r="B27" s="175"/>
      <c r="C27" s="174"/>
      <c r="D27" s="321" t="s">
        <v>218</v>
      </c>
      <c r="E27" s="321"/>
      <c r="F27" s="321"/>
      <c r="G27" s="321"/>
      <c r="H27" s="321"/>
      <c r="I27" s="321"/>
      <c r="J27" s="321"/>
      <c r="K27" s="172"/>
    </row>
    <row r="28" spans="2:11" customFormat="1" ht="15" customHeight="1">
      <c r="B28" s="175"/>
      <c r="C28" s="176"/>
      <c r="D28" s="321" t="s">
        <v>219</v>
      </c>
      <c r="E28" s="321"/>
      <c r="F28" s="321"/>
      <c r="G28" s="321"/>
      <c r="H28" s="321"/>
      <c r="I28" s="321"/>
      <c r="J28" s="321"/>
      <c r="K28" s="172"/>
    </row>
    <row r="29" spans="2:11" customFormat="1" ht="12.75" customHeight="1">
      <c r="B29" s="175"/>
      <c r="C29" s="176"/>
      <c r="D29" s="176"/>
      <c r="E29" s="176"/>
      <c r="F29" s="176"/>
      <c r="G29" s="176"/>
      <c r="H29" s="176"/>
      <c r="I29" s="176"/>
      <c r="J29" s="176"/>
      <c r="K29" s="172"/>
    </row>
    <row r="30" spans="2:11" customFormat="1" ht="15" customHeight="1">
      <c r="B30" s="175"/>
      <c r="C30" s="176"/>
      <c r="D30" s="321" t="s">
        <v>220</v>
      </c>
      <c r="E30" s="321"/>
      <c r="F30" s="321"/>
      <c r="G30" s="321"/>
      <c r="H30" s="321"/>
      <c r="I30" s="321"/>
      <c r="J30" s="321"/>
      <c r="K30" s="172"/>
    </row>
    <row r="31" spans="2:11" customFormat="1" ht="15" customHeight="1">
      <c r="B31" s="175"/>
      <c r="C31" s="176"/>
      <c r="D31" s="321" t="s">
        <v>221</v>
      </c>
      <c r="E31" s="321"/>
      <c r="F31" s="321"/>
      <c r="G31" s="321"/>
      <c r="H31" s="321"/>
      <c r="I31" s="321"/>
      <c r="J31" s="321"/>
      <c r="K31" s="172"/>
    </row>
    <row r="32" spans="2:11" customFormat="1" ht="12.75" customHeight="1">
      <c r="B32" s="175"/>
      <c r="C32" s="176"/>
      <c r="D32" s="176"/>
      <c r="E32" s="176"/>
      <c r="F32" s="176"/>
      <c r="G32" s="176"/>
      <c r="H32" s="176"/>
      <c r="I32" s="176"/>
      <c r="J32" s="176"/>
      <c r="K32" s="172"/>
    </row>
    <row r="33" spans="2:11" customFormat="1" ht="15" customHeight="1">
      <c r="B33" s="175"/>
      <c r="C33" s="176"/>
      <c r="D33" s="321" t="s">
        <v>222</v>
      </c>
      <c r="E33" s="321"/>
      <c r="F33" s="321"/>
      <c r="G33" s="321"/>
      <c r="H33" s="321"/>
      <c r="I33" s="321"/>
      <c r="J33" s="321"/>
      <c r="K33" s="172"/>
    </row>
    <row r="34" spans="2:11" customFormat="1" ht="15" customHeight="1">
      <c r="B34" s="175"/>
      <c r="C34" s="176"/>
      <c r="D34" s="321" t="s">
        <v>223</v>
      </c>
      <c r="E34" s="321"/>
      <c r="F34" s="321"/>
      <c r="G34" s="321"/>
      <c r="H34" s="321"/>
      <c r="I34" s="321"/>
      <c r="J34" s="321"/>
      <c r="K34" s="172"/>
    </row>
    <row r="35" spans="2:11" customFormat="1" ht="15" customHeight="1">
      <c r="B35" s="175"/>
      <c r="C35" s="176"/>
      <c r="D35" s="321" t="s">
        <v>224</v>
      </c>
      <c r="E35" s="321"/>
      <c r="F35" s="321"/>
      <c r="G35" s="321"/>
      <c r="H35" s="321"/>
      <c r="I35" s="321"/>
      <c r="J35" s="321"/>
      <c r="K35" s="172"/>
    </row>
    <row r="36" spans="2:11" customFormat="1" ht="15" customHeight="1">
      <c r="B36" s="175"/>
      <c r="C36" s="176"/>
      <c r="D36" s="174"/>
      <c r="E36" s="177" t="s">
        <v>89</v>
      </c>
      <c r="F36" s="174"/>
      <c r="G36" s="321" t="s">
        <v>225</v>
      </c>
      <c r="H36" s="321"/>
      <c r="I36" s="321"/>
      <c r="J36" s="321"/>
      <c r="K36" s="172"/>
    </row>
    <row r="37" spans="2:11" customFormat="1" ht="30.75" customHeight="1">
      <c r="B37" s="175"/>
      <c r="C37" s="176"/>
      <c r="D37" s="174"/>
      <c r="E37" s="177" t="s">
        <v>226</v>
      </c>
      <c r="F37" s="174"/>
      <c r="G37" s="321" t="s">
        <v>227</v>
      </c>
      <c r="H37" s="321"/>
      <c r="I37" s="321"/>
      <c r="J37" s="321"/>
      <c r="K37" s="172"/>
    </row>
    <row r="38" spans="2:11" customFormat="1" ht="15" customHeight="1">
      <c r="B38" s="175"/>
      <c r="C38" s="176"/>
      <c r="D38" s="174"/>
      <c r="E38" s="177" t="s">
        <v>52</v>
      </c>
      <c r="F38" s="174"/>
      <c r="G38" s="321" t="s">
        <v>228</v>
      </c>
      <c r="H38" s="321"/>
      <c r="I38" s="321"/>
      <c r="J38" s="321"/>
      <c r="K38" s="172"/>
    </row>
    <row r="39" spans="2:11" customFormat="1" ht="15" customHeight="1">
      <c r="B39" s="175"/>
      <c r="C39" s="176"/>
      <c r="D39" s="174"/>
      <c r="E39" s="177" t="s">
        <v>53</v>
      </c>
      <c r="F39" s="174"/>
      <c r="G39" s="321" t="s">
        <v>229</v>
      </c>
      <c r="H39" s="321"/>
      <c r="I39" s="321"/>
      <c r="J39" s="321"/>
      <c r="K39" s="172"/>
    </row>
    <row r="40" spans="2:11" customFormat="1" ht="15" customHeight="1">
      <c r="B40" s="175"/>
      <c r="C40" s="176"/>
      <c r="D40" s="174"/>
      <c r="E40" s="177" t="s">
        <v>90</v>
      </c>
      <c r="F40" s="174"/>
      <c r="G40" s="321" t="s">
        <v>230</v>
      </c>
      <c r="H40" s="321"/>
      <c r="I40" s="321"/>
      <c r="J40" s="321"/>
      <c r="K40" s="172"/>
    </row>
    <row r="41" spans="2:11" customFormat="1" ht="15" customHeight="1">
      <c r="B41" s="175"/>
      <c r="C41" s="176"/>
      <c r="D41" s="174"/>
      <c r="E41" s="177" t="s">
        <v>91</v>
      </c>
      <c r="F41" s="174"/>
      <c r="G41" s="321" t="s">
        <v>231</v>
      </c>
      <c r="H41" s="321"/>
      <c r="I41" s="321"/>
      <c r="J41" s="321"/>
      <c r="K41" s="172"/>
    </row>
    <row r="42" spans="2:11" customFormat="1" ht="15" customHeight="1">
      <c r="B42" s="175"/>
      <c r="C42" s="176"/>
      <c r="D42" s="174"/>
      <c r="E42" s="177" t="s">
        <v>232</v>
      </c>
      <c r="F42" s="174"/>
      <c r="G42" s="321" t="s">
        <v>233</v>
      </c>
      <c r="H42" s="321"/>
      <c r="I42" s="321"/>
      <c r="J42" s="321"/>
      <c r="K42" s="172"/>
    </row>
    <row r="43" spans="2:11" customFormat="1" ht="15" customHeight="1">
      <c r="B43" s="175"/>
      <c r="C43" s="176"/>
      <c r="D43" s="174"/>
      <c r="E43" s="177"/>
      <c r="F43" s="174"/>
      <c r="G43" s="321" t="s">
        <v>234</v>
      </c>
      <c r="H43" s="321"/>
      <c r="I43" s="321"/>
      <c r="J43" s="321"/>
      <c r="K43" s="172"/>
    </row>
    <row r="44" spans="2:11" customFormat="1" ht="15" customHeight="1">
      <c r="B44" s="175"/>
      <c r="C44" s="176"/>
      <c r="D44" s="174"/>
      <c r="E44" s="177" t="s">
        <v>235</v>
      </c>
      <c r="F44" s="174"/>
      <c r="G44" s="321" t="s">
        <v>236</v>
      </c>
      <c r="H44" s="321"/>
      <c r="I44" s="321"/>
      <c r="J44" s="321"/>
      <c r="K44" s="172"/>
    </row>
    <row r="45" spans="2:11" customFormat="1" ht="15" customHeight="1">
      <c r="B45" s="175"/>
      <c r="C45" s="176"/>
      <c r="D45" s="174"/>
      <c r="E45" s="177" t="s">
        <v>93</v>
      </c>
      <c r="F45" s="174"/>
      <c r="G45" s="321" t="s">
        <v>237</v>
      </c>
      <c r="H45" s="321"/>
      <c r="I45" s="321"/>
      <c r="J45" s="321"/>
      <c r="K45" s="172"/>
    </row>
    <row r="46" spans="2:11" customFormat="1" ht="12.75" customHeight="1">
      <c r="B46" s="175"/>
      <c r="C46" s="176"/>
      <c r="D46" s="174"/>
      <c r="E46" s="174"/>
      <c r="F46" s="174"/>
      <c r="G46" s="174"/>
      <c r="H46" s="174"/>
      <c r="I46" s="174"/>
      <c r="J46" s="174"/>
      <c r="K46" s="172"/>
    </row>
    <row r="47" spans="2:11" customFormat="1" ht="15" customHeight="1">
      <c r="B47" s="175"/>
      <c r="C47" s="176"/>
      <c r="D47" s="321" t="s">
        <v>238</v>
      </c>
      <c r="E47" s="321"/>
      <c r="F47" s="321"/>
      <c r="G47" s="321"/>
      <c r="H47" s="321"/>
      <c r="I47" s="321"/>
      <c r="J47" s="321"/>
      <c r="K47" s="172"/>
    </row>
    <row r="48" spans="2:11" customFormat="1" ht="15" customHeight="1">
      <c r="B48" s="175"/>
      <c r="C48" s="176"/>
      <c r="D48" s="176"/>
      <c r="E48" s="321" t="s">
        <v>239</v>
      </c>
      <c r="F48" s="321"/>
      <c r="G48" s="321"/>
      <c r="H48" s="321"/>
      <c r="I48" s="321"/>
      <c r="J48" s="321"/>
      <c r="K48" s="172"/>
    </row>
    <row r="49" spans="2:11" customFormat="1" ht="15" customHeight="1">
      <c r="B49" s="175"/>
      <c r="C49" s="176"/>
      <c r="D49" s="176"/>
      <c r="E49" s="321" t="s">
        <v>240</v>
      </c>
      <c r="F49" s="321"/>
      <c r="G49" s="321"/>
      <c r="H49" s="321"/>
      <c r="I49" s="321"/>
      <c r="J49" s="321"/>
      <c r="K49" s="172"/>
    </row>
    <row r="50" spans="2:11" customFormat="1" ht="15" customHeight="1">
      <c r="B50" s="175"/>
      <c r="C50" s="176"/>
      <c r="D50" s="176"/>
      <c r="E50" s="321" t="s">
        <v>241</v>
      </c>
      <c r="F50" s="321"/>
      <c r="G50" s="321"/>
      <c r="H50" s="321"/>
      <c r="I50" s="321"/>
      <c r="J50" s="321"/>
      <c r="K50" s="172"/>
    </row>
    <row r="51" spans="2:11" customFormat="1" ht="15" customHeight="1">
      <c r="B51" s="175"/>
      <c r="C51" s="176"/>
      <c r="D51" s="321" t="s">
        <v>242</v>
      </c>
      <c r="E51" s="321"/>
      <c r="F51" s="321"/>
      <c r="G51" s="321"/>
      <c r="H51" s="321"/>
      <c r="I51" s="321"/>
      <c r="J51" s="321"/>
      <c r="K51" s="172"/>
    </row>
    <row r="52" spans="2:11" customFormat="1" ht="25.5" customHeight="1">
      <c r="B52" s="171"/>
      <c r="C52" s="322" t="s">
        <v>243</v>
      </c>
      <c r="D52" s="322"/>
      <c r="E52" s="322"/>
      <c r="F52" s="322"/>
      <c r="G52" s="322"/>
      <c r="H52" s="322"/>
      <c r="I52" s="322"/>
      <c r="J52" s="322"/>
      <c r="K52" s="172"/>
    </row>
    <row r="53" spans="2:11" customFormat="1" ht="5.25" customHeight="1">
      <c r="B53" s="171"/>
      <c r="C53" s="173"/>
      <c r="D53" s="173"/>
      <c r="E53" s="173"/>
      <c r="F53" s="173"/>
      <c r="G53" s="173"/>
      <c r="H53" s="173"/>
      <c r="I53" s="173"/>
      <c r="J53" s="173"/>
      <c r="K53" s="172"/>
    </row>
    <row r="54" spans="2:11" customFormat="1" ht="15" customHeight="1">
      <c r="B54" s="171"/>
      <c r="C54" s="321" t="s">
        <v>244</v>
      </c>
      <c r="D54" s="321"/>
      <c r="E54" s="321"/>
      <c r="F54" s="321"/>
      <c r="G54" s="321"/>
      <c r="H54" s="321"/>
      <c r="I54" s="321"/>
      <c r="J54" s="321"/>
      <c r="K54" s="172"/>
    </row>
    <row r="55" spans="2:11" customFormat="1" ht="15" customHeight="1">
      <c r="B55" s="171"/>
      <c r="C55" s="321" t="s">
        <v>245</v>
      </c>
      <c r="D55" s="321"/>
      <c r="E55" s="321"/>
      <c r="F55" s="321"/>
      <c r="G55" s="321"/>
      <c r="H55" s="321"/>
      <c r="I55" s="321"/>
      <c r="J55" s="321"/>
      <c r="K55" s="172"/>
    </row>
    <row r="56" spans="2:11" customFormat="1" ht="12.75" customHeight="1">
      <c r="B56" s="171"/>
      <c r="C56" s="174"/>
      <c r="D56" s="174"/>
      <c r="E56" s="174"/>
      <c r="F56" s="174"/>
      <c r="G56" s="174"/>
      <c r="H56" s="174"/>
      <c r="I56" s="174"/>
      <c r="J56" s="174"/>
      <c r="K56" s="172"/>
    </row>
    <row r="57" spans="2:11" customFormat="1" ht="15" customHeight="1">
      <c r="B57" s="171"/>
      <c r="C57" s="321" t="s">
        <v>246</v>
      </c>
      <c r="D57" s="321"/>
      <c r="E57" s="321"/>
      <c r="F57" s="321"/>
      <c r="G57" s="321"/>
      <c r="H57" s="321"/>
      <c r="I57" s="321"/>
      <c r="J57" s="321"/>
      <c r="K57" s="172"/>
    </row>
    <row r="58" spans="2:11" customFormat="1" ht="15" customHeight="1">
      <c r="B58" s="171"/>
      <c r="C58" s="176"/>
      <c r="D58" s="321" t="s">
        <v>247</v>
      </c>
      <c r="E58" s="321"/>
      <c r="F58" s="321"/>
      <c r="G58" s="321"/>
      <c r="H58" s="321"/>
      <c r="I58" s="321"/>
      <c r="J58" s="321"/>
      <c r="K58" s="172"/>
    </row>
    <row r="59" spans="2:11" customFormat="1" ht="15" customHeight="1">
      <c r="B59" s="171"/>
      <c r="C59" s="176"/>
      <c r="D59" s="321" t="s">
        <v>248</v>
      </c>
      <c r="E59" s="321"/>
      <c r="F59" s="321"/>
      <c r="G59" s="321"/>
      <c r="H59" s="321"/>
      <c r="I59" s="321"/>
      <c r="J59" s="321"/>
      <c r="K59" s="172"/>
    </row>
    <row r="60" spans="2:11" customFormat="1" ht="15" customHeight="1">
      <c r="B60" s="171"/>
      <c r="C60" s="176"/>
      <c r="D60" s="321" t="s">
        <v>249</v>
      </c>
      <c r="E60" s="321"/>
      <c r="F60" s="321"/>
      <c r="G60" s="321"/>
      <c r="H60" s="321"/>
      <c r="I60" s="321"/>
      <c r="J60" s="321"/>
      <c r="K60" s="172"/>
    </row>
    <row r="61" spans="2:11" customFormat="1" ht="15" customHeight="1">
      <c r="B61" s="171"/>
      <c r="C61" s="176"/>
      <c r="D61" s="321" t="s">
        <v>250</v>
      </c>
      <c r="E61" s="321"/>
      <c r="F61" s="321"/>
      <c r="G61" s="321"/>
      <c r="H61" s="321"/>
      <c r="I61" s="321"/>
      <c r="J61" s="321"/>
      <c r="K61" s="172"/>
    </row>
    <row r="62" spans="2:11" customFormat="1" ht="15" customHeight="1">
      <c r="B62" s="171"/>
      <c r="C62" s="176"/>
      <c r="D62" s="320" t="s">
        <v>251</v>
      </c>
      <c r="E62" s="320"/>
      <c r="F62" s="320"/>
      <c r="G62" s="320"/>
      <c r="H62" s="320"/>
      <c r="I62" s="320"/>
      <c r="J62" s="320"/>
      <c r="K62" s="172"/>
    </row>
    <row r="63" spans="2:11" customFormat="1" ht="15" customHeight="1">
      <c r="B63" s="171"/>
      <c r="C63" s="176"/>
      <c r="D63" s="321" t="s">
        <v>252</v>
      </c>
      <c r="E63" s="321"/>
      <c r="F63" s="321"/>
      <c r="G63" s="321"/>
      <c r="H63" s="321"/>
      <c r="I63" s="321"/>
      <c r="J63" s="321"/>
      <c r="K63" s="172"/>
    </row>
    <row r="64" spans="2:11" customFormat="1" ht="12.75" customHeight="1">
      <c r="B64" s="171"/>
      <c r="C64" s="176"/>
      <c r="D64" s="176"/>
      <c r="E64" s="179"/>
      <c r="F64" s="176"/>
      <c r="G64" s="176"/>
      <c r="H64" s="176"/>
      <c r="I64" s="176"/>
      <c r="J64" s="176"/>
      <c r="K64" s="172"/>
    </row>
    <row r="65" spans="2:11" customFormat="1" ht="15" customHeight="1">
      <c r="B65" s="171"/>
      <c r="C65" s="176"/>
      <c r="D65" s="321" t="s">
        <v>253</v>
      </c>
      <c r="E65" s="321"/>
      <c r="F65" s="321"/>
      <c r="G65" s="321"/>
      <c r="H65" s="321"/>
      <c r="I65" s="321"/>
      <c r="J65" s="321"/>
      <c r="K65" s="172"/>
    </row>
    <row r="66" spans="2:11" customFormat="1" ht="15" customHeight="1">
      <c r="B66" s="171"/>
      <c r="C66" s="176"/>
      <c r="D66" s="320" t="s">
        <v>254</v>
      </c>
      <c r="E66" s="320"/>
      <c r="F66" s="320"/>
      <c r="G66" s="320"/>
      <c r="H66" s="320"/>
      <c r="I66" s="320"/>
      <c r="J66" s="320"/>
      <c r="K66" s="172"/>
    </row>
    <row r="67" spans="2:11" customFormat="1" ht="15" customHeight="1">
      <c r="B67" s="171"/>
      <c r="C67" s="176"/>
      <c r="D67" s="321" t="s">
        <v>255</v>
      </c>
      <c r="E67" s="321"/>
      <c r="F67" s="321"/>
      <c r="G67" s="321"/>
      <c r="H67" s="321"/>
      <c r="I67" s="321"/>
      <c r="J67" s="321"/>
      <c r="K67" s="172"/>
    </row>
    <row r="68" spans="2:11" customFormat="1" ht="15" customHeight="1">
      <c r="B68" s="171"/>
      <c r="C68" s="176"/>
      <c r="D68" s="321" t="s">
        <v>256</v>
      </c>
      <c r="E68" s="321"/>
      <c r="F68" s="321"/>
      <c r="G68" s="321"/>
      <c r="H68" s="321"/>
      <c r="I68" s="321"/>
      <c r="J68" s="321"/>
      <c r="K68" s="172"/>
    </row>
    <row r="69" spans="2:11" customFormat="1" ht="15" customHeight="1">
      <c r="B69" s="171"/>
      <c r="C69" s="176"/>
      <c r="D69" s="321" t="s">
        <v>257</v>
      </c>
      <c r="E69" s="321"/>
      <c r="F69" s="321"/>
      <c r="G69" s="321"/>
      <c r="H69" s="321"/>
      <c r="I69" s="321"/>
      <c r="J69" s="321"/>
      <c r="K69" s="172"/>
    </row>
    <row r="70" spans="2:11" customFormat="1" ht="15" customHeight="1">
      <c r="B70" s="171"/>
      <c r="C70" s="176"/>
      <c r="D70" s="321" t="s">
        <v>258</v>
      </c>
      <c r="E70" s="321"/>
      <c r="F70" s="321"/>
      <c r="G70" s="321"/>
      <c r="H70" s="321"/>
      <c r="I70" s="321"/>
      <c r="J70" s="321"/>
      <c r="K70" s="172"/>
    </row>
    <row r="71" spans="2:11" customFormat="1" ht="12.75" customHeight="1">
      <c r="B71" s="180"/>
      <c r="C71" s="181"/>
      <c r="D71" s="181"/>
      <c r="E71" s="181"/>
      <c r="F71" s="181"/>
      <c r="G71" s="181"/>
      <c r="H71" s="181"/>
      <c r="I71" s="181"/>
      <c r="J71" s="181"/>
      <c r="K71" s="182"/>
    </row>
    <row r="72" spans="2:11" customFormat="1" ht="18.75" customHeight="1">
      <c r="B72" s="183"/>
      <c r="C72" s="183"/>
      <c r="D72" s="183"/>
      <c r="E72" s="183"/>
      <c r="F72" s="183"/>
      <c r="G72" s="183"/>
      <c r="H72" s="183"/>
      <c r="I72" s="183"/>
      <c r="J72" s="183"/>
      <c r="K72" s="184"/>
    </row>
    <row r="73" spans="2:11" customFormat="1" ht="18.75" customHeight="1">
      <c r="B73" s="184"/>
      <c r="C73" s="184"/>
      <c r="D73" s="184"/>
      <c r="E73" s="184"/>
      <c r="F73" s="184"/>
      <c r="G73" s="184"/>
      <c r="H73" s="184"/>
      <c r="I73" s="184"/>
      <c r="J73" s="184"/>
      <c r="K73" s="184"/>
    </row>
    <row r="74" spans="2:11" customFormat="1" ht="7.5" customHeight="1">
      <c r="B74" s="185"/>
      <c r="C74" s="186"/>
      <c r="D74" s="186"/>
      <c r="E74" s="186"/>
      <c r="F74" s="186"/>
      <c r="G74" s="186"/>
      <c r="H74" s="186"/>
      <c r="I74" s="186"/>
      <c r="J74" s="186"/>
      <c r="K74" s="187"/>
    </row>
    <row r="75" spans="2:11" customFormat="1" ht="45" customHeight="1">
      <c r="B75" s="188"/>
      <c r="C75" s="319" t="s">
        <v>259</v>
      </c>
      <c r="D75" s="319"/>
      <c r="E75" s="319"/>
      <c r="F75" s="319"/>
      <c r="G75" s="319"/>
      <c r="H75" s="319"/>
      <c r="I75" s="319"/>
      <c r="J75" s="319"/>
      <c r="K75" s="189"/>
    </row>
    <row r="76" spans="2:11" customFormat="1" ht="17.25" customHeight="1">
      <c r="B76" s="188"/>
      <c r="C76" s="190" t="s">
        <v>260</v>
      </c>
      <c r="D76" s="190"/>
      <c r="E76" s="190"/>
      <c r="F76" s="190" t="s">
        <v>261</v>
      </c>
      <c r="G76" s="191"/>
      <c r="H76" s="190" t="s">
        <v>53</v>
      </c>
      <c r="I76" s="190" t="s">
        <v>56</v>
      </c>
      <c r="J76" s="190" t="s">
        <v>262</v>
      </c>
      <c r="K76" s="189"/>
    </row>
    <row r="77" spans="2:11" customFormat="1" ht="17.25" customHeight="1">
      <c r="B77" s="188"/>
      <c r="C77" s="192" t="s">
        <v>263</v>
      </c>
      <c r="D77" s="192"/>
      <c r="E77" s="192"/>
      <c r="F77" s="193" t="s">
        <v>264</v>
      </c>
      <c r="G77" s="194"/>
      <c r="H77" s="192"/>
      <c r="I77" s="192"/>
      <c r="J77" s="192" t="s">
        <v>265</v>
      </c>
      <c r="K77" s="189"/>
    </row>
    <row r="78" spans="2:11" customFormat="1" ht="5.25" customHeight="1">
      <c r="B78" s="188"/>
      <c r="C78" s="195"/>
      <c r="D78" s="195"/>
      <c r="E78" s="195"/>
      <c r="F78" s="195"/>
      <c r="G78" s="196"/>
      <c r="H78" s="195"/>
      <c r="I78" s="195"/>
      <c r="J78" s="195"/>
      <c r="K78" s="189"/>
    </row>
    <row r="79" spans="2:11" customFormat="1" ht="15" customHeight="1">
      <c r="B79" s="188"/>
      <c r="C79" s="177" t="s">
        <v>52</v>
      </c>
      <c r="D79" s="197"/>
      <c r="E79" s="197"/>
      <c r="F79" s="198" t="s">
        <v>266</v>
      </c>
      <c r="G79" s="199"/>
      <c r="H79" s="177" t="s">
        <v>267</v>
      </c>
      <c r="I79" s="177" t="s">
        <v>268</v>
      </c>
      <c r="J79" s="177">
        <v>20</v>
      </c>
      <c r="K79" s="189"/>
    </row>
    <row r="80" spans="2:11" customFormat="1" ht="15" customHeight="1">
      <c r="B80" s="188"/>
      <c r="C80" s="177" t="s">
        <v>269</v>
      </c>
      <c r="D80" s="177"/>
      <c r="E80" s="177"/>
      <c r="F80" s="198" t="s">
        <v>266</v>
      </c>
      <c r="G80" s="199"/>
      <c r="H80" s="177" t="s">
        <v>270</v>
      </c>
      <c r="I80" s="177" t="s">
        <v>268</v>
      </c>
      <c r="J80" s="177">
        <v>120</v>
      </c>
      <c r="K80" s="189"/>
    </row>
    <row r="81" spans="2:11" customFormat="1" ht="15" customHeight="1">
      <c r="B81" s="200"/>
      <c r="C81" s="177" t="s">
        <v>271</v>
      </c>
      <c r="D81" s="177"/>
      <c r="E81" s="177"/>
      <c r="F81" s="198" t="s">
        <v>272</v>
      </c>
      <c r="G81" s="199"/>
      <c r="H81" s="177" t="s">
        <v>273</v>
      </c>
      <c r="I81" s="177" t="s">
        <v>268</v>
      </c>
      <c r="J81" s="177">
        <v>50</v>
      </c>
      <c r="K81" s="189"/>
    </row>
    <row r="82" spans="2:11" customFormat="1" ht="15" customHeight="1">
      <c r="B82" s="200"/>
      <c r="C82" s="177" t="s">
        <v>274</v>
      </c>
      <c r="D82" s="177"/>
      <c r="E82" s="177"/>
      <c r="F82" s="198" t="s">
        <v>266</v>
      </c>
      <c r="G82" s="199"/>
      <c r="H82" s="177" t="s">
        <v>275</v>
      </c>
      <c r="I82" s="177" t="s">
        <v>276</v>
      </c>
      <c r="J82" s="177"/>
      <c r="K82" s="189"/>
    </row>
    <row r="83" spans="2:11" customFormat="1" ht="15" customHeight="1">
      <c r="B83" s="200"/>
      <c r="C83" s="177" t="s">
        <v>277</v>
      </c>
      <c r="D83" s="177"/>
      <c r="E83" s="177"/>
      <c r="F83" s="198" t="s">
        <v>272</v>
      </c>
      <c r="G83" s="177"/>
      <c r="H83" s="177" t="s">
        <v>278</v>
      </c>
      <c r="I83" s="177" t="s">
        <v>268</v>
      </c>
      <c r="J83" s="177">
        <v>15</v>
      </c>
      <c r="K83" s="189"/>
    </row>
    <row r="84" spans="2:11" customFormat="1" ht="15" customHeight="1">
      <c r="B84" s="200"/>
      <c r="C84" s="177" t="s">
        <v>279</v>
      </c>
      <c r="D84" s="177"/>
      <c r="E84" s="177"/>
      <c r="F84" s="198" t="s">
        <v>272</v>
      </c>
      <c r="G84" s="177"/>
      <c r="H84" s="177" t="s">
        <v>280</v>
      </c>
      <c r="I84" s="177" t="s">
        <v>268</v>
      </c>
      <c r="J84" s="177">
        <v>15</v>
      </c>
      <c r="K84" s="189"/>
    </row>
    <row r="85" spans="2:11" customFormat="1" ht="15" customHeight="1">
      <c r="B85" s="200"/>
      <c r="C85" s="177" t="s">
        <v>281</v>
      </c>
      <c r="D85" s="177"/>
      <c r="E85" s="177"/>
      <c r="F85" s="198" t="s">
        <v>272</v>
      </c>
      <c r="G85" s="177"/>
      <c r="H85" s="177" t="s">
        <v>282</v>
      </c>
      <c r="I85" s="177" t="s">
        <v>268</v>
      </c>
      <c r="J85" s="177">
        <v>20</v>
      </c>
      <c r="K85" s="189"/>
    </row>
    <row r="86" spans="2:11" customFormat="1" ht="15" customHeight="1">
      <c r="B86" s="200"/>
      <c r="C86" s="177" t="s">
        <v>283</v>
      </c>
      <c r="D86" s="177"/>
      <c r="E86" s="177"/>
      <c r="F86" s="198" t="s">
        <v>272</v>
      </c>
      <c r="G86" s="177"/>
      <c r="H86" s="177" t="s">
        <v>284</v>
      </c>
      <c r="I86" s="177" t="s">
        <v>268</v>
      </c>
      <c r="J86" s="177">
        <v>20</v>
      </c>
      <c r="K86" s="189"/>
    </row>
    <row r="87" spans="2:11" customFormat="1" ht="15" customHeight="1">
      <c r="B87" s="200"/>
      <c r="C87" s="177" t="s">
        <v>285</v>
      </c>
      <c r="D87" s="177"/>
      <c r="E87" s="177"/>
      <c r="F87" s="198" t="s">
        <v>272</v>
      </c>
      <c r="G87" s="199"/>
      <c r="H87" s="177" t="s">
        <v>286</v>
      </c>
      <c r="I87" s="177" t="s">
        <v>268</v>
      </c>
      <c r="J87" s="177">
        <v>50</v>
      </c>
      <c r="K87" s="189"/>
    </row>
    <row r="88" spans="2:11" customFormat="1" ht="15" customHeight="1">
      <c r="B88" s="200"/>
      <c r="C88" s="177" t="s">
        <v>287</v>
      </c>
      <c r="D88" s="177"/>
      <c r="E88" s="177"/>
      <c r="F88" s="198" t="s">
        <v>272</v>
      </c>
      <c r="G88" s="199"/>
      <c r="H88" s="177" t="s">
        <v>288</v>
      </c>
      <c r="I88" s="177" t="s">
        <v>268</v>
      </c>
      <c r="J88" s="177">
        <v>20</v>
      </c>
      <c r="K88" s="189"/>
    </row>
    <row r="89" spans="2:11" customFormat="1" ht="15" customHeight="1">
      <c r="B89" s="200"/>
      <c r="C89" s="177" t="s">
        <v>289</v>
      </c>
      <c r="D89" s="177"/>
      <c r="E89" s="177"/>
      <c r="F89" s="198" t="s">
        <v>272</v>
      </c>
      <c r="G89" s="199"/>
      <c r="H89" s="177" t="s">
        <v>290</v>
      </c>
      <c r="I89" s="177" t="s">
        <v>268</v>
      </c>
      <c r="J89" s="177">
        <v>20</v>
      </c>
      <c r="K89" s="189"/>
    </row>
    <row r="90" spans="2:11" customFormat="1" ht="15" customHeight="1">
      <c r="B90" s="200"/>
      <c r="C90" s="177" t="s">
        <v>291</v>
      </c>
      <c r="D90" s="177"/>
      <c r="E90" s="177"/>
      <c r="F90" s="198" t="s">
        <v>272</v>
      </c>
      <c r="G90" s="199"/>
      <c r="H90" s="177" t="s">
        <v>292</v>
      </c>
      <c r="I90" s="177" t="s">
        <v>268</v>
      </c>
      <c r="J90" s="177">
        <v>50</v>
      </c>
      <c r="K90" s="189"/>
    </row>
    <row r="91" spans="2:11" customFormat="1" ht="15" customHeight="1">
      <c r="B91" s="200"/>
      <c r="C91" s="177" t="s">
        <v>293</v>
      </c>
      <c r="D91" s="177"/>
      <c r="E91" s="177"/>
      <c r="F91" s="198" t="s">
        <v>272</v>
      </c>
      <c r="G91" s="199"/>
      <c r="H91" s="177" t="s">
        <v>293</v>
      </c>
      <c r="I91" s="177" t="s">
        <v>268</v>
      </c>
      <c r="J91" s="177">
        <v>50</v>
      </c>
      <c r="K91" s="189"/>
    </row>
    <row r="92" spans="2:11" customFormat="1" ht="15" customHeight="1">
      <c r="B92" s="200"/>
      <c r="C92" s="177" t="s">
        <v>294</v>
      </c>
      <c r="D92" s="177"/>
      <c r="E92" s="177"/>
      <c r="F92" s="198" t="s">
        <v>272</v>
      </c>
      <c r="G92" s="199"/>
      <c r="H92" s="177" t="s">
        <v>295</v>
      </c>
      <c r="I92" s="177" t="s">
        <v>268</v>
      </c>
      <c r="J92" s="177">
        <v>255</v>
      </c>
      <c r="K92" s="189"/>
    </row>
    <row r="93" spans="2:11" customFormat="1" ht="15" customHeight="1">
      <c r="B93" s="200"/>
      <c r="C93" s="177" t="s">
        <v>296</v>
      </c>
      <c r="D93" s="177"/>
      <c r="E93" s="177"/>
      <c r="F93" s="198" t="s">
        <v>266</v>
      </c>
      <c r="G93" s="199"/>
      <c r="H93" s="177" t="s">
        <v>297</v>
      </c>
      <c r="I93" s="177" t="s">
        <v>298</v>
      </c>
      <c r="J93" s="177"/>
      <c r="K93" s="189"/>
    </row>
    <row r="94" spans="2:11" customFormat="1" ht="15" customHeight="1">
      <c r="B94" s="200"/>
      <c r="C94" s="177" t="s">
        <v>299</v>
      </c>
      <c r="D94" s="177"/>
      <c r="E94" s="177"/>
      <c r="F94" s="198" t="s">
        <v>266</v>
      </c>
      <c r="G94" s="199"/>
      <c r="H94" s="177" t="s">
        <v>300</v>
      </c>
      <c r="I94" s="177" t="s">
        <v>301</v>
      </c>
      <c r="J94" s="177"/>
      <c r="K94" s="189"/>
    </row>
    <row r="95" spans="2:11" customFormat="1" ht="15" customHeight="1">
      <c r="B95" s="200"/>
      <c r="C95" s="177" t="s">
        <v>302</v>
      </c>
      <c r="D95" s="177"/>
      <c r="E95" s="177"/>
      <c r="F95" s="198" t="s">
        <v>266</v>
      </c>
      <c r="G95" s="199"/>
      <c r="H95" s="177" t="s">
        <v>302</v>
      </c>
      <c r="I95" s="177" t="s">
        <v>301</v>
      </c>
      <c r="J95" s="177"/>
      <c r="K95" s="189"/>
    </row>
    <row r="96" spans="2:11" customFormat="1" ht="15" customHeight="1">
      <c r="B96" s="200"/>
      <c r="C96" s="177" t="s">
        <v>37</v>
      </c>
      <c r="D96" s="177"/>
      <c r="E96" s="177"/>
      <c r="F96" s="198" t="s">
        <v>266</v>
      </c>
      <c r="G96" s="199"/>
      <c r="H96" s="177" t="s">
        <v>303</v>
      </c>
      <c r="I96" s="177" t="s">
        <v>301</v>
      </c>
      <c r="J96" s="177"/>
      <c r="K96" s="189"/>
    </row>
    <row r="97" spans="2:11" customFormat="1" ht="15" customHeight="1">
      <c r="B97" s="200"/>
      <c r="C97" s="177" t="s">
        <v>47</v>
      </c>
      <c r="D97" s="177"/>
      <c r="E97" s="177"/>
      <c r="F97" s="198" t="s">
        <v>266</v>
      </c>
      <c r="G97" s="199"/>
      <c r="H97" s="177" t="s">
        <v>304</v>
      </c>
      <c r="I97" s="177" t="s">
        <v>301</v>
      </c>
      <c r="J97" s="177"/>
      <c r="K97" s="189"/>
    </row>
    <row r="98" spans="2:11" customFormat="1" ht="15" customHeight="1">
      <c r="B98" s="201"/>
      <c r="C98" s="202"/>
      <c r="D98" s="202"/>
      <c r="E98" s="202"/>
      <c r="F98" s="202"/>
      <c r="G98" s="202"/>
      <c r="H98" s="202"/>
      <c r="I98" s="202"/>
      <c r="J98" s="202"/>
      <c r="K98" s="203"/>
    </row>
    <row r="99" spans="2:11" customFormat="1" ht="18.75" customHeight="1">
      <c r="B99" s="204"/>
      <c r="C99" s="205"/>
      <c r="D99" s="205"/>
      <c r="E99" s="205"/>
      <c r="F99" s="205"/>
      <c r="G99" s="205"/>
      <c r="H99" s="205"/>
      <c r="I99" s="205"/>
      <c r="J99" s="205"/>
      <c r="K99" s="204"/>
    </row>
    <row r="100" spans="2:11" customFormat="1" ht="18.75" customHeight="1"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</row>
    <row r="101" spans="2:11" customFormat="1" ht="7.5" customHeight="1">
      <c r="B101" s="185"/>
      <c r="C101" s="186"/>
      <c r="D101" s="186"/>
      <c r="E101" s="186"/>
      <c r="F101" s="186"/>
      <c r="G101" s="186"/>
      <c r="H101" s="186"/>
      <c r="I101" s="186"/>
      <c r="J101" s="186"/>
      <c r="K101" s="187"/>
    </row>
    <row r="102" spans="2:11" customFormat="1" ht="45" customHeight="1">
      <c r="B102" s="188"/>
      <c r="C102" s="319" t="s">
        <v>305</v>
      </c>
      <c r="D102" s="319"/>
      <c r="E102" s="319"/>
      <c r="F102" s="319"/>
      <c r="G102" s="319"/>
      <c r="H102" s="319"/>
      <c r="I102" s="319"/>
      <c r="J102" s="319"/>
      <c r="K102" s="189"/>
    </row>
    <row r="103" spans="2:11" customFormat="1" ht="17.25" customHeight="1">
      <c r="B103" s="188"/>
      <c r="C103" s="190" t="s">
        <v>260</v>
      </c>
      <c r="D103" s="190"/>
      <c r="E103" s="190"/>
      <c r="F103" s="190" t="s">
        <v>261</v>
      </c>
      <c r="G103" s="191"/>
      <c r="H103" s="190" t="s">
        <v>53</v>
      </c>
      <c r="I103" s="190" t="s">
        <v>56</v>
      </c>
      <c r="J103" s="190" t="s">
        <v>262</v>
      </c>
      <c r="K103" s="189"/>
    </row>
    <row r="104" spans="2:11" customFormat="1" ht="17.25" customHeight="1">
      <c r="B104" s="188"/>
      <c r="C104" s="192" t="s">
        <v>263</v>
      </c>
      <c r="D104" s="192"/>
      <c r="E104" s="192"/>
      <c r="F104" s="193" t="s">
        <v>264</v>
      </c>
      <c r="G104" s="194"/>
      <c r="H104" s="192"/>
      <c r="I104" s="192"/>
      <c r="J104" s="192" t="s">
        <v>265</v>
      </c>
      <c r="K104" s="189"/>
    </row>
    <row r="105" spans="2:11" customFormat="1" ht="5.25" customHeight="1">
      <c r="B105" s="188"/>
      <c r="C105" s="190"/>
      <c r="D105" s="190"/>
      <c r="E105" s="190"/>
      <c r="F105" s="190"/>
      <c r="G105" s="206"/>
      <c r="H105" s="190"/>
      <c r="I105" s="190"/>
      <c r="J105" s="190"/>
      <c r="K105" s="189"/>
    </row>
    <row r="106" spans="2:11" customFormat="1" ht="15" customHeight="1">
      <c r="B106" s="188"/>
      <c r="C106" s="177" t="s">
        <v>52</v>
      </c>
      <c r="D106" s="197"/>
      <c r="E106" s="197"/>
      <c r="F106" s="198" t="s">
        <v>266</v>
      </c>
      <c r="G106" s="177"/>
      <c r="H106" s="177" t="s">
        <v>306</v>
      </c>
      <c r="I106" s="177" t="s">
        <v>268</v>
      </c>
      <c r="J106" s="177">
        <v>20</v>
      </c>
      <c r="K106" s="189"/>
    </row>
    <row r="107" spans="2:11" customFormat="1" ht="15" customHeight="1">
      <c r="B107" s="188"/>
      <c r="C107" s="177" t="s">
        <v>269</v>
      </c>
      <c r="D107" s="177"/>
      <c r="E107" s="177"/>
      <c r="F107" s="198" t="s">
        <v>266</v>
      </c>
      <c r="G107" s="177"/>
      <c r="H107" s="177" t="s">
        <v>306</v>
      </c>
      <c r="I107" s="177" t="s">
        <v>268</v>
      </c>
      <c r="J107" s="177">
        <v>120</v>
      </c>
      <c r="K107" s="189"/>
    </row>
    <row r="108" spans="2:11" customFormat="1" ht="15" customHeight="1">
      <c r="B108" s="200"/>
      <c r="C108" s="177" t="s">
        <v>271</v>
      </c>
      <c r="D108" s="177"/>
      <c r="E108" s="177"/>
      <c r="F108" s="198" t="s">
        <v>272</v>
      </c>
      <c r="G108" s="177"/>
      <c r="H108" s="177" t="s">
        <v>306</v>
      </c>
      <c r="I108" s="177" t="s">
        <v>268</v>
      </c>
      <c r="J108" s="177">
        <v>50</v>
      </c>
      <c r="K108" s="189"/>
    </row>
    <row r="109" spans="2:11" customFormat="1" ht="15" customHeight="1">
      <c r="B109" s="200"/>
      <c r="C109" s="177" t="s">
        <v>274</v>
      </c>
      <c r="D109" s="177"/>
      <c r="E109" s="177"/>
      <c r="F109" s="198" t="s">
        <v>266</v>
      </c>
      <c r="G109" s="177"/>
      <c r="H109" s="177" t="s">
        <v>306</v>
      </c>
      <c r="I109" s="177" t="s">
        <v>276</v>
      </c>
      <c r="J109" s="177"/>
      <c r="K109" s="189"/>
    </row>
    <row r="110" spans="2:11" customFormat="1" ht="15" customHeight="1">
      <c r="B110" s="200"/>
      <c r="C110" s="177" t="s">
        <v>285</v>
      </c>
      <c r="D110" s="177"/>
      <c r="E110" s="177"/>
      <c r="F110" s="198" t="s">
        <v>272</v>
      </c>
      <c r="G110" s="177"/>
      <c r="H110" s="177" t="s">
        <v>306</v>
      </c>
      <c r="I110" s="177" t="s">
        <v>268</v>
      </c>
      <c r="J110" s="177">
        <v>50</v>
      </c>
      <c r="K110" s="189"/>
    </row>
    <row r="111" spans="2:11" customFormat="1" ht="15" customHeight="1">
      <c r="B111" s="200"/>
      <c r="C111" s="177" t="s">
        <v>293</v>
      </c>
      <c r="D111" s="177"/>
      <c r="E111" s="177"/>
      <c r="F111" s="198" t="s">
        <v>272</v>
      </c>
      <c r="G111" s="177"/>
      <c r="H111" s="177" t="s">
        <v>306</v>
      </c>
      <c r="I111" s="177" t="s">
        <v>268</v>
      </c>
      <c r="J111" s="177">
        <v>50</v>
      </c>
      <c r="K111" s="189"/>
    </row>
    <row r="112" spans="2:11" customFormat="1" ht="15" customHeight="1">
      <c r="B112" s="200"/>
      <c r="C112" s="177" t="s">
        <v>291</v>
      </c>
      <c r="D112" s="177"/>
      <c r="E112" s="177"/>
      <c r="F112" s="198" t="s">
        <v>272</v>
      </c>
      <c r="G112" s="177"/>
      <c r="H112" s="177" t="s">
        <v>306</v>
      </c>
      <c r="I112" s="177" t="s">
        <v>268</v>
      </c>
      <c r="J112" s="177">
        <v>50</v>
      </c>
      <c r="K112" s="189"/>
    </row>
    <row r="113" spans="2:11" customFormat="1" ht="15" customHeight="1">
      <c r="B113" s="200"/>
      <c r="C113" s="177" t="s">
        <v>52</v>
      </c>
      <c r="D113" s="177"/>
      <c r="E113" s="177"/>
      <c r="F113" s="198" t="s">
        <v>266</v>
      </c>
      <c r="G113" s="177"/>
      <c r="H113" s="177" t="s">
        <v>307</v>
      </c>
      <c r="I113" s="177" t="s">
        <v>268</v>
      </c>
      <c r="J113" s="177">
        <v>20</v>
      </c>
      <c r="K113" s="189"/>
    </row>
    <row r="114" spans="2:11" customFormat="1" ht="15" customHeight="1">
      <c r="B114" s="200"/>
      <c r="C114" s="177" t="s">
        <v>308</v>
      </c>
      <c r="D114" s="177"/>
      <c r="E114" s="177"/>
      <c r="F114" s="198" t="s">
        <v>266</v>
      </c>
      <c r="G114" s="177"/>
      <c r="H114" s="177" t="s">
        <v>309</v>
      </c>
      <c r="I114" s="177" t="s">
        <v>268</v>
      </c>
      <c r="J114" s="177">
        <v>120</v>
      </c>
      <c r="K114" s="189"/>
    </row>
    <row r="115" spans="2:11" customFormat="1" ht="15" customHeight="1">
      <c r="B115" s="200"/>
      <c r="C115" s="177" t="s">
        <v>37</v>
      </c>
      <c r="D115" s="177"/>
      <c r="E115" s="177"/>
      <c r="F115" s="198" t="s">
        <v>266</v>
      </c>
      <c r="G115" s="177"/>
      <c r="H115" s="177" t="s">
        <v>310</v>
      </c>
      <c r="I115" s="177" t="s">
        <v>301</v>
      </c>
      <c r="J115" s="177"/>
      <c r="K115" s="189"/>
    </row>
    <row r="116" spans="2:11" customFormat="1" ht="15" customHeight="1">
      <c r="B116" s="200"/>
      <c r="C116" s="177" t="s">
        <v>47</v>
      </c>
      <c r="D116" s="177"/>
      <c r="E116" s="177"/>
      <c r="F116" s="198" t="s">
        <v>266</v>
      </c>
      <c r="G116" s="177"/>
      <c r="H116" s="177" t="s">
        <v>311</v>
      </c>
      <c r="I116" s="177" t="s">
        <v>301</v>
      </c>
      <c r="J116" s="177"/>
      <c r="K116" s="189"/>
    </row>
    <row r="117" spans="2:11" customFormat="1" ht="15" customHeight="1">
      <c r="B117" s="200"/>
      <c r="C117" s="177" t="s">
        <v>56</v>
      </c>
      <c r="D117" s="177"/>
      <c r="E117" s="177"/>
      <c r="F117" s="198" t="s">
        <v>266</v>
      </c>
      <c r="G117" s="177"/>
      <c r="H117" s="177" t="s">
        <v>312</v>
      </c>
      <c r="I117" s="177" t="s">
        <v>313</v>
      </c>
      <c r="J117" s="177"/>
      <c r="K117" s="189"/>
    </row>
    <row r="118" spans="2:11" customFormat="1" ht="15" customHeight="1">
      <c r="B118" s="201"/>
      <c r="C118" s="207"/>
      <c r="D118" s="207"/>
      <c r="E118" s="207"/>
      <c r="F118" s="207"/>
      <c r="G118" s="207"/>
      <c r="H118" s="207"/>
      <c r="I118" s="207"/>
      <c r="J118" s="207"/>
      <c r="K118" s="203"/>
    </row>
    <row r="119" spans="2:11" customFormat="1" ht="18.75" customHeight="1">
      <c r="B119" s="208"/>
      <c r="C119" s="209"/>
      <c r="D119" s="209"/>
      <c r="E119" s="209"/>
      <c r="F119" s="210"/>
      <c r="G119" s="209"/>
      <c r="H119" s="209"/>
      <c r="I119" s="209"/>
      <c r="J119" s="209"/>
      <c r="K119" s="208"/>
    </row>
    <row r="120" spans="2:11" customFormat="1" ht="18.75" customHeight="1"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</row>
    <row r="121" spans="2:11" customFormat="1" ht="7.5" customHeight="1">
      <c r="B121" s="211"/>
      <c r="C121" s="212"/>
      <c r="D121" s="212"/>
      <c r="E121" s="212"/>
      <c r="F121" s="212"/>
      <c r="G121" s="212"/>
      <c r="H121" s="212"/>
      <c r="I121" s="212"/>
      <c r="J121" s="212"/>
      <c r="K121" s="213"/>
    </row>
    <row r="122" spans="2:11" customFormat="1" ht="45" customHeight="1">
      <c r="B122" s="214"/>
      <c r="C122" s="317" t="s">
        <v>314</v>
      </c>
      <c r="D122" s="317"/>
      <c r="E122" s="317"/>
      <c r="F122" s="317"/>
      <c r="G122" s="317"/>
      <c r="H122" s="317"/>
      <c r="I122" s="317"/>
      <c r="J122" s="317"/>
      <c r="K122" s="215"/>
    </row>
    <row r="123" spans="2:11" customFormat="1" ht="17.25" customHeight="1">
      <c r="B123" s="216"/>
      <c r="C123" s="190" t="s">
        <v>260</v>
      </c>
      <c r="D123" s="190"/>
      <c r="E123" s="190"/>
      <c r="F123" s="190" t="s">
        <v>261</v>
      </c>
      <c r="G123" s="191"/>
      <c r="H123" s="190" t="s">
        <v>53</v>
      </c>
      <c r="I123" s="190" t="s">
        <v>56</v>
      </c>
      <c r="J123" s="190" t="s">
        <v>262</v>
      </c>
      <c r="K123" s="217"/>
    </row>
    <row r="124" spans="2:11" customFormat="1" ht="17.25" customHeight="1">
      <c r="B124" s="216"/>
      <c r="C124" s="192" t="s">
        <v>263</v>
      </c>
      <c r="D124" s="192"/>
      <c r="E124" s="192"/>
      <c r="F124" s="193" t="s">
        <v>264</v>
      </c>
      <c r="G124" s="194"/>
      <c r="H124" s="192"/>
      <c r="I124" s="192"/>
      <c r="J124" s="192" t="s">
        <v>265</v>
      </c>
      <c r="K124" s="217"/>
    </row>
    <row r="125" spans="2:11" customFormat="1" ht="5.25" customHeight="1">
      <c r="B125" s="218"/>
      <c r="C125" s="195"/>
      <c r="D125" s="195"/>
      <c r="E125" s="195"/>
      <c r="F125" s="195"/>
      <c r="G125" s="219"/>
      <c r="H125" s="195"/>
      <c r="I125" s="195"/>
      <c r="J125" s="195"/>
      <c r="K125" s="220"/>
    </row>
    <row r="126" spans="2:11" customFormat="1" ht="15" customHeight="1">
      <c r="B126" s="218"/>
      <c r="C126" s="177" t="s">
        <v>269</v>
      </c>
      <c r="D126" s="197"/>
      <c r="E126" s="197"/>
      <c r="F126" s="198" t="s">
        <v>266</v>
      </c>
      <c r="G126" s="177"/>
      <c r="H126" s="177" t="s">
        <v>306</v>
      </c>
      <c r="I126" s="177" t="s">
        <v>268</v>
      </c>
      <c r="J126" s="177">
        <v>120</v>
      </c>
      <c r="K126" s="221"/>
    </row>
    <row r="127" spans="2:11" customFormat="1" ht="15" customHeight="1">
      <c r="B127" s="218"/>
      <c r="C127" s="177" t="s">
        <v>315</v>
      </c>
      <c r="D127" s="177"/>
      <c r="E127" s="177"/>
      <c r="F127" s="198" t="s">
        <v>266</v>
      </c>
      <c r="G127" s="177"/>
      <c r="H127" s="177" t="s">
        <v>316</v>
      </c>
      <c r="I127" s="177" t="s">
        <v>268</v>
      </c>
      <c r="J127" s="177" t="s">
        <v>317</v>
      </c>
      <c r="K127" s="221"/>
    </row>
    <row r="128" spans="2:11" customFormat="1" ht="15" customHeight="1">
      <c r="B128" s="218"/>
      <c r="C128" s="177" t="s">
        <v>214</v>
      </c>
      <c r="D128" s="177"/>
      <c r="E128" s="177"/>
      <c r="F128" s="198" t="s">
        <v>266</v>
      </c>
      <c r="G128" s="177"/>
      <c r="H128" s="177" t="s">
        <v>318</v>
      </c>
      <c r="I128" s="177" t="s">
        <v>268</v>
      </c>
      <c r="J128" s="177" t="s">
        <v>317</v>
      </c>
      <c r="K128" s="221"/>
    </row>
    <row r="129" spans="2:11" customFormat="1" ht="15" customHeight="1">
      <c r="B129" s="218"/>
      <c r="C129" s="177" t="s">
        <v>277</v>
      </c>
      <c r="D129" s="177"/>
      <c r="E129" s="177"/>
      <c r="F129" s="198" t="s">
        <v>272</v>
      </c>
      <c r="G129" s="177"/>
      <c r="H129" s="177" t="s">
        <v>278</v>
      </c>
      <c r="I129" s="177" t="s">
        <v>268</v>
      </c>
      <c r="J129" s="177">
        <v>15</v>
      </c>
      <c r="K129" s="221"/>
    </row>
    <row r="130" spans="2:11" customFormat="1" ht="15" customHeight="1">
      <c r="B130" s="218"/>
      <c r="C130" s="177" t="s">
        <v>279</v>
      </c>
      <c r="D130" s="177"/>
      <c r="E130" s="177"/>
      <c r="F130" s="198" t="s">
        <v>272</v>
      </c>
      <c r="G130" s="177"/>
      <c r="H130" s="177" t="s">
        <v>280</v>
      </c>
      <c r="I130" s="177" t="s">
        <v>268</v>
      </c>
      <c r="J130" s="177">
        <v>15</v>
      </c>
      <c r="K130" s="221"/>
    </row>
    <row r="131" spans="2:11" customFormat="1" ht="15" customHeight="1">
      <c r="B131" s="218"/>
      <c r="C131" s="177" t="s">
        <v>281</v>
      </c>
      <c r="D131" s="177"/>
      <c r="E131" s="177"/>
      <c r="F131" s="198" t="s">
        <v>272</v>
      </c>
      <c r="G131" s="177"/>
      <c r="H131" s="177" t="s">
        <v>282</v>
      </c>
      <c r="I131" s="177" t="s">
        <v>268</v>
      </c>
      <c r="J131" s="177">
        <v>20</v>
      </c>
      <c r="K131" s="221"/>
    </row>
    <row r="132" spans="2:11" customFormat="1" ht="15" customHeight="1">
      <c r="B132" s="218"/>
      <c r="C132" s="177" t="s">
        <v>283</v>
      </c>
      <c r="D132" s="177"/>
      <c r="E132" s="177"/>
      <c r="F132" s="198" t="s">
        <v>272</v>
      </c>
      <c r="G132" s="177"/>
      <c r="H132" s="177" t="s">
        <v>284</v>
      </c>
      <c r="I132" s="177" t="s">
        <v>268</v>
      </c>
      <c r="J132" s="177">
        <v>20</v>
      </c>
      <c r="K132" s="221"/>
    </row>
    <row r="133" spans="2:11" customFormat="1" ht="15" customHeight="1">
      <c r="B133" s="218"/>
      <c r="C133" s="177" t="s">
        <v>271</v>
      </c>
      <c r="D133" s="177"/>
      <c r="E133" s="177"/>
      <c r="F133" s="198" t="s">
        <v>272</v>
      </c>
      <c r="G133" s="177"/>
      <c r="H133" s="177" t="s">
        <v>306</v>
      </c>
      <c r="I133" s="177" t="s">
        <v>268</v>
      </c>
      <c r="J133" s="177">
        <v>50</v>
      </c>
      <c r="K133" s="221"/>
    </row>
    <row r="134" spans="2:11" customFormat="1" ht="15" customHeight="1">
      <c r="B134" s="218"/>
      <c r="C134" s="177" t="s">
        <v>285</v>
      </c>
      <c r="D134" s="177"/>
      <c r="E134" s="177"/>
      <c r="F134" s="198" t="s">
        <v>272</v>
      </c>
      <c r="G134" s="177"/>
      <c r="H134" s="177" t="s">
        <v>306</v>
      </c>
      <c r="I134" s="177" t="s">
        <v>268</v>
      </c>
      <c r="J134" s="177">
        <v>50</v>
      </c>
      <c r="K134" s="221"/>
    </row>
    <row r="135" spans="2:11" customFormat="1" ht="15" customHeight="1">
      <c r="B135" s="218"/>
      <c r="C135" s="177" t="s">
        <v>291</v>
      </c>
      <c r="D135" s="177"/>
      <c r="E135" s="177"/>
      <c r="F135" s="198" t="s">
        <v>272</v>
      </c>
      <c r="G135" s="177"/>
      <c r="H135" s="177" t="s">
        <v>306</v>
      </c>
      <c r="I135" s="177" t="s">
        <v>268</v>
      </c>
      <c r="J135" s="177">
        <v>50</v>
      </c>
      <c r="K135" s="221"/>
    </row>
    <row r="136" spans="2:11" customFormat="1" ht="15" customHeight="1">
      <c r="B136" s="218"/>
      <c r="C136" s="177" t="s">
        <v>293</v>
      </c>
      <c r="D136" s="177"/>
      <c r="E136" s="177"/>
      <c r="F136" s="198" t="s">
        <v>272</v>
      </c>
      <c r="G136" s="177"/>
      <c r="H136" s="177" t="s">
        <v>306</v>
      </c>
      <c r="I136" s="177" t="s">
        <v>268</v>
      </c>
      <c r="J136" s="177">
        <v>50</v>
      </c>
      <c r="K136" s="221"/>
    </row>
    <row r="137" spans="2:11" customFormat="1" ht="15" customHeight="1">
      <c r="B137" s="218"/>
      <c r="C137" s="177" t="s">
        <v>294</v>
      </c>
      <c r="D137" s="177"/>
      <c r="E137" s="177"/>
      <c r="F137" s="198" t="s">
        <v>272</v>
      </c>
      <c r="G137" s="177"/>
      <c r="H137" s="177" t="s">
        <v>319</v>
      </c>
      <c r="I137" s="177" t="s">
        <v>268</v>
      </c>
      <c r="J137" s="177">
        <v>255</v>
      </c>
      <c r="K137" s="221"/>
    </row>
    <row r="138" spans="2:11" customFormat="1" ht="15" customHeight="1">
      <c r="B138" s="218"/>
      <c r="C138" s="177" t="s">
        <v>296</v>
      </c>
      <c r="D138" s="177"/>
      <c r="E138" s="177"/>
      <c r="F138" s="198" t="s">
        <v>266</v>
      </c>
      <c r="G138" s="177"/>
      <c r="H138" s="177" t="s">
        <v>320</v>
      </c>
      <c r="I138" s="177" t="s">
        <v>298</v>
      </c>
      <c r="J138" s="177"/>
      <c r="K138" s="221"/>
    </row>
    <row r="139" spans="2:11" customFormat="1" ht="15" customHeight="1">
      <c r="B139" s="218"/>
      <c r="C139" s="177" t="s">
        <v>299</v>
      </c>
      <c r="D139" s="177"/>
      <c r="E139" s="177"/>
      <c r="F139" s="198" t="s">
        <v>266</v>
      </c>
      <c r="G139" s="177"/>
      <c r="H139" s="177" t="s">
        <v>321</v>
      </c>
      <c r="I139" s="177" t="s">
        <v>301</v>
      </c>
      <c r="J139" s="177"/>
      <c r="K139" s="221"/>
    </row>
    <row r="140" spans="2:11" customFormat="1" ht="15" customHeight="1">
      <c r="B140" s="218"/>
      <c r="C140" s="177" t="s">
        <v>302</v>
      </c>
      <c r="D140" s="177"/>
      <c r="E140" s="177"/>
      <c r="F140" s="198" t="s">
        <v>266</v>
      </c>
      <c r="G140" s="177"/>
      <c r="H140" s="177" t="s">
        <v>302</v>
      </c>
      <c r="I140" s="177" t="s">
        <v>301</v>
      </c>
      <c r="J140" s="177"/>
      <c r="K140" s="221"/>
    </row>
    <row r="141" spans="2:11" customFormat="1" ht="15" customHeight="1">
      <c r="B141" s="218"/>
      <c r="C141" s="177" t="s">
        <v>37</v>
      </c>
      <c r="D141" s="177"/>
      <c r="E141" s="177"/>
      <c r="F141" s="198" t="s">
        <v>266</v>
      </c>
      <c r="G141" s="177"/>
      <c r="H141" s="177" t="s">
        <v>322</v>
      </c>
      <c r="I141" s="177" t="s">
        <v>301</v>
      </c>
      <c r="J141" s="177"/>
      <c r="K141" s="221"/>
    </row>
    <row r="142" spans="2:11" customFormat="1" ht="15" customHeight="1">
      <c r="B142" s="218"/>
      <c r="C142" s="177" t="s">
        <v>323</v>
      </c>
      <c r="D142" s="177"/>
      <c r="E142" s="177"/>
      <c r="F142" s="198" t="s">
        <v>266</v>
      </c>
      <c r="G142" s="177"/>
      <c r="H142" s="177" t="s">
        <v>324</v>
      </c>
      <c r="I142" s="177" t="s">
        <v>301</v>
      </c>
      <c r="J142" s="177"/>
      <c r="K142" s="221"/>
    </row>
    <row r="143" spans="2:11" customFormat="1" ht="15" customHeight="1">
      <c r="B143" s="222"/>
      <c r="C143" s="223"/>
      <c r="D143" s="223"/>
      <c r="E143" s="223"/>
      <c r="F143" s="223"/>
      <c r="G143" s="223"/>
      <c r="H143" s="223"/>
      <c r="I143" s="223"/>
      <c r="J143" s="223"/>
      <c r="K143" s="224"/>
    </row>
    <row r="144" spans="2:11" customFormat="1" ht="18.75" customHeight="1">
      <c r="B144" s="209"/>
      <c r="C144" s="209"/>
      <c r="D144" s="209"/>
      <c r="E144" s="209"/>
      <c r="F144" s="210"/>
      <c r="G144" s="209"/>
      <c r="H144" s="209"/>
      <c r="I144" s="209"/>
      <c r="J144" s="209"/>
      <c r="K144" s="209"/>
    </row>
    <row r="145" spans="2:11" customFormat="1" ht="18.75" customHeight="1"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</row>
    <row r="146" spans="2:11" customFormat="1" ht="7.5" customHeight="1">
      <c r="B146" s="185"/>
      <c r="C146" s="186"/>
      <c r="D146" s="186"/>
      <c r="E146" s="186"/>
      <c r="F146" s="186"/>
      <c r="G146" s="186"/>
      <c r="H146" s="186"/>
      <c r="I146" s="186"/>
      <c r="J146" s="186"/>
      <c r="K146" s="187"/>
    </row>
    <row r="147" spans="2:11" customFormat="1" ht="45" customHeight="1">
      <c r="B147" s="188"/>
      <c r="C147" s="319" t="s">
        <v>325</v>
      </c>
      <c r="D147" s="319"/>
      <c r="E147" s="319"/>
      <c r="F147" s="319"/>
      <c r="G147" s="319"/>
      <c r="H147" s="319"/>
      <c r="I147" s="319"/>
      <c r="J147" s="319"/>
      <c r="K147" s="189"/>
    </row>
    <row r="148" spans="2:11" customFormat="1" ht="17.25" customHeight="1">
      <c r="B148" s="188"/>
      <c r="C148" s="190" t="s">
        <v>260</v>
      </c>
      <c r="D148" s="190"/>
      <c r="E148" s="190"/>
      <c r="F148" s="190" t="s">
        <v>261</v>
      </c>
      <c r="G148" s="191"/>
      <c r="H148" s="190" t="s">
        <v>53</v>
      </c>
      <c r="I148" s="190" t="s">
        <v>56</v>
      </c>
      <c r="J148" s="190" t="s">
        <v>262</v>
      </c>
      <c r="K148" s="189"/>
    </row>
    <row r="149" spans="2:11" customFormat="1" ht="17.25" customHeight="1">
      <c r="B149" s="188"/>
      <c r="C149" s="192" t="s">
        <v>263</v>
      </c>
      <c r="D149" s="192"/>
      <c r="E149" s="192"/>
      <c r="F149" s="193" t="s">
        <v>264</v>
      </c>
      <c r="G149" s="194"/>
      <c r="H149" s="192"/>
      <c r="I149" s="192"/>
      <c r="J149" s="192" t="s">
        <v>265</v>
      </c>
      <c r="K149" s="189"/>
    </row>
    <row r="150" spans="2:11" customFormat="1" ht="5.25" customHeight="1">
      <c r="B150" s="200"/>
      <c r="C150" s="195"/>
      <c r="D150" s="195"/>
      <c r="E150" s="195"/>
      <c r="F150" s="195"/>
      <c r="G150" s="196"/>
      <c r="H150" s="195"/>
      <c r="I150" s="195"/>
      <c r="J150" s="195"/>
      <c r="K150" s="221"/>
    </row>
    <row r="151" spans="2:11" customFormat="1" ht="15" customHeight="1">
      <c r="B151" s="200"/>
      <c r="C151" s="225" t="s">
        <v>269</v>
      </c>
      <c r="D151" s="177"/>
      <c r="E151" s="177"/>
      <c r="F151" s="226" t="s">
        <v>266</v>
      </c>
      <c r="G151" s="177"/>
      <c r="H151" s="225" t="s">
        <v>306</v>
      </c>
      <c r="I151" s="225" t="s">
        <v>268</v>
      </c>
      <c r="J151" s="225">
        <v>120</v>
      </c>
      <c r="K151" s="221"/>
    </row>
    <row r="152" spans="2:11" customFormat="1" ht="15" customHeight="1">
      <c r="B152" s="200"/>
      <c r="C152" s="225" t="s">
        <v>315</v>
      </c>
      <c r="D152" s="177"/>
      <c r="E152" s="177"/>
      <c r="F152" s="226" t="s">
        <v>266</v>
      </c>
      <c r="G152" s="177"/>
      <c r="H152" s="225" t="s">
        <v>326</v>
      </c>
      <c r="I152" s="225" t="s">
        <v>268</v>
      </c>
      <c r="J152" s="225" t="s">
        <v>317</v>
      </c>
      <c r="K152" s="221"/>
    </row>
    <row r="153" spans="2:11" customFormat="1" ht="15" customHeight="1">
      <c r="B153" s="200"/>
      <c r="C153" s="225" t="s">
        <v>214</v>
      </c>
      <c r="D153" s="177"/>
      <c r="E153" s="177"/>
      <c r="F153" s="226" t="s">
        <v>266</v>
      </c>
      <c r="G153" s="177"/>
      <c r="H153" s="225" t="s">
        <v>327</v>
      </c>
      <c r="I153" s="225" t="s">
        <v>268</v>
      </c>
      <c r="J153" s="225" t="s">
        <v>317</v>
      </c>
      <c r="K153" s="221"/>
    </row>
    <row r="154" spans="2:11" customFormat="1" ht="15" customHeight="1">
      <c r="B154" s="200"/>
      <c r="C154" s="225" t="s">
        <v>271</v>
      </c>
      <c r="D154" s="177"/>
      <c r="E154" s="177"/>
      <c r="F154" s="226" t="s">
        <v>272</v>
      </c>
      <c r="G154" s="177"/>
      <c r="H154" s="225" t="s">
        <v>306</v>
      </c>
      <c r="I154" s="225" t="s">
        <v>268</v>
      </c>
      <c r="J154" s="225">
        <v>50</v>
      </c>
      <c r="K154" s="221"/>
    </row>
    <row r="155" spans="2:11" customFormat="1" ht="15" customHeight="1">
      <c r="B155" s="200"/>
      <c r="C155" s="225" t="s">
        <v>274</v>
      </c>
      <c r="D155" s="177"/>
      <c r="E155" s="177"/>
      <c r="F155" s="226" t="s">
        <v>266</v>
      </c>
      <c r="G155" s="177"/>
      <c r="H155" s="225" t="s">
        <v>306</v>
      </c>
      <c r="I155" s="225" t="s">
        <v>276</v>
      </c>
      <c r="J155" s="225"/>
      <c r="K155" s="221"/>
    </row>
    <row r="156" spans="2:11" customFormat="1" ht="15" customHeight="1">
      <c r="B156" s="200"/>
      <c r="C156" s="225" t="s">
        <v>285</v>
      </c>
      <c r="D156" s="177"/>
      <c r="E156" s="177"/>
      <c r="F156" s="226" t="s">
        <v>272</v>
      </c>
      <c r="G156" s="177"/>
      <c r="H156" s="225" t="s">
        <v>306</v>
      </c>
      <c r="I156" s="225" t="s">
        <v>268</v>
      </c>
      <c r="J156" s="225">
        <v>50</v>
      </c>
      <c r="K156" s="221"/>
    </row>
    <row r="157" spans="2:11" customFormat="1" ht="15" customHeight="1">
      <c r="B157" s="200"/>
      <c r="C157" s="225" t="s">
        <v>293</v>
      </c>
      <c r="D157" s="177"/>
      <c r="E157" s="177"/>
      <c r="F157" s="226" t="s">
        <v>272</v>
      </c>
      <c r="G157" s="177"/>
      <c r="H157" s="225" t="s">
        <v>306</v>
      </c>
      <c r="I157" s="225" t="s">
        <v>268</v>
      </c>
      <c r="J157" s="225">
        <v>50</v>
      </c>
      <c r="K157" s="221"/>
    </row>
    <row r="158" spans="2:11" customFormat="1" ht="15" customHeight="1">
      <c r="B158" s="200"/>
      <c r="C158" s="225" t="s">
        <v>291</v>
      </c>
      <c r="D158" s="177"/>
      <c r="E158" s="177"/>
      <c r="F158" s="226" t="s">
        <v>272</v>
      </c>
      <c r="G158" s="177"/>
      <c r="H158" s="225" t="s">
        <v>306</v>
      </c>
      <c r="I158" s="225" t="s">
        <v>268</v>
      </c>
      <c r="J158" s="225">
        <v>50</v>
      </c>
      <c r="K158" s="221"/>
    </row>
    <row r="159" spans="2:11" customFormat="1" ht="15" customHeight="1">
      <c r="B159" s="200"/>
      <c r="C159" s="225" t="s">
        <v>83</v>
      </c>
      <c r="D159" s="177"/>
      <c r="E159" s="177"/>
      <c r="F159" s="226" t="s">
        <v>266</v>
      </c>
      <c r="G159" s="177"/>
      <c r="H159" s="225" t="s">
        <v>328</v>
      </c>
      <c r="I159" s="225" t="s">
        <v>268</v>
      </c>
      <c r="J159" s="225" t="s">
        <v>329</v>
      </c>
      <c r="K159" s="221"/>
    </row>
    <row r="160" spans="2:11" customFormat="1" ht="15" customHeight="1">
      <c r="B160" s="200"/>
      <c r="C160" s="225" t="s">
        <v>330</v>
      </c>
      <c r="D160" s="177"/>
      <c r="E160" s="177"/>
      <c r="F160" s="226" t="s">
        <v>266</v>
      </c>
      <c r="G160" s="177"/>
      <c r="H160" s="225" t="s">
        <v>331</v>
      </c>
      <c r="I160" s="225" t="s">
        <v>301</v>
      </c>
      <c r="J160" s="225"/>
      <c r="K160" s="221"/>
    </row>
    <row r="161" spans="2:11" customFormat="1" ht="15" customHeight="1">
      <c r="B161" s="227"/>
      <c r="C161" s="207"/>
      <c r="D161" s="207"/>
      <c r="E161" s="207"/>
      <c r="F161" s="207"/>
      <c r="G161" s="207"/>
      <c r="H161" s="207"/>
      <c r="I161" s="207"/>
      <c r="J161" s="207"/>
      <c r="K161" s="228"/>
    </row>
    <row r="162" spans="2:11" customFormat="1" ht="18.75" customHeight="1">
      <c r="B162" s="209"/>
      <c r="C162" s="219"/>
      <c r="D162" s="219"/>
      <c r="E162" s="219"/>
      <c r="F162" s="229"/>
      <c r="G162" s="219"/>
      <c r="H162" s="219"/>
      <c r="I162" s="219"/>
      <c r="J162" s="219"/>
      <c r="K162" s="209"/>
    </row>
    <row r="163" spans="2:11" customFormat="1" ht="18.75" customHeight="1"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</row>
    <row r="164" spans="2:11" customFormat="1" ht="7.5" customHeight="1">
      <c r="B164" s="166"/>
      <c r="C164" s="167"/>
      <c r="D164" s="167"/>
      <c r="E164" s="167"/>
      <c r="F164" s="167"/>
      <c r="G164" s="167"/>
      <c r="H164" s="167"/>
      <c r="I164" s="167"/>
      <c r="J164" s="167"/>
      <c r="K164" s="168"/>
    </row>
    <row r="165" spans="2:11" customFormat="1" ht="45" customHeight="1">
      <c r="B165" s="169"/>
      <c r="C165" s="317" t="s">
        <v>332</v>
      </c>
      <c r="D165" s="317"/>
      <c r="E165" s="317"/>
      <c r="F165" s="317"/>
      <c r="G165" s="317"/>
      <c r="H165" s="317"/>
      <c r="I165" s="317"/>
      <c r="J165" s="317"/>
      <c r="K165" s="170"/>
    </row>
    <row r="166" spans="2:11" customFormat="1" ht="17.25" customHeight="1">
      <c r="B166" s="169"/>
      <c r="C166" s="190" t="s">
        <v>260</v>
      </c>
      <c r="D166" s="190"/>
      <c r="E166" s="190"/>
      <c r="F166" s="190" t="s">
        <v>261</v>
      </c>
      <c r="G166" s="230"/>
      <c r="H166" s="231" t="s">
        <v>53</v>
      </c>
      <c r="I166" s="231" t="s">
        <v>56</v>
      </c>
      <c r="J166" s="190" t="s">
        <v>262</v>
      </c>
      <c r="K166" s="170"/>
    </row>
    <row r="167" spans="2:11" customFormat="1" ht="17.25" customHeight="1">
      <c r="B167" s="171"/>
      <c r="C167" s="192" t="s">
        <v>263</v>
      </c>
      <c r="D167" s="192"/>
      <c r="E167" s="192"/>
      <c r="F167" s="193" t="s">
        <v>264</v>
      </c>
      <c r="G167" s="232"/>
      <c r="H167" s="233"/>
      <c r="I167" s="233"/>
      <c r="J167" s="192" t="s">
        <v>265</v>
      </c>
      <c r="K167" s="172"/>
    </row>
    <row r="168" spans="2:11" customFormat="1" ht="5.25" customHeight="1">
      <c r="B168" s="200"/>
      <c r="C168" s="195"/>
      <c r="D168" s="195"/>
      <c r="E168" s="195"/>
      <c r="F168" s="195"/>
      <c r="G168" s="196"/>
      <c r="H168" s="195"/>
      <c r="I168" s="195"/>
      <c r="J168" s="195"/>
      <c r="K168" s="221"/>
    </row>
    <row r="169" spans="2:11" customFormat="1" ht="15" customHeight="1">
      <c r="B169" s="200"/>
      <c r="C169" s="177" t="s">
        <v>269</v>
      </c>
      <c r="D169" s="177"/>
      <c r="E169" s="177"/>
      <c r="F169" s="198" t="s">
        <v>266</v>
      </c>
      <c r="G169" s="177"/>
      <c r="H169" s="177" t="s">
        <v>306</v>
      </c>
      <c r="I169" s="177" t="s">
        <v>268</v>
      </c>
      <c r="J169" s="177">
        <v>120</v>
      </c>
      <c r="K169" s="221"/>
    </row>
    <row r="170" spans="2:11" customFormat="1" ht="15" customHeight="1">
      <c r="B170" s="200"/>
      <c r="C170" s="177" t="s">
        <v>315</v>
      </c>
      <c r="D170" s="177"/>
      <c r="E170" s="177"/>
      <c r="F170" s="198" t="s">
        <v>266</v>
      </c>
      <c r="G170" s="177"/>
      <c r="H170" s="177" t="s">
        <v>316</v>
      </c>
      <c r="I170" s="177" t="s">
        <v>268</v>
      </c>
      <c r="J170" s="177" t="s">
        <v>317</v>
      </c>
      <c r="K170" s="221"/>
    </row>
    <row r="171" spans="2:11" customFormat="1" ht="15" customHeight="1">
      <c r="B171" s="200"/>
      <c r="C171" s="177" t="s">
        <v>214</v>
      </c>
      <c r="D171" s="177"/>
      <c r="E171" s="177"/>
      <c r="F171" s="198" t="s">
        <v>266</v>
      </c>
      <c r="G171" s="177"/>
      <c r="H171" s="177" t="s">
        <v>333</v>
      </c>
      <c r="I171" s="177" t="s">
        <v>268</v>
      </c>
      <c r="J171" s="177" t="s">
        <v>317</v>
      </c>
      <c r="K171" s="221"/>
    </row>
    <row r="172" spans="2:11" customFormat="1" ht="15" customHeight="1">
      <c r="B172" s="200"/>
      <c r="C172" s="177" t="s">
        <v>271</v>
      </c>
      <c r="D172" s="177"/>
      <c r="E172" s="177"/>
      <c r="F172" s="198" t="s">
        <v>272</v>
      </c>
      <c r="G172" s="177"/>
      <c r="H172" s="177" t="s">
        <v>333</v>
      </c>
      <c r="I172" s="177" t="s">
        <v>268</v>
      </c>
      <c r="J172" s="177">
        <v>50</v>
      </c>
      <c r="K172" s="221"/>
    </row>
    <row r="173" spans="2:11" customFormat="1" ht="15" customHeight="1">
      <c r="B173" s="200"/>
      <c r="C173" s="177" t="s">
        <v>274</v>
      </c>
      <c r="D173" s="177"/>
      <c r="E173" s="177"/>
      <c r="F173" s="198" t="s">
        <v>266</v>
      </c>
      <c r="G173" s="177"/>
      <c r="H173" s="177" t="s">
        <v>333</v>
      </c>
      <c r="I173" s="177" t="s">
        <v>276</v>
      </c>
      <c r="J173" s="177"/>
      <c r="K173" s="221"/>
    </row>
    <row r="174" spans="2:11" customFormat="1" ht="15" customHeight="1">
      <c r="B174" s="200"/>
      <c r="C174" s="177" t="s">
        <v>285</v>
      </c>
      <c r="D174" s="177"/>
      <c r="E174" s="177"/>
      <c r="F174" s="198" t="s">
        <v>272</v>
      </c>
      <c r="G174" s="177"/>
      <c r="H174" s="177" t="s">
        <v>333</v>
      </c>
      <c r="I174" s="177" t="s">
        <v>268</v>
      </c>
      <c r="J174" s="177">
        <v>50</v>
      </c>
      <c r="K174" s="221"/>
    </row>
    <row r="175" spans="2:11" customFormat="1" ht="15" customHeight="1">
      <c r="B175" s="200"/>
      <c r="C175" s="177" t="s">
        <v>293</v>
      </c>
      <c r="D175" s="177"/>
      <c r="E175" s="177"/>
      <c r="F175" s="198" t="s">
        <v>272</v>
      </c>
      <c r="G175" s="177"/>
      <c r="H175" s="177" t="s">
        <v>333</v>
      </c>
      <c r="I175" s="177" t="s">
        <v>268</v>
      </c>
      <c r="J175" s="177">
        <v>50</v>
      </c>
      <c r="K175" s="221"/>
    </row>
    <row r="176" spans="2:11" customFormat="1" ht="15" customHeight="1">
      <c r="B176" s="200"/>
      <c r="C176" s="177" t="s">
        <v>291</v>
      </c>
      <c r="D176" s="177"/>
      <c r="E176" s="177"/>
      <c r="F176" s="198" t="s">
        <v>272</v>
      </c>
      <c r="G176" s="177"/>
      <c r="H176" s="177" t="s">
        <v>333</v>
      </c>
      <c r="I176" s="177" t="s">
        <v>268</v>
      </c>
      <c r="J176" s="177">
        <v>50</v>
      </c>
      <c r="K176" s="221"/>
    </row>
    <row r="177" spans="2:11" customFormat="1" ht="15" customHeight="1">
      <c r="B177" s="200"/>
      <c r="C177" s="177" t="s">
        <v>89</v>
      </c>
      <c r="D177" s="177"/>
      <c r="E177" s="177"/>
      <c r="F177" s="198" t="s">
        <v>266</v>
      </c>
      <c r="G177" s="177"/>
      <c r="H177" s="177" t="s">
        <v>334</v>
      </c>
      <c r="I177" s="177" t="s">
        <v>335</v>
      </c>
      <c r="J177" s="177"/>
      <c r="K177" s="221"/>
    </row>
    <row r="178" spans="2:11" customFormat="1" ht="15" customHeight="1">
      <c r="B178" s="200"/>
      <c r="C178" s="177" t="s">
        <v>56</v>
      </c>
      <c r="D178" s="177"/>
      <c r="E178" s="177"/>
      <c r="F178" s="198" t="s">
        <v>266</v>
      </c>
      <c r="G178" s="177"/>
      <c r="H178" s="177" t="s">
        <v>336</v>
      </c>
      <c r="I178" s="177" t="s">
        <v>337</v>
      </c>
      <c r="J178" s="177">
        <v>1</v>
      </c>
      <c r="K178" s="221"/>
    </row>
    <row r="179" spans="2:11" customFormat="1" ht="15" customHeight="1">
      <c r="B179" s="200"/>
      <c r="C179" s="177" t="s">
        <v>52</v>
      </c>
      <c r="D179" s="177"/>
      <c r="E179" s="177"/>
      <c r="F179" s="198" t="s">
        <v>266</v>
      </c>
      <c r="G179" s="177"/>
      <c r="H179" s="177" t="s">
        <v>338</v>
      </c>
      <c r="I179" s="177" t="s">
        <v>268</v>
      </c>
      <c r="J179" s="177">
        <v>20</v>
      </c>
      <c r="K179" s="221"/>
    </row>
    <row r="180" spans="2:11" customFormat="1" ht="15" customHeight="1">
      <c r="B180" s="200"/>
      <c r="C180" s="177" t="s">
        <v>53</v>
      </c>
      <c r="D180" s="177"/>
      <c r="E180" s="177"/>
      <c r="F180" s="198" t="s">
        <v>266</v>
      </c>
      <c r="G180" s="177"/>
      <c r="H180" s="177" t="s">
        <v>339</v>
      </c>
      <c r="I180" s="177" t="s">
        <v>268</v>
      </c>
      <c r="J180" s="177">
        <v>255</v>
      </c>
      <c r="K180" s="221"/>
    </row>
    <row r="181" spans="2:11" customFormat="1" ht="15" customHeight="1">
      <c r="B181" s="200"/>
      <c r="C181" s="177" t="s">
        <v>90</v>
      </c>
      <c r="D181" s="177"/>
      <c r="E181" s="177"/>
      <c r="F181" s="198" t="s">
        <v>266</v>
      </c>
      <c r="G181" s="177"/>
      <c r="H181" s="177" t="s">
        <v>230</v>
      </c>
      <c r="I181" s="177" t="s">
        <v>268</v>
      </c>
      <c r="J181" s="177">
        <v>10</v>
      </c>
      <c r="K181" s="221"/>
    </row>
    <row r="182" spans="2:11" customFormat="1" ht="15" customHeight="1">
      <c r="B182" s="200"/>
      <c r="C182" s="177" t="s">
        <v>91</v>
      </c>
      <c r="D182" s="177"/>
      <c r="E182" s="177"/>
      <c r="F182" s="198" t="s">
        <v>266</v>
      </c>
      <c r="G182" s="177"/>
      <c r="H182" s="177" t="s">
        <v>340</v>
      </c>
      <c r="I182" s="177" t="s">
        <v>301</v>
      </c>
      <c r="J182" s="177"/>
      <c r="K182" s="221"/>
    </row>
    <row r="183" spans="2:11" customFormat="1" ht="15" customHeight="1">
      <c r="B183" s="200"/>
      <c r="C183" s="177" t="s">
        <v>341</v>
      </c>
      <c r="D183" s="177"/>
      <c r="E183" s="177"/>
      <c r="F183" s="198" t="s">
        <v>266</v>
      </c>
      <c r="G183" s="177"/>
      <c r="H183" s="177" t="s">
        <v>342</v>
      </c>
      <c r="I183" s="177" t="s">
        <v>301</v>
      </c>
      <c r="J183" s="177"/>
      <c r="K183" s="221"/>
    </row>
    <row r="184" spans="2:11" customFormat="1" ht="15" customHeight="1">
      <c r="B184" s="200"/>
      <c r="C184" s="177" t="s">
        <v>330</v>
      </c>
      <c r="D184" s="177"/>
      <c r="E184" s="177"/>
      <c r="F184" s="198" t="s">
        <v>266</v>
      </c>
      <c r="G184" s="177"/>
      <c r="H184" s="177" t="s">
        <v>343</v>
      </c>
      <c r="I184" s="177" t="s">
        <v>301</v>
      </c>
      <c r="J184" s="177"/>
      <c r="K184" s="221"/>
    </row>
    <row r="185" spans="2:11" customFormat="1" ht="15" customHeight="1">
      <c r="B185" s="200"/>
      <c r="C185" s="177" t="s">
        <v>93</v>
      </c>
      <c r="D185" s="177"/>
      <c r="E185" s="177"/>
      <c r="F185" s="198" t="s">
        <v>272</v>
      </c>
      <c r="G185" s="177"/>
      <c r="H185" s="177" t="s">
        <v>344</v>
      </c>
      <c r="I185" s="177" t="s">
        <v>268</v>
      </c>
      <c r="J185" s="177">
        <v>50</v>
      </c>
      <c r="K185" s="221"/>
    </row>
    <row r="186" spans="2:11" customFormat="1" ht="15" customHeight="1">
      <c r="B186" s="200"/>
      <c r="C186" s="177" t="s">
        <v>345</v>
      </c>
      <c r="D186" s="177"/>
      <c r="E186" s="177"/>
      <c r="F186" s="198" t="s">
        <v>272</v>
      </c>
      <c r="G186" s="177"/>
      <c r="H186" s="177" t="s">
        <v>346</v>
      </c>
      <c r="I186" s="177" t="s">
        <v>347</v>
      </c>
      <c r="J186" s="177"/>
      <c r="K186" s="221"/>
    </row>
    <row r="187" spans="2:11" customFormat="1" ht="15" customHeight="1">
      <c r="B187" s="200"/>
      <c r="C187" s="177" t="s">
        <v>348</v>
      </c>
      <c r="D187" s="177"/>
      <c r="E187" s="177"/>
      <c r="F187" s="198" t="s">
        <v>272</v>
      </c>
      <c r="G187" s="177"/>
      <c r="H187" s="177" t="s">
        <v>349</v>
      </c>
      <c r="I187" s="177" t="s">
        <v>347</v>
      </c>
      <c r="J187" s="177"/>
      <c r="K187" s="221"/>
    </row>
    <row r="188" spans="2:11" customFormat="1" ht="15" customHeight="1">
      <c r="B188" s="200"/>
      <c r="C188" s="177" t="s">
        <v>350</v>
      </c>
      <c r="D188" s="177"/>
      <c r="E188" s="177"/>
      <c r="F188" s="198" t="s">
        <v>272</v>
      </c>
      <c r="G188" s="177"/>
      <c r="H188" s="177" t="s">
        <v>351</v>
      </c>
      <c r="I188" s="177" t="s">
        <v>347</v>
      </c>
      <c r="J188" s="177"/>
      <c r="K188" s="221"/>
    </row>
    <row r="189" spans="2:11" customFormat="1" ht="15" customHeight="1">
      <c r="B189" s="200"/>
      <c r="C189" s="234" t="s">
        <v>352</v>
      </c>
      <c r="D189" s="177"/>
      <c r="E189" s="177"/>
      <c r="F189" s="198" t="s">
        <v>272</v>
      </c>
      <c r="G189" s="177"/>
      <c r="H189" s="177" t="s">
        <v>353</v>
      </c>
      <c r="I189" s="177" t="s">
        <v>354</v>
      </c>
      <c r="J189" s="235" t="s">
        <v>355</v>
      </c>
      <c r="K189" s="221"/>
    </row>
    <row r="190" spans="2:11" customFormat="1" ht="15" customHeight="1">
      <c r="B190" s="236"/>
      <c r="C190" s="237" t="s">
        <v>356</v>
      </c>
      <c r="D190" s="238"/>
      <c r="E190" s="238"/>
      <c r="F190" s="239" t="s">
        <v>272</v>
      </c>
      <c r="G190" s="238"/>
      <c r="H190" s="238" t="s">
        <v>357</v>
      </c>
      <c r="I190" s="238" t="s">
        <v>354</v>
      </c>
      <c r="J190" s="240" t="s">
        <v>355</v>
      </c>
      <c r="K190" s="241"/>
    </row>
    <row r="191" spans="2:11" customFormat="1" ht="15" customHeight="1">
      <c r="B191" s="200"/>
      <c r="C191" s="234" t="s">
        <v>41</v>
      </c>
      <c r="D191" s="177"/>
      <c r="E191" s="177"/>
      <c r="F191" s="198" t="s">
        <v>266</v>
      </c>
      <c r="G191" s="177"/>
      <c r="H191" s="174" t="s">
        <v>358</v>
      </c>
      <c r="I191" s="177" t="s">
        <v>359</v>
      </c>
      <c r="J191" s="177"/>
      <c r="K191" s="221"/>
    </row>
    <row r="192" spans="2:11" customFormat="1" ht="15" customHeight="1">
      <c r="B192" s="200"/>
      <c r="C192" s="234" t="s">
        <v>360</v>
      </c>
      <c r="D192" s="177"/>
      <c r="E192" s="177"/>
      <c r="F192" s="198" t="s">
        <v>266</v>
      </c>
      <c r="G192" s="177"/>
      <c r="H192" s="177" t="s">
        <v>361</v>
      </c>
      <c r="I192" s="177" t="s">
        <v>301</v>
      </c>
      <c r="J192" s="177"/>
      <c r="K192" s="221"/>
    </row>
    <row r="193" spans="2:11" customFormat="1" ht="15" customHeight="1">
      <c r="B193" s="200"/>
      <c r="C193" s="234" t="s">
        <v>362</v>
      </c>
      <c r="D193" s="177"/>
      <c r="E193" s="177"/>
      <c r="F193" s="198" t="s">
        <v>266</v>
      </c>
      <c r="G193" s="177"/>
      <c r="H193" s="177" t="s">
        <v>363</v>
      </c>
      <c r="I193" s="177" t="s">
        <v>301</v>
      </c>
      <c r="J193" s="177"/>
      <c r="K193" s="221"/>
    </row>
    <row r="194" spans="2:11" customFormat="1" ht="15" customHeight="1">
      <c r="B194" s="200"/>
      <c r="C194" s="234" t="s">
        <v>364</v>
      </c>
      <c r="D194" s="177"/>
      <c r="E194" s="177"/>
      <c r="F194" s="198" t="s">
        <v>272</v>
      </c>
      <c r="G194" s="177"/>
      <c r="H194" s="177" t="s">
        <v>365</v>
      </c>
      <c r="I194" s="177" t="s">
        <v>301</v>
      </c>
      <c r="J194" s="177"/>
      <c r="K194" s="221"/>
    </row>
    <row r="195" spans="2:11" customFormat="1" ht="15" customHeight="1">
      <c r="B195" s="227"/>
      <c r="C195" s="242"/>
      <c r="D195" s="207"/>
      <c r="E195" s="207"/>
      <c r="F195" s="207"/>
      <c r="G195" s="207"/>
      <c r="H195" s="207"/>
      <c r="I195" s="207"/>
      <c r="J195" s="207"/>
      <c r="K195" s="228"/>
    </row>
    <row r="196" spans="2:11" customFormat="1" ht="18.75" customHeight="1">
      <c r="B196" s="209"/>
      <c r="C196" s="219"/>
      <c r="D196" s="219"/>
      <c r="E196" s="219"/>
      <c r="F196" s="229"/>
      <c r="G196" s="219"/>
      <c r="H196" s="219"/>
      <c r="I196" s="219"/>
      <c r="J196" s="219"/>
      <c r="K196" s="209"/>
    </row>
    <row r="197" spans="2:11" customFormat="1" ht="18.75" customHeight="1">
      <c r="B197" s="209"/>
      <c r="C197" s="219"/>
      <c r="D197" s="219"/>
      <c r="E197" s="219"/>
      <c r="F197" s="229"/>
      <c r="G197" s="219"/>
      <c r="H197" s="219"/>
      <c r="I197" s="219"/>
      <c r="J197" s="219"/>
      <c r="K197" s="209"/>
    </row>
    <row r="198" spans="2:11" customFormat="1" ht="18.75" customHeight="1"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</row>
    <row r="199" spans="2:11" customFormat="1" ht="13.5">
      <c r="B199" s="166"/>
      <c r="C199" s="167"/>
      <c r="D199" s="167"/>
      <c r="E199" s="167"/>
      <c r="F199" s="167"/>
      <c r="G199" s="167"/>
      <c r="H199" s="167"/>
      <c r="I199" s="167"/>
      <c r="J199" s="167"/>
      <c r="K199" s="168"/>
    </row>
    <row r="200" spans="2:11" customFormat="1" ht="21">
      <c r="B200" s="169"/>
      <c r="C200" s="317" t="s">
        <v>366</v>
      </c>
      <c r="D200" s="317"/>
      <c r="E200" s="317"/>
      <c r="F200" s="317"/>
      <c r="G200" s="317"/>
      <c r="H200" s="317"/>
      <c r="I200" s="317"/>
      <c r="J200" s="317"/>
      <c r="K200" s="170"/>
    </row>
    <row r="201" spans="2:11" customFormat="1" ht="25.5" customHeight="1">
      <c r="B201" s="169"/>
      <c r="C201" s="243" t="s">
        <v>367</v>
      </c>
      <c r="D201" s="243"/>
      <c r="E201" s="243"/>
      <c r="F201" s="243" t="s">
        <v>368</v>
      </c>
      <c r="G201" s="244"/>
      <c r="H201" s="318" t="s">
        <v>369</v>
      </c>
      <c r="I201" s="318"/>
      <c r="J201" s="318"/>
      <c r="K201" s="170"/>
    </row>
    <row r="202" spans="2:11" customFormat="1" ht="5.25" customHeight="1">
      <c r="B202" s="200"/>
      <c r="C202" s="195"/>
      <c r="D202" s="195"/>
      <c r="E202" s="195"/>
      <c r="F202" s="195"/>
      <c r="G202" s="219"/>
      <c r="H202" s="195"/>
      <c r="I202" s="195"/>
      <c r="J202" s="195"/>
      <c r="K202" s="221"/>
    </row>
    <row r="203" spans="2:11" customFormat="1" ht="15" customHeight="1">
      <c r="B203" s="200"/>
      <c r="C203" s="177" t="s">
        <v>359</v>
      </c>
      <c r="D203" s="177"/>
      <c r="E203" s="177"/>
      <c r="F203" s="198" t="s">
        <v>42</v>
      </c>
      <c r="G203" s="177"/>
      <c r="H203" s="316" t="s">
        <v>370</v>
      </c>
      <c r="I203" s="316"/>
      <c r="J203" s="316"/>
      <c r="K203" s="221"/>
    </row>
    <row r="204" spans="2:11" customFormat="1" ht="15" customHeight="1">
      <c r="B204" s="200"/>
      <c r="C204" s="177"/>
      <c r="D204" s="177"/>
      <c r="E204" s="177"/>
      <c r="F204" s="198" t="s">
        <v>43</v>
      </c>
      <c r="G204" s="177"/>
      <c r="H204" s="316" t="s">
        <v>371</v>
      </c>
      <c r="I204" s="316"/>
      <c r="J204" s="316"/>
      <c r="K204" s="221"/>
    </row>
    <row r="205" spans="2:11" customFormat="1" ht="15" customHeight="1">
      <c r="B205" s="200"/>
      <c r="C205" s="177"/>
      <c r="D205" s="177"/>
      <c r="E205" s="177"/>
      <c r="F205" s="198" t="s">
        <v>46</v>
      </c>
      <c r="G205" s="177"/>
      <c r="H205" s="316" t="s">
        <v>372</v>
      </c>
      <c r="I205" s="316"/>
      <c r="J205" s="316"/>
      <c r="K205" s="221"/>
    </row>
    <row r="206" spans="2:11" customFormat="1" ht="15" customHeight="1">
      <c r="B206" s="200"/>
      <c r="C206" s="177"/>
      <c r="D206" s="177"/>
      <c r="E206" s="177"/>
      <c r="F206" s="198" t="s">
        <v>44</v>
      </c>
      <c r="G206" s="177"/>
      <c r="H206" s="316" t="s">
        <v>373</v>
      </c>
      <c r="I206" s="316"/>
      <c r="J206" s="316"/>
      <c r="K206" s="221"/>
    </row>
    <row r="207" spans="2:11" customFormat="1" ht="15" customHeight="1">
      <c r="B207" s="200"/>
      <c r="C207" s="177"/>
      <c r="D207" s="177"/>
      <c r="E207" s="177"/>
      <c r="F207" s="198" t="s">
        <v>45</v>
      </c>
      <c r="G207" s="177"/>
      <c r="H207" s="316" t="s">
        <v>374</v>
      </c>
      <c r="I207" s="316"/>
      <c r="J207" s="316"/>
      <c r="K207" s="221"/>
    </row>
    <row r="208" spans="2:11" customFormat="1" ht="15" customHeight="1">
      <c r="B208" s="200"/>
      <c r="C208" s="177"/>
      <c r="D208" s="177"/>
      <c r="E208" s="177"/>
      <c r="F208" s="198"/>
      <c r="G208" s="177"/>
      <c r="H208" s="177"/>
      <c r="I208" s="177"/>
      <c r="J208" s="177"/>
      <c r="K208" s="221"/>
    </row>
    <row r="209" spans="2:11" customFormat="1" ht="15" customHeight="1">
      <c r="B209" s="200"/>
      <c r="C209" s="177" t="s">
        <v>313</v>
      </c>
      <c r="D209" s="177"/>
      <c r="E209" s="177"/>
      <c r="F209" s="198" t="s">
        <v>75</v>
      </c>
      <c r="G209" s="177"/>
      <c r="H209" s="316" t="s">
        <v>375</v>
      </c>
      <c r="I209" s="316"/>
      <c r="J209" s="316"/>
      <c r="K209" s="221"/>
    </row>
    <row r="210" spans="2:11" customFormat="1" ht="15" customHeight="1">
      <c r="B210" s="200"/>
      <c r="C210" s="177"/>
      <c r="D210" s="177"/>
      <c r="E210" s="177"/>
      <c r="F210" s="198" t="s">
        <v>209</v>
      </c>
      <c r="G210" s="177"/>
      <c r="H210" s="316" t="s">
        <v>210</v>
      </c>
      <c r="I210" s="316"/>
      <c r="J210" s="316"/>
      <c r="K210" s="221"/>
    </row>
    <row r="211" spans="2:11" customFormat="1" ht="15" customHeight="1">
      <c r="B211" s="200"/>
      <c r="C211" s="177"/>
      <c r="D211" s="177"/>
      <c r="E211" s="177"/>
      <c r="F211" s="198" t="s">
        <v>207</v>
      </c>
      <c r="G211" s="177"/>
      <c r="H211" s="316" t="s">
        <v>376</v>
      </c>
      <c r="I211" s="316"/>
      <c r="J211" s="316"/>
      <c r="K211" s="221"/>
    </row>
    <row r="212" spans="2:11" customFormat="1" ht="15" customHeight="1">
      <c r="B212" s="245"/>
      <c r="C212" s="177"/>
      <c r="D212" s="177"/>
      <c r="E212" s="177"/>
      <c r="F212" s="198" t="s">
        <v>211</v>
      </c>
      <c r="G212" s="234"/>
      <c r="H212" s="315" t="s">
        <v>212</v>
      </c>
      <c r="I212" s="315"/>
      <c r="J212" s="315"/>
      <c r="K212" s="246"/>
    </row>
    <row r="213" spans="2:11" customFormat="1" ht="15" customHeight="1">
      <c r="B213" s="245"/>
      <c r="C213" s="177"/>
      <c r="D213" s="177"/>
      <c r="E213" s="177"/>
      <c r="F213" s="198" t="s">
        <v>213</v>
      </c>
      <c r="G213" s="234"/>
      <c r="H213" s="315" t="s">
        <v>377</v>
      </c>
      <c r="I213" s="315"/>
      <c r="J213" s="315"/>
      <c r="K213" s="246"/>
    </row>
    <row r="214" spans="2:11" customFormat="1" ht="15" customHeight="1">
      <c r="B214" s="245"/>
      <c r="C214" s="177"/>
      <c r="D214" s="177"/>
      <c r="E214" s="177"/>
      <c r="F214" s="198"/>
      <c r="G214" s="234"/>
      <c r="H214" s="225"/>
      <c r="I214" s="225"/>
      <c r="J214" s="225"/>
      <c r="K214" s="246"/>
    </row>
    <row r="215" spans="2:11" customFormat="1" ht="15" customHeight="1">
      <c r="B215" s="245"/>
      <c r="C215" s="177" t="s">
        <v>337</v>
      </c>
      <c r="D215" s="177"/>
      <c r="E215" s="177"/>
      <c r="F215" s="198">
        <v>1</v>
      </c>
      <c r="G215" s="234"/>
      <c r="H215" s="315" t="s">
        <v>378</v>
      </c>
      <c r="I215" s="315"/>
      <c r="J215" s="315"/>
      <c r="K215" s="246"/>
    </row>
    <row r="216" spans="2:11" customFormat="1" ht="15" customHeight="1">
      <c r="B216" s="245"/>
      <c r="C216" s="177"/>
      <c r="D216" s="177"/>
      <c r="E216" s="177"/>
      <c r="F216" s="198">
        <v>2</v>
      </c>
      <c r="G216" s="234"/>
      <c r="H216" s="315" t="s">
        <v>379</v>
      </c>
      <c r="I216" s="315"/>
      <c r="J216" s="315"/>
      <c r="K216" s="246"/>
    </row>
    <row r="217" spans="2:11" customFormat="1" ht="15" customHeight="1">
      <c r="B217" s="245"/>
      <c r="C217" s="177"/>
      <c r="D217" s="177"/>
      <c r="E217" s="177"/>
      <c r="F217" s="198">
        <v>3</v>
      </c>
      <c r="G217" s="234"/>
      <c r="H217" s="315" t="s">
        <v>380</v>
      </c>
      <c r="I217" s="315"/>
      <c r="J217" s="315"/>
      <c r="K217" s="246"/>
    </row>
    <row r="218" spans="2:11" customFormat="1" ht="15" customHeight="1">
      <c r="B218" s="245"/>
      <c r="C218" s="177"/>
      <c r="D218" s="177"/>
      <c r="E218" s="177"/>
      <c r="F218" s="198">
        <v>4</v>
      </c>
      <c r="G218" s="234"/>
      <c r="H218" s="315" t="s">
        <v>381</v>
      </c>
      <c r="I218" s="315"/>
      <c r="J218" s="315"/>
      <c r="K218" s="246"/>
    </row>
    <row r="219" spans="2:11" customFormat="1" ht="12.75" customHeight="1">
      <c r="B219" s="247"/>
      <c r="C219" s="248"/>
      <c r="D219" s="248"/>
      <c r="E219" s="248"/>
      <c r="F219" s="248"/>
      <c r="G219" s="248"/>
      <c r="H219" s="248"/>
      <c r="I219" s="248"/>
      <c r="J219" s="248"/>
      <c r="K219" s="249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SO 04 - zázemí kluziště </vt:lpstr>
      <vt:lpstr>Pokyny pro vyplnění</vt:lpstr>
      <vt:lpstr>'Rekapitulace stavby'!Názvy_tisku</vt:lpstr>
      <vt:lpstr>'SO 04 - zázemí kluziště '!Názvy_tisku</vt:lpstr>
      <vt:lpstr>'Pokyny pro vyplnění'!Oblast_tisku</vt:lpstr>
      <vt:lpstr>'Rekapitulace stavby'!Oblast_tisku</vt:lpstr>
      <vt:lpstr>'SO 04 - zázemí kluziště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Petr Löffler</cp:lastModifiedBy>
  <cp:lastPrinted>2026-06-18T08:19:45Z</cp:lastPrinted>
  <dcterms:created xsi:type="dcterms:W3CDTF">2026-04-02T15:10:58Z</dcterms:created>
  <dcterms:modified xsi:type="dcterms:W3CDTF">2026-06-18T08:31:18Z</dcterms:modified>
</cp:coreProperties>
</file>