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EuKData\Projekty_vstup\25-090-Trebenice_MS(SFPI)\podklady\Rozpocet v2\"/>
    </mc:Choice>
  </mc:AlternateContent>
  <xr:revisionPtr revIDLastSave="0" documentId="13_ncr:1_{5A5C09D5-B5ED-430B-BD08-D23AA425B6CA}" xr6:coauthVersionLast="47" xr6:coauthVersionMax="47" xr10:uidLastSave="{00000000-0000-0000-0000-000000000000}"/>
  <bookViews>
    <workbookView xWindow="-108" yWindow="-108" windowWidth="23256" windowHeight="12576" firstSheet="4" activeTab="8" xr2:uid="{00000000-000D-0000-FFFF-FFFF00000000}"/>
  </bookViews>
  <sheets>
    <sheet name="Rekapitulace stavby" sheetId="1" r:id="rId1"/>
    <sheet name="1 - vlastní objekt" sheetId="2" r:id="rId2"/>
    <sheet name="2 - zdravotní instalace" sheetId="3" r:id="rId3"/>
    <sheet name="3 - elektroinstalace" sheetId="4" r:id="rId4"/>
    <sheet name="4 - vytápění" sheetId="5" r:id="rId5"/>
    <sheet name="5 - ocelová konstrukce ná..." sheetId="6" r:id="rId6"/>
    <sheet name="6 - oplocení" sheetId="7" r:id="rId7"/>
    <sheet name="7 - vzduchotechnika" sheetId="9" r:id="rId8"/>
    <sheet name="8 - vedlejší a ostatní ..." sheetId="10" r:id="rId9"/>
  </sheets>
  <definedNames>
    <definedName name="_xlnm._FilterDatabase" localSheetId="1" hidden="1">'1 - vlastní objekt'!$C$142:$K$1401</definedName>
    <definedName name="_xlnm._FilterDatabase" localSheetId="2" hidden="1">'2 - zdravotní instalace'!$C$121:$K$278</definedName>
    <definedName name="_xlnm._FilterDatabase" localSheetId="3" hidden="1">'3 - elektroinstalace'!$C$124:$K$398</definedName>
    <definedName name="_xlnm._FilterDatabase" localSheetId="4" hidden="1">'4 - vytápění'!$C$122:$K$216</definedName>
    <definedName name="_xlnm._FilterDatabase" localSheetId="5" hidden="1">'5 - ocelová konstrukce ná...'!$C$126:$K$320</definedName>
    <definedName name="_xlnm._FilterDatabase" localSheetId="6" hidden="1">'6 - oplocení'!$C$123:$K$179</definedName>
    <definedName name="_xlnm._FilterDatabase" localSheetId="7" hidden="1">'7 - vzduchotechnika'!$C$121:$K$170</definedName>
    <definedName name="_xlnm._FilterDatabase" localSheetId="8" hidden="1">'8 - vedlejší a ostatní ...'!$C$121:$K$181</definedName>
    <definedName name="_xlnm.Print_Titles" localSheetId="1">'1 - vlastní objekt'!$142:$142</definedName>
    <definedName name="_xlnm.Print_Titles" localSheetId="2">'2 - zdravotní instalace'!$121:$121</definedName>
    <definedName name="_xlnm.Print_Titles" localSheetId="3">'3 - elektroinstalace'!$124:$124</definedName>
    <definedName name="_xlnm.Print_Titles" localSheetId="4">'4 - vytápění'!$122:$122</definedName>
    <definedName name="_xlnm.Print_Titles" localSheetId="5">'5 - ocelová konstrukce ná...'!$126:$126</definedName>
    <definedName name="_xlnm.Print_Titles" localSheetId="6">'6 - oplocení'!$123:$123</definedName>
    <definedName name="_xlnm.Print_Titles" localSheetId="7">'7 - vzduchotechnika'!$121:$121</definedName>
    <definedName name="_xlnm.Print_Titles" localSheetId="8">'8 - vedlejší a ostatní ...'!$121:$121</definedName>
    <definedName name="_xlnm.Print_Titles" localSheetId="0">'Rekapitulace stavby'!$92:$92</definedName>
    <definedName name="_xlnm.Print_Area" localSheetId="1">'1 - vlastní objekt'!$C$4:$J$76,'1 - vlastní objekt'!$C$82:$J$124,'1 - vlastní objekt'!$C$130:$K$1401</definedName>
    <definedName name="_xlnm.Print_Area" localSheetId="2">'2 - zdravotní instalace'!$C$4:$J$76,'2 - zdravotní instalace'!$C$82:$J$103,'2 - zdravotní instalace'!$C$109:$K$278</definedName>
    <definedName name="_xlnm.Print_Area" localSheetId="3">'3 - elektroinstalace'!$C$4:$J$76,'3 - elektroinstalace'!$C$82:$J$106,'3 - elektroinstalace'!$C$112:$K$398</definedName>
    <definedName name="_xlnm.Print_Area" localSheetId="4">'4 - vytápění'!$C$4:$J$76,'4 - vytápění'!$C$82:$J$104,'4 - vytápění'!$C$110:$K$216</definedName>
    <definedName name="_xlnm.Print_Area" localSheetId="5">'5 - ocelová konstrukce ná...'!$C$4:$J$76,'5 - ocelová konstrukce ná...'!$C$82:$J$108,'5 - ocelová konstrukce ná...'!$C$114:$K$320</definedName>
    <definedName name="_xlnm.Print_Area" localSheetId="6">'6 - oplocení'!$C$4:$J$76,'6 - oplocení'!$C$82:$J$105,'6 - oplocení'!$C$111:$K$179</definedName>
    <definedName name="_xlnm.Print_Area" localSheetId="7">'7 - vzduchotechnika'!$C$4:$J$76,'7 - vzduchotechnika'!$C$82:$J$103,'7 - vzduchotechnika'!$C$109:$K$170</definedName>
    <definedName name="_xlnm.Print_Area" localSheetId="8">'8 - vedlejší a ostatní ...'!$C$4:$J$76,'8 - vedlejší a ostatní ...'!$C$82:$J$103,'8 - vedlejší a ostatní ...'!$C$109:$K$181</definedName>
    <definedName name="_xlnm.Print_Area" localSheetId="0">'Rekapitulace stavby'!$D$4:$AO$76,'Rekapitulace stavby'!$C$82:$AQ$104</definedName>
  </definedNames>
  <calcPr calcId="191029"/>
</workbook>
</file>

<file path=xl/calcChain.xml><?xml version="1.0" encoding="utf-8"?>
<calcChain xmlns="http://schemas.openxmlformats.org/spreadsheetml/2006/main">
  <c r="J187" i="5" l="1"/>
  <c r="P187" i="5"/>
  <c r="R187" i="5"/>
  <c r="T187" i="5"/>
  <c r="BE187" i="5"/>
  <c r="BF187" i="5"/>
  <c r="BG187" i="5"/>
  <c r="BH187" i="5"/>
  <c r="BI187" i="5"/>
  <c r="BK187" i="5"/>
  <c r="J37" i="10"/>
  <c r="J36" i="10"/>
  <c r="AY103" i="1" s="1"/>
  <c r="J35" i="10"/>
  <c r="AX103" i="1" s="1"/>
  <c r="BI178" i="10"/>
  <c r="BH178" i="10"/>
  <c r="BG178" i="10"/>
  <c r="BF178" i="10"/>
  <c r="T178" i="10"/>
  <c r="R178" i="10"/>
  <c r="P178" i="10"/>
  <c r="BI173" i="10"/>
  <c r="BH173" i="10"/>
  <c r="BG173" i="10"/>
  <c r="BF173" i="10"/>
  <c r="T173" i="10"/>
  <c r="R173" i="10"/>
  <c r="P173" i="10"/>
  <c r="BI170" i="10"/>
  <c r="BH170" i="10"/>
  <c r="BG170" i="10"/>
  <c r="BF170" i="10"/>
  <c r="T170" i="10"/>
  <c r="R170" i="10"/>
  <c r="P170" i="10"/>
  <c r="BI164" i="10"/>
  <c r="BH164" i="10"/>
  <c r="BG164" i="10"/>
  <c r="BF164" i="10"/>
  <c r="T164" i="10"/>
  <c r="R164" i="10"/>
  <c r="P164" i="10"/>
  <c r="BI159" i="10"/>
  <c r="BH159" i="10"/>
  <c r="BG159" i="10"/>
  <c r="BF159" i="10"/>
  <c r="T159" i="10"/>
  <c r="R159" i="10"/>
  <c r="P159" i="10"/>
  <c r="BI154" i="10"/>
  <c r="BH154" i="10"/>
  <c r="BG154" i="10"/>
  <c r="BF154" i="10"/>
  <c r="T154" i="10"/>
  <c r="R154" i="10"/>
  <c r="P154" i="10"/>
  <c r="BI149" i="10"/>
  <c r="BH149" i="10"/>
  <c r="BG149" i="10"/>
  <c r="BF149" i="10"/>
  <c r="T149" i="10"/>
  <c r="R149" i="10"/>
  <c r="P149" i="10"/>
  <c r="BI147" i="10"/>
  <c r="BH147" i="10"/>
  <c r="BG147" i="10"/>
  <c r="BF147" i="10"/>
  <c r="T147" i="10"/>
  <c r="R147" i="10"/>
  <c r="P147" i="10"/>
  <c r="BI144" i="10"/>
  <c r="BH144" i="10"/>
  <c r="BG144" i="10"/>
  <c r="BF144" i="10"/>
  <c r="T144" i="10"/>
  <c r="T143" i="10"/>
  <c r="R144" i="10"/>
  <c r="R143" i="10" s="1"/>
  <c r="P144" i="10"/>
  <c r="P143" i="10" s="1"/>
  <c r="BI141" i="10"/>
  <c r="BH141" i="10"/>
  <c r="BG141" i="10"/>
  <c r="BF141" i="10"/>
  <c r="T141" i="10"/>
  <c r="R141" i="10"/>
  <c r="P141" i="10"/>
  <c r="BI139" i="10"/>
  <c r="BH139" i="10"/>
  <c r="BG139" i="10"/>
  <c r="BF139" i="10"/>
  <c r="T139" i="10"/>
  <c r="R139" i="10"/>
  <c r="P139" i="10"/>
  <c r="BI133" i="10"/>
  <c r="BH133" i="10"/>
  <c r="BG133" i="10"/>
  <c r="BF133" i="10"/>
  <c r="T133" i="10"/>
  <c r="R133" i="10"/>
  <c r="P133" i="10"/>
  <c r="BI130" i="10"/>
  <c r="BH130" i="10"/>
  <c r="BG130" i="10"/>
  <c r="BF130" i="10"/>
  <c r="T130" i="10"/>
  <c r="R130" i="10"/>
  <c r="P130" i="10"/>
  <c r="BI128" i="10"/>
  <c r="BH128" i="10"/>
  <c r="BG128" i="10"/>
  <c r="BF128" i="10"/>
  <c r="T128" i="10"/>
  <c r="R128" i="10"/>
  <c r="P128" i="10"/>
  <c r="BI126" i="10"/>
  <c r="BH126" i="10"/>
  <c r="BG126" i="10"/>
  <c r="BF126" i="10"/>
  <c r="T126" i="10"/>
  <c r="R126" i="10"/>
  <c r="P126" i="10"/>
  <c r="BI124" i="10"/>
  <c r="BH124" i="10"/>
  <c r="BG124" i="10"/>
  <c r="BF124" i="10"/>
  <c r="T124" i="10"/>
  <c r="R124" i="10"/>
  <c r="P124" i="10"/>
  <c r="F116" i="10"/>
  <c r="E114" i="10"/>
  <c r="F89" i="10"/>
  <c r="E87" i="10"/>
  <c r="J24" i="10"/>
  <c r="E24" i="10"/>
  <c r="J119" i="10" s="1"/>
  <c r="J23" i="10"/>
  <c r="J21" i="10"/>
  <c r="E21" i="10"/>
  <c r="J118" i="10" s="1"/>
  <c r="J20" i="10"/>
  <c r="J18" i="10"/>
  <c r="E18" i="10"/>
  <c r="F92" i="10" s="1"/>
  <c r="J17" i="10"/>
  <c r="J15" i="10"/>
  <c r="E15" i="10"/>
  <c r="F118" i="10" s="1"/>
  <c r="J14" i="10"/>
  <c r="J12" i="10"/>
  <c r="J89" i="10"/>
  <c r="E7" i="10"/>
  <c r="E85" i="10" s="1"/>
  <c r="J37" i="9"/>
  <c r="J36" i="9"/>
  <c r="AY102" i="1" s="1"/>
  <c r="J35" i="9"/>
  <c r="AX102" i="1" s="1"/>
  <c r="BI169" i="9"/>
  <c r="BH169" i="9"/>
  <c r="BG169" i="9"/>
  <c r="BF169" i="9"/>
  <c r="T169" i="9"/>
  <c r="R169" i="9"/>
  <c r="P169" i="9"/>
  <c r="BI167" i="9"/>
  <c r="BH167" i="9"/>
  <c r="BG167" i="9"/>
  <c r="BF167" i="9"/>
  <c r="T167" i="9"/>
  <c r="R167" i="9"/>
  <c r="P167" i="9"/>
  <c r="BI164" i="9"/>
  <c r="BH164" i="9"/>
  <c r="BG164" i="9"/>
  <c r="BF164" i="9"/>
  <c r="T164" i="9"/>
  <c r="R164" i="9"/>
  <c r="P164" i="9"/>
  <c r="BI162" i="9"/>
  <c r="BH162" i="9"/>
  <c r="BG162" i="9"/>
  <c r="BF162" i="9"/>
  <c r="T162" i="9"/>
  <c r="R162" i="9"/>
  <c r="P162" i="9"/>
  <c r="BI159" i="9"/>
  <c r="BH159" i="9"/>
  <c r="BG159" i="9"/>
  <c r="BF159" i="9"/>
  <c r="T159" i="9"/>
  <c r="R159" i="9"/>
  <c r="P159" i="9"/>
  <c r="BI157" i="9"/>
  <c r="BH157" i="9"/>
  <c r="BG157" i="9"/>
  <c r="BF157" i="9"/>
  <c r="T157" i="9"/>
  <c r="R157" i="9"/>
  <c r="P157" i="9"/>
  <c r="BI155" i="9"/>
  <c r="BH155" i="9"/>
  <c r="BG155" i="9"/>
  <c r="BF155" i="9"/>
  <c r="T155" i="9"/>
  <c r="R155" i="9"/>
  <c r="P155" i="9"/>
  <c r="BI153" i="9"/>
  <c r="BH153" i="9"/>
  <c r="BG153" i="9"/>
  <c r="BF153" i="9"/>
  <c r="T153" i="9"/>
  <c r="R153" i="9"/>
  <c r="P153" i="9"/>
  <c r="BI151" i="9"/>
  <c r="BH151" i="9"/>
  <c r="BG151" i="9"/>
  <c r="BF151" i="9"/>
  <c r="T151" i="9"/>
  <c r="R151" i="9"/>
  <c r="P151" i="9"/>
  <c r="BI149" i="9"/>
  <c r="BH149" i="9"/>
  <c r="BG149" i="9"/>
  <c r="BF149" i="9"/>
  <c r="T149" i="9"/>
  <c r="R149" i="9"/>
  <c r="P149" i="9"/>
  <c r="BI147" i="9"/>
  <c r="BH147" i="9"/>
  <c r="BG147" i="9"/>
  <c r="BF147" i="9"/>
  <c r="T147" i="9"/>
  <c r="R147" i="9"/>
  <c r="P147" i="9"/>
  <c r="BI144" i="9"/>
  <c r="BH144" i="9"/>
  <c r="BG144" i="9"/>
  <c r="BF144" i="9"/>
  <c r="T144" i="9"/>
  <c r="R144" i="9"/>
  <c r="P144" i="9"/>
  <c r="BI142" i="9"/>
  <c r="BH142" i="9"/>
  <c r="BG142" i="9"/>
  <c r="BF142" i="9"/>
  <c r="T142" i="9"/>
  <c r="R142" i="9"/>
  <c r="P142" i="9"/>
  <c r="BI140" i="9"/>
  <c r="BH140" i="9"/>
  <c r="BG140" i="9"/>
  <c r="BF140" i="9"/>
  <c r="T140" i="9"/>
  <c r="R140" i="9"/>
  <c r="P140" i="9"/>
  <c r="BI138" i="9"/>
  <c r="BH138" i="9"/>
  <c r="BG138" i="9"/>
  <c r="BF138" i="9"/>
  <c r="T138" i="9"/>
  <c r="R138" i="9"/>
  <c r="P138" i="9"/>
  <c r="BI136" i="9"/>
  <c r="BH136" i="9"/>
  <c r="BG136" i="9"/>
  <c r="BF136" i="9"/>
  <c r="T136" i="9"/>
  <c r="R136" i="9"/>
  <c r="P136" i="9"/>
  <c r="BI134" i="9"/>
  <c r="BH134" i="9"/>
  <c r="BG134" i="9"/>
  <c r="BF134" i="9"/>
  <c r="T134" i="9"/>
  <c r="R134" i="9"/>
  <c r="P134" i="9"/>
  <c r="BI132" i="9"/>
  <c r="BH132" i="9"/>
  <c r="BG132" i="9"/>
  <c r="BF132" i="9"/>
  <c r="T132" i="9"/>
  <c r="R132" i="9"/>
  <c r="P132" i="9"/>
  <c r="BI130" i="9"/>
  <c r="BH130" i="9"/>
  <c r="BG130" i="9"/>
  <c r="BF130" i="9"/>
  <c r="T130" i="9"/>
  <c r="R130" i="9"/>
  <c r="P130" i="9"/>
  <c r="BI128" i="9"/>
  <c r="BH128" i="9"/>
  <c r="BG128" i="9"/>
  <c r="BF128" i="9"/>
  <c r="T128" i="9"/>
  <c r="R128" i="9"/>
  <c r="P128" i="9"/>
  <c r="BI126" i="9"/>
  <c r="BH126" i="9"/>
  <c r="BG126" i="9"/>
  <c r="BF126" i="9"/>
  <c r="T126" i="9"/>
  <c r="R126" i="9"/>
  <c r="P126" i="9"/>
  <c r="F116" i="9"/>
  <c r="E114" i="9"/>
  <c r="F89" i="9"/>
  <c r="E87" i="9"/>
  <c r="J24" i="9"/>
  <c r="E24" i="9"/>
  <c r="J119" i="9" s="1"/>
  <c r="J23" i="9"/>
  <c r="J21" i="9"/>
  <c r="E21" i="9"/>
  <c r="J118" i="9" s="1"/>
  <c r="J20" i="9"/>
  <c r="J18" i="9"/>
  <c r="E18" i="9"/>
  <c r="F119" i="9" s="1"/>
  <c r="J17" i="9"/>
  <c r="J15" i="9"/>
  <c r="E15" i="9"/>
  <c r="F91" i="9" s="1"/>
  <c r="J14" i="9"/>
  <c r="J12" i="9"/>
  <c r="J89" i="9"/>
  <c r="E7" i="9"/>
  <c r="E112" i="9"/>
  <c r="AY101" i="1"/>
  <c r="AX101" i="1"/>
  <c r="J37" i="7"/>
  <c r="J36" i="7"/>
  <c r="AY100" i="1" s="1"/>
  <c r="J35" i="7"/>
  <c r="AX100" i="1" s="1"/>
  <c r="BI178" i="7"/>
  <c r="BH178" i="7"/>
  <c r="BG178" i="7"/>
  <c r="BF178" i="7"/>
  <c r="T178" i="7"/>
  <c r="T177" i="7" s="1"/>
  <c r="R178" i="7"/>
  <c r="R177" i="7" s="1"/>
  <c r="P178" i="7"/>
  <c r="P177" i="7" s="1"/>
  <c r="BI175" i="7"/>
  <c r="BH175" i="7"/>
  <c r="BG175" i="7"/>
  <c r="BF175" i="7"/>
  <c r="T175" i="7"/>
  <c r="R175" i="7"/>
  <c r="P175" i="7"/>
  <c r="BI173" i="7"/>
  <c r="BH173" i="7"/>
  <c r="BG173" i="7"/>
  <c r="BF173" i="7"/>
  <c r="T173" i="7"/>
  <c r="R173" i="7"/>
  <c r="P173" i="7"/>
  <c r="BI169" i="7"/>
  <c r="BH169" i="7"/>
  <c r="BG169" i="7"/>
  <c r="BF169" i="7"/>
  <c r="T169" i="7"/>
  <c r="R169" i="7"/>
  <c r="P169" i="7"/>
  <c r="BI167" i="7"/>
  <c r="BH167" i="7"/>
  <c r="BG167" i="7"/>
  <c r="BF167" i="7"/>
  <c r="T167" i="7"/>
  <c r="R167" i="7"/>
  <c r="P167" i="7"/>
  <c r="BI161" i="7"/>
  <c r="BH161" i="7"/>
  <c r="BG161" i="7"/>
  <c r="BF161" i="7"/>
  <c r="T161" i="7"/>
  <c r="R161" i="7"/>
  <c r="P161" i="7"/>
  <c r="BI156" i="7"/>
  <c r="BH156" i="7"/>
  <c r="BG156" i="7"/>
  <c r="BF156" i="7"/>
  <c r="T156" i="7"/>
  <c r="R156" i="7"/>
  <c r="P156" i="7"/>
  <c r="BI153" i="7"/>
  <c r="BH153" i="7"/>
  <c r="BG153" i="7"/>
  <c r="BF153" i="7"/>
  <c r="T153" i="7"/>
  <c r="T152" i="7" s="1"/>
  <c r="R153" i="7"/>
  <c r="R152" i="7" s="1"/>
  <c r="P153" i="7"/>
  <c r="P152" i="7" s="1"/>
  <c r="BI150" i="7"/>
  <c r="BH150" i="7"/>
  <c r="BG150" i="7"/>
  <c r="BF150" i="7"/>
  <c r="T150" i="7"/>
  <c r="R150" i="7"/>
  <c r="P150" i="7"/>
  <c r="BI148" i="7"/>
  <c r="BH148" i="7"/>
  <c r="BG148" i="7"/>
  <c r="BF148" i="7"/>
  <c r="T148" i="7"/>
  <c r="R148" i="7"/>
  <c r="P148" i="7"/>
  <c r="BI146" i="7"/>
  <c r="BH146" i="7"/>
  <c r="BG146" i="7"/>
  <c r="BF146" i="7"/>
  <c r="T146" i="7"/>
  <c r="R146" i="7"/>
  <c r="P146" i="7"/>
  <c r="BI138" i="7"/>
  <c r="BH138" i="7"/>
  <c r="BG138" i="7"/>
  <c r="BF138" i="7"/>
  <c r="T138" i="7"/>
  <c r="R138" i="7"/>
  <c r="P138" i="7"/>
  <c r="BI133" i="7"/>
  <c r="BH133" i="7"/>
  <c r="BG133" i="7"/>
  <c r="BF133" i="7"/>
  <c r="T133" i="7"/>
  <c r="T132" i="7" s="1"/>
  <c r="R133" i="7"/>
  <c r="P133" i="7"/>
  <c r="P132" i="7" s="1"/>
  <c r="BI127" i="7"/>
  <c r="BH127" i="7"/>
  <c r="BG127" i="7"/>
  <c r="BF127" i="7"/>
  <c r="T127" i="7"/>
  <c r="T126" i="7" s="1"/>
  <c r="R127" i="7"/>
  <c r="R126" i="7" s="1"/>
  <c r="P127" i="7"/>
  <c r="P126" i="7" s="1"/>
  <c r="F118" i="7"/>
  <c r="E116" i="7"/>
  <c r="F89" i="7"/>
  <c r="E87" i="7"/>
  <c r="J24" i="7"/>
  <c r="E24" i="7"/>
  <c r="J121" i="7" s="1"/>
  <c r="J23" i="7"/>
  <c r="J21" i="7"/>
  <c r="E21" i="7"/>
  <c r="J120" i="7" s="1"/>
  <c r="J20" i="7"/>
  <c r="J18" i="7"/>
  <c r="E18" i="7"/>
  <c r="F92" i="7" s="1"/>
  <c r="J17" i="7"/>
  <c r="J15" i="7"/>
  <c r="E15" i="7"/>
  <c r="F120" i="7" s="1"/>
  <c r="J14" i="7"/>
  <c r="J12" i="7"/>
  <c r="J89" i="7" s="1"/>
  <c r="E7" i="7"/>
  <c r="E85" i="7"/>
  <c r="J37" i="6"/>
  <c r="J36" i="6"/>
  <c r="AY99" i="1" s="1"/>
  <c r="J35" i="6"/>
  <c r="AX99" i="1"/>
  <c r="BI319" i="6"/>
  <c r="BH319" i="6"/>
  <c r="BG319" i="6"/>
  <c r="BF319" i="6"/>
  <c r="T319" i="6"/>
  <c r="T318" i="6" s="1"/>
  <c r="R319" i="6"/>
  <c r="R318" i="6" s="1"/>
  <c r="P319" i="6"/>
  <c r="P318" i="6" s="1"/>
  <c r="BI316" i="6"/>
  <c r="BH316" i="6"/>
  <c r="BG316" i="6"/>
  <c r="BF316" i="6"/>
  <c r="T316" i="6"/>
  <c r="T315" i="6"/>
  <c r="R316" i="6"/>
  <c r="R315" i="6" s="1"/>
  <c r="P316" i="6"/>
  <c r="P315" i="6" s="1"/>
  <c r="BI313" i="6"/>
  <c r="BH313" i="6"/>
  <c r="BG313" i="6"/>
  <c r="BF313" i="6"/>
  <c r="T313" i="6"/>
  <c r="R313" i="6"/>
  <c r="P313" i="6"/>
  <c r="BI309" i="6"/>
  <c r="BH309" i="6"/>
  <c r="BG309" i="6"/>
  <c r="BF309" i="6"/>
  <c r="T309" i="6"/>
  <c r="R309" i="6"/>
  <c r="P309" i="6"/>
  <c r="BI305" i="6"/>
  <c r="BH305" i="6"/>
  <c r="BG305" i="6"/>
  <c r="BF305" i="6"/>
  <c r="T305" i="6"/>
  <c r="R305" i="6"/>
  <c r="P305" i="6"/>
  <c r="BI303" i="6"/>
  <c r="BH303" i="6"/>
  <c r="BG303" i="6"/>
  <c r="BF303" i="6"/>
  <c r="T303" i="6"/>
  <c r="R303" i="6"/>
  <c r="P303" i="6"/>
  <c r="BI301" i="6"/>
  <c r="BH301" i="6"/>
  <c r="BG301" i="6"/>
  <c r="BF301" i="6"/>
  <c r="T301" i="6"/>
  <c r="R301" i="6"/>
  <c r="P301" i="6"/>
  <c r="BI297" i="6"/>
  <c r="BH297" i="6"/>
  <c r="BG297" i="6"/>
  <c r="BF297" i="6"/>
  <c r="T297" i="6"/>
  <c r="R297" i="6"/>
  <c r="P297" i="6"/>
  <c r="BI293" i="6"/>
  <c r="BH293" i="6"/>
  <c r="BG293" i="6"/>
  <c r="BF293" i="6"/>
  <c r="T293" i="6"/>
  <c r="R293" i="6"/>
  <c r="P293" i="6"/>
  <c r="BI289" i="6"/>
  <c r="BH289" i="6"/>
  <c r="BG289" i="6"/>
  <c r="BF289" i="6"/>
  <c r="T289" i="6"/>
  <c r="R289" i="6"/>
  <c r="P289" i="6"/>
  <c r="BI287" i="6"/>
  <c r="BH287" i="6"/>
  <c r="BG287" i="6"/>
  <c r="BF287" i="6"/>
  <c r="T287" i="6"/>
  <c r="R287" i="6"/>
  <c r="P287" i="6"/>
  <c r="BI285" i="6"/>
  <c r="BH285" i="6"/>
  <c r="BG285" i="6"/>
  <c r="BF285" i="6"/>
  <c r="T285" i="6"/>
  <c r="R285" i="6"/>
  <c r="P285" i="6"/>
  <c r="BI281" i="6"/>
  <c r="BH281" i="6"/>
  <c r="BG281" i="6"/>
  <c r="BF281" i="6"/>
  <c r="T281" i="6"/>
  <c r="R281" i="6"/>
  <c r="P281" i="6"/>
  <c r="BI277" i="6"/>
  <c r="BH277" i="6"/>
  <c r="BG277" i="6"/>
  <c r="BF277" i="6"/>
  <c r="T277" i="6"/>
  <c r="R277" i="6"/>
  <c r="P277" i="6"/>
  <c r="BI275" i="6"/>
  <c r="BH275" i="6"/>
  <c r="BG275" i="6"/>
  <c r="BF275" i="6"/>
  <c r="T275" i="6"/>
  <c r="R275" i="6"/>
  <c r="P275" i="6"/>
  <c r="BI273" i="6"/>
  <c r="BH273" i="6"/>
  <c r="BG273" i="6"/>
  <c r="BF273" i="6"/>
  <c r="T273" i="6"/>
  <c r="R273" i="6"/>
  <c r="P273" i="6"/>
  <c r="BI268" i="6"/>
  <c r="BH268" i="6"/>
  <c r="BG268" i="6"/>
  <c r="BF268" i="6"/>
  <c r="T268" i="6"/>
  <c r="R268" i="6"/>
  <c r="P268" i="6"/>
  <c r="BI266" i="6"/>
  <c r="BH266" i="6"/>
  <c r="BG266" i="6"/>
  <c r="BF266" i="6"/>
  <c r="T266" i="6"/>
  <c r="R266" i="6"/>
  <c r="P266" i="6"/>
  <c r="BI264" i="6"/>
  <c r="BH264" i="6"/>
  <c r="BG264" i="6"/>
  <c r="BF264" i="6"/>
  <c r="T264" i="6"/>
  <c r="R264" i="6"/>
  <c r="P264" i="6"/>
  <c r="BI262" i="6"/>
  <c r="BH262" i="6"/>
  <c r="BG262" i="6"/>
  <c r="BF262" i="6"/>
  <c r="T262" i="6"/>
  <c r="R262" i="6"/>
  <c r="P262" i="6"/>
  <c r="BI260" i="6"/>
  <c r="BH260" i="6"/>
  <c r="BG260" i="6"/>
  <c r="BF260" i="6"/>
  <c r="T260" i="6"/>
  <c r="R260" i="6"/>
  <c r="P260" i="6"/>
  <c r="BI258" i="6"/>
  <c r="BH258" i="6"/>
  <c r="BG258" i="6"/>
  <c r="BF258" i="6"/>
  <c r="T258" i="6"/>
  <c r="R258" i="6"/>
  <c r="P258" i="6"/>
  <c r="BI256" i="6"/>
  <c r="BH256" i="6"/>
  <c r="BG256" i="6"/>
  <c r="BF256" i="6"/>
  <c r="T256" i="6"/>
  <c r="R256" i="6"/>
  <c r="P256" i="6"/>
  <c r="BI252" i="6"/>
  <c r="BH252" i="6"/>
  <c r="BG252" i="6"/>
  <c r="BF252" i="6"/>
  <c r="T252" i="6"/>
  <c r="R252" i="6"/>
  <c r="P252" i="6"/>
  <c r="BI250" i="6"/>
  <c r="BH250" i="6"/>
  <c r="BG250" i="6"/>
  <c r="BF250" i="6"/>
  <c r="T250" i="6"/>
  <c r="R250" i="6"/>
  <c r="P250" i="6"/>
  <c r="BI243" i="6"/>
  <c r="BH243" i="6"/>
  <c r="BG243" i="6"/>
  <c r="BF243" i="6"/>
  <c r="T243" i="6"/>
  <c r="R243" i="6"/>
  <c r="P243" i="6"/>
  <c r="BI241" i="6"/>
  <c r="BH241" i="6"/>
  <c r="BG241" i="6"/>
  <c r="BF241" i="6"/>
  <c r="T241" i="6"/>
  <c r="R241" i="6"/>
  <c r="P241" i="6"/>
  <c r="BI237" i="6"/>
  <c r="BH237" i="6"/>
  <c r="BG237" i="6"/>
  <c r="BF237" i="6"/>
  <c r="T237" i="6"/>
  <c r="R237" i="6"/>
  <c r="P237" i="6"/>
  <c r="BI235" i="6"/>
  <c r="BH235" i="6"/>
  <c r="BG235" i="6"/>
  <c r="BF235" i="6"/>
  <c r="T235" i="6"/>
  <c r="R235" i="6"/>
  <c r="P235" i="6"/>
  <c r="BI231" i="6"/>
  <c r="BH231" i="6"/>
  <c r="BG231" i="6"/>
  <c r="BF231" i="6"/>
  <c r="T231" i="6"/>
  <c r="R231" i="6"/>
  <c r="P231" i="6"/>
  <c r="BI229" i="6"/>
  <c r="BH229" i="6"/>
  <c r="BG229" i="6"/>
  <c r="BF229" i="6"/>
  <c r="T229" i="6"/>
  <c r="R229" i="6"/>
  <c r="P229" i="6"/>
  <c r="BI227" i="6"/>
  <c r="BH227" i="6"/>
  <c r="BG227" i="6"/>
  <c r="BF227" i="6"/>
  <c r="T227" i="6"/>
  <c r="R227" i="6"/>
  <c r="P227" i="6"/>
  <c r="BI223" i="6"/>
  <c r="BH223" i="6"/>
  <c r="BG223" i="6"/>
  <c r="BF223" i="6"/>
  <c r="T223" i="6"/>
  <c r="R223" i="6"/>
  <c r="P223" i="6"/>
  <c r="BI218" i="6"/>
  <c r="BH218" i="6"/>
  <c r="BG218" i="6"/>
  <c r="BF218" i="6"/>
  <c r="T218" i="6"/>
  <c r="R218" i="6"/>
  <c r="P218" i="6"/>
  <c r="BI216" i="6"/>
  <c r="BH216" i="6"/>
  <c r="BG216" i="6"/>
  <c r="BF216" i="6"/>
  <c r="T216" i="6"/>
  <c r="R216" i="6"/>
  <c r="P216" i="6"/>
  <c r="BI214" i="6"/>
  <c r="BH214" i="6"/>
  <c r="BG214" i="6"/>
  <c r="BF214" i="6"/>
  <c r="T214" i="6"/>
  <c r="R214" i="6"/>
  <c r="P214" i="6"/>
  <c r="BI210" i="6"/>
  <c r="BH210" i="6"/>
  <c r="BG210" i="6"/>
  <c r="BF210" i="6"/>
  <c r="T210" i="6"/>
  <c r="R210" i="6"/>
  <c r="P210" i="6"/>
  <c r="BI208" i="6"/>
  <c r="BH208" i="6"/>
  <c r="BG208" i="6"/>
  <c r="BF208" i="6"/>
  <c r="T208" i="6"/>
  <c r="R208" i="6"/>
  <c r="P208" i="6"/>
  <c r="BI204" i="6"/>
  <c r="BH204" i="6"/>
  <c r="BG204" i="6"/>
  <c r="BF204" i="6"/>
  <c r="T204" i="6"/>
  <c r="R204" i="6"/>
  <c r="P204" i="6"/>
  <c r="BI199" i="6"/>
  <c r="BH199" i="6"/>
  <c r="BG199" i="6"/>
  <c r="BF199" i="6"/>
  <c r="T199" i="6"/>
  <c r="T198" i="6" s="1"/>
  <c r="R199" i="6"/>
  <c r="R198" i="6" s="1"/>
  <c r="P199" i="6"/>
  <c r="P198" i="6" s="1"/>
  <c r="BI193" i="6"/>
  <c r="BH193" i="6"/>
  <c r="BG193" i="6"/>
  <c r="BF193" i="6"/>
  <c r="T193" i="6"/>
  <c r="T192" i="6"/>
  <c r="R193" i="6"/>
  <c r="R192" i="6" s="1"/>
  <c r="P193" i="6"/>
  <c r="P192" i="6" s="1"/>
  <c r="BI189" i="6"/>
  <c r="BH189" i="6"/>
  <c r="BG189" i="6"/>
  <c r="BF189" i="6"/>
  <c r="T189" i="6"/>
  <c r="R189" i="6"/>
  <c r="P189" i="6"/>
  <c r="BI186" i="6"/>
  <c r="BH186" i="6"/>
  <c r="BG186" i="6"/>
  <c r="BF186" i="6"/>
  <c r="T186" i="6"/>
  <c r="R186" i="6"/>
  <c r="P186" i="6"/>
  <c r="BI182" i="6"/>
  <c r="BH182" i="6"/>
  <c r="BG182" i="6"/>
  <c r="BF182" i="6"/>
  <c r="T182" i="6"/>
  <c r="R182" i="6"/>
  <c r="P182" i="6"/>
  <c r="BI179" i="6"/>
  <c r="BH179" i="6"/>
  <c r="BG179" i="6"/>
  <c r="BF179" i="6"/>
  <c r="T179" i="6"/>
  <c r="R179" i="6"/>
  <c r="P179" i="6"/>
  <c r="BI170" i="6"/>
  <c r="BH170" i="6"/>
  <c r="BG170" i="6"/>
  <c r="BF170" i="6"/>
  <c r="T170" i="6"/>
  <c r="T169" i="6" s="1"/>
  <c r="R170" i="6"/>
  <c r="R169" i="6"/>
  <c r="P170" i="6"/>
  <c r="P169" i="6" s="1"/>
  <c r="BI165" i="6"/>
  <c r="BH165" i="6"/>
  <c r="BG165" i="6"/>
  <c r="BF165" i="6"/>
  <c r="T165" i="6"/>
  <c r="R165" i="6"/>
  <c r="P165" i="6"/>
  <c r="BI163" i="6"/>
  <c r="BH163" i="6"/>
  <c r="BG163" i="6"/>
  <c r="BF163" i="6"/>
  <c r="T163" i="6"/>
  <c r="R163" i="6"/>
  <c r="P163" i="6"/>
  <c r="BI161" i="6"/>
  <c r="BH161" i="6"/>
  <c r="BG161" i="6"/>
  <c r="BF161" i="6"/>
  <c r="T161" i="6"/>
  <c r="R161" i="6"/>
  <c r="P161" i="6"/>
  <c r="BI159" i="6"/>
  <c r="BH159" i="6"/>
  <c r="BG159" i="6"/>
  <c r="BF159" i="6"/>
  <c r="T159" i="6"/>
  <c r="R159" i="6"/>
  <c r="P159" i="6"/>
  <c r="BI154" i="6"/>
  <c r="BH154" i="6"/>
  <c r="BG154" i="6"/>
  <c r="BF154" i="6"/>
  <c r="T154" i="6"/>
  <c r="R154" i="6"/>
  <c r="P154" i="6"/>
  <c r="BI150" i="6"/>
  <c r="BH150" i="6"/>
  <c r="BG150" i="6"/>
  <c r="BF150" i="6"/>
  <c r="T150" i="6"/>
  <c r="R150" i="6"/>
  <c r="P150" i="6"/>
  <c r="BI148" i="6"/>
  <c r="BH148" i="6"/>
  <c r="BG148" i="6"/>
  <c r="BF148" i="6"/>
  <c r="T148" i="6"/>
  <c r="R148" i="6"/>
  <c r="P148" i="6"/>
  <c r="BI145" i="6"/>
  <c r="BH145" i="6"/>
  <c r="BG145" i="6"/>
  <c r="BF145" i="6"/>
  <c r="T145" i="6"/>
  <c r="R145" i="6"/>
  <c r="P145" i="6"/>
  <c r="BI141" i="6"/>
  <c r="BH141" i="6"/>
  <c r="BG141" i="6"/>
  <c r="BF141" i="6"/>
  <c r="T141" i="6"/>
  <c r="R141" i="6"/>
  <c r="P141" i="6"/>
  <c r="BI139" i="6"/>
  <c r="BH139" i="6"/>
  <c r="BG139" i="6"/>
  <c r="BF139" i="6"/>
  <c r="T139" i="6"/>
  <c r="R139" i="6"/>
  <c r="P139" i="6"/>
  <c r="BI135" i="6"/>
  <c r="BH135" i="6"/>
  <c r="BG135" i="6"/>
  <c r="BF135" i="6"/>
  <c r="T135" i="6"/>
  <c r="R135" i="6"/>
  <c r="P135" i="6"/>
  <c r="BI131" i="6"/>
  <c r="BH131" i="6"/>
  <c r="BG131" i="6"/>
  <c r="BF131" i="6"/>
  <c r="T131" i="6"/>
  <c r="R131" i="6"/>
  <c r="P131" i="6"/>
  <c r="BI129" i="6"/>
  <c r="BH129" i="6"/>
  <c r="BG129" i="6"/>
  <c r="BF129" i="6"/>
  <c r="T129" i="6"/>
  <c r="R129" i="6"/>
  <c r="P129" i="6"/>
  <c r="F121" i="6"/>
  <c r="E119" i="6"/>
  <c r="F89" i="6"/>
  <c r="E87" i="6"/>
  <c r="J24" i="6"/>
  <c r="E24" i="6"/>
  <c r="J124" i="6" s="1"/>
  <c r="J23" i="6"/>
  <c r="J21" i="6"/>
  <c r="E21" i="6"/>
  <c r="J91" i="6" s="1"/>
  <c r="J20" i="6"/>
  <c r="J18" i="6"/>
  <c r="E18" i="6"/>
  <c r="F124" i="6" s="1"/>
  <c r="J17" i="6"/>
  <c r="J15" i="6"/>
  <c r="E15" i="6"/>
  <c r="F91" i="6" s="1"/>
  <c r="J14" i="6"/>
  <c r="J12" i="6"/>
  <c r="J121" i="6" s="1"/>
  <c r="E7" i="6"/>
  <c r="E85" i="6" s="1"/>
  <c r="J37" i="5"/>
  <c r="J36" i="5"/>
  <c r="AY98" i="1" s="1"/>
  <c r="J35" i="5"/>
  <c r="AX98" i="1" s="1"/>
  <c r="BI215" i="5"/>
  <c r="BH215" i="5"/>
  <c r="BG215" i="5"/>
  <c r="BF215" i="5"/>
  <c r="T215" i="5"/>
  <c r="R215" i="5"/>
  <c r="P215" i="5"/>
  <c r="BI213" i="5"/>
  <c r="BH213" i="5"/>
  <c r="BG213" i="5"/>
  <c r="BF213" i="5"/>
  <c r="T213" i="5"/>
  <c r="R213" i="5"/>
  <c r="P213" i="5"/>
  <c r="BI211" i="5"/>
  <c r="BH211" i="5"/>
  <c r="BG211" i="5"/>
  <c r="BF211" i="5"/>
  <c r="T211" i="5"/>
  <c r="R211" i="5"/>
  <c r="P211" i="5"/>
  <c r="BI209" i="5"/>
  <c r="BH209" i="5"/>
  <c r="BG209" i="5"/>
  <c r="BF209" i="5"/>
  <c r="T209" i="5"/>
  <c r="R209" i="5"/>
  <c r="P209" i="5"/>
  <c r="BI207" i="5"/>
  <c r="BH207" i="5"/>
  <c r="BG207" i="5"/>
  <c r="BF207" i="5"/>
  <c r="T207" i="5"/>
  <c r="R207" i="5"/>
  <c r="P207" i="5"/>
  <c r="BI205" i="5"/>
  <c r="BH205" i="5"/>
  <c r="BG205" i="5"/>
  <c r="BF205" i="5"/>
  <c r="T205" i="5"/>
  <c r="R205" i="5"/>
  <c r="P205" i="5"/>
  <c r="BI203" i="5"/>
  <c r="BH203" i="5"/>
  <c r="BG203" i="5"/>
  <c r="BF203" i="5"/>
  <c r="T203" i="5"/>
  <c r="R203" i="5"/>
  <c r="P203" i="5"/>
  <c r="BI200" i="5"/>
  <c r="BH200" i="5"/>
  <c r="BG200" i="5"/>
  <c r="BF200" i="5"/>
  <c r="T200" i="5"/>
  <c r="R200" i="5"/>
  <c r="P200" i="5"/>
  <c r="BI198" i="5"/>
  <c r="BH198" i="5"/>
  <c r="BG198" i="5"/>
  <c r="BF198" i="5"/>
  <c r="T198" i="5"/>
  <c r="R198" i="5"/>
  <c r="P198" i="5"/>
  <c r="BI196" i="5"/>
  <c r="BH196" i="5"/>
  <c r="BG196" i="5"/>
  <c r="BF196" i="5"/>
  <c r="T196" i="5"/>
  <c r="R196" i="5"/>
  <c r="P196" i="5"/>
  <c r="BI194" i="5"/>
  <c r="BH194" i="5"/>
  <c r="BG194" i="5"/>
  <c r="BF194" i="5"/>
  <c r="T194" i="5"/>
  <c r="R194" i="5"/>
  <c r="P194" i="5"/>
  <c r="BI192" i="5"/>
  <c r="BH192" i="5"/>
  <c r="BG192" i="5"/>
  <c r="BF192" i="5"/>
  <c r="T192" i="5"/>
  <c r="R192" i="5"/>
  <c r="P192" i="5"/>
  <c r="BI189" i="5"/>
  <c r="BH189" i="5"/>
  <c r="BG189" i="5"/>
  <c r="BF189" i="5"/>
  <c r="T189" i="5"/>
  <c r="R189" i="5"/>
  <c r="P189" i="5"/>
  <c r="BI185" i="5"/>
  <c r="BH185" i="5"/>
  <c r="BG185" i="5"/>
  <c r="BF185" i="5"/>
  <c r="T185" i="5"/>
  <c r="R185" i="5"/>
  <c r="P185" i="5"/>
  <c r="BI183" i="5"/>
  <c r="BH183" i="5"/>
  <c r="BG183" i="5"/>
  <c r="BF183" i="5"/>
  <c r="T183" i="5"/>
  <c r="R183" i="5"/>
  <c r="P183" i="5"/>
  <c r="BI181" i="5"/>
  <c r="BH181" i="5"/>
  <c r="BG181" i="5"/>
  <c r="BF181" i="5"/>
  <c r="T181" i="5"/>
  <c r="R181" i="5"/>
  <c r="P181" i="5"/>
  <c r="BI179" i="5"/>
  <c r="BH179" i="5"/>
  <c r="BG179" i="5"/>
  <c r="BF179" i="5"/>
  <c r="T179" i="5"/>
  <c r="R179" i="5"/>
  <c r="P179" i="5"/>
  <c r="BI176" i="5"/>
  <c r="BH176" i="5"/>
  <c r="BG176" i="5"/>
  <c r="BF176" i="5"/>
  <c r="T176" i="5"/>
  <c r="R176" i="5"/>
  <c r="P176" i="5"/>
  <c r="BI174" i="5"/>
  <c r="BH174" i="5"/>
  <c r="BG174" i="5"/>
  <c r="BF174" i="5"/>
  <c r="T174" i="5"/>
  <c r="R174" i="5"/>
  <c r="P174" i="5"/>
  <c r="BI172" i="5"/>
  <c r="BH172" i="5"/>
  <c r="BG172" i="5"/>
  <c r="BF172" i="5"/>
  <c r="T172" i="5"/>
  <c r="R172" i="5"/>
  <c r="P172" i="5"/>
  <c r="BI170" i="5"/>
  <c r="BH170" i="5"/>
  <c r="BG170" i="5"/>
  <c r="BF170" i="5"/>
  <c r="T170" i="5"/>
  <c r="R170" i="5"/>
  <c r="P170" i="5"/>
  <c r="BI168" i="5"/>
  <c r="BH168" i="5"/>
  <c r="BG168" i="5"/>
  <c r="BF168" i="5"/>
  <c r="T168" i="5"/>
  <c r="R168" i="5"/>
  <c r="P168" i="5"/>
  <c r="BI166" i="5"/>
  <c r="BH166" i="5"/>
  <c r="BG166" i="5"/>
  <c r="BF166" i="5"/>
  <c r="T166" i="5"/>
  <c r="R166" i="5"/>
  <c r="P166" i="5"/>
  <c r="BI164" i="5"/>
  <c r="BH164" i="5"/>
  <c r="BG164" i="5"/>
  <c r="BF164" i="5"/>
  <c r="T164" i="5"/>
  <c r="R164" i="5"/>
  <c r="P164" i="5"/>
  <c r="BI162" i="5"/>
  <c r="BH162" i="5"/>
  <c r="BG162" i="5"/>
  <c r="BF162" i="5"/>
  <c r="T162" i="5"/>
  <c r="R162" i="5"/>
  <c r="P162" i="5"/>
  <c r="BI160" i="5"/>
  <c r="BH160" i="5"/>
  <c r="BG160" i="5"/>
  <c r="BF160" i="5"/>
  <c r="T160" i="5"/>
  <c r="R160" i="5"/>
  <c r="P160" i="5"/>
  <c r="BI157" i="5"/>
  <c r="BH157" i="5"/>
  <c r="BG157" i="5"/>
  <c r="BF157" i="5"/>
  <c r="T157" i="5"/>
  <c r="R157" i="5"/>
  <c r="P157" i="5"/>
  <c r="BI155" i="5"/>
  <c r="BH155" i="5"/>
  <c r="BG155" i="5"/>
  <c r="BF155" i="5"/>
  <c r="T155" i="5"/>
  <c r="R155" i="5"/>
  <c r="P155" i="5"/>
  <c r="BI153" i="5"/>
  <c r="BH153" i="5"/>
  <c r="BG153" i="5"/>
  <c r="BF153" i="5"/>
  <c r="T153" i="5"/>
  <c r="R153" i="5"/>
  <c r="P153" i="5"/>
  <c r="BI151" i="5"/>
  <c r="BH151" i="5"/>
  <c r="BG151" i="5"/>
  <c r="BF151" i="5"/>
  <c r="T151" i="5"/>
  <c r="R151" i="5"/>
  <c r="P151" i="5"/>
  <c r="BI149" i="5"/>
  <c r="BH149" i="5"/>
  <c r="BG149" i="5"/>
  <c r="BF149" i="5"/>
  <c r="T149" i="5"/>
  <c r="R149" i="5"/>
  <c r="P149" i="5"/>
  <c r="BI146" i="5"/>
  <c r="BH146" i="5"/>
  <c r="BG146" i="5"/>
  <c r="BF146" i="5"/>
  <c r="T146" i="5"/>
  <c r="R146" i="5"/>
  <c r="P146" i="5"/>
  <c r="BI144" i="5"/>
  <c r="BH144" i="5"/>
  <c r="BG144" i="5"/>
  <c r="BF144" i="5"/>
  <c r="T144" i="5"/>
  <c r="R144" i="5"/>
  <c r="P144" i="5"/>
  <c r="BI142" i="5"/>
  <c r="BH142" i="5"/>
  <c r="BG142" i="5"/>
  <c r="BF142" i="5"/>
  <c r="T142" i="5"/>
  <c r="R142" i="5"/>
  <c r="P142" i="5"/>
  <c r="BI140" i="5"/>
  <c r="BH140" i="5"/>
  <c r="BG140" i="5"/>
  <c r="BF140" i="5"/>
  <c r="T140" i="5"/>
  <c r="R140" i="5"/>
  <c r="P140" i="5"/>
  <c r="BI137" i="5"/>
  <c r="BH137" i="5"/>
  <c r="BG137" i="5"/>
  <c r="BF137" i="5"/>
  <c r="T137" i="5"/>
  <c r="R137" i="5"/>
  <c r="P137" i="5"/>
  <c r="BI135" i="5"/>
  <c r="BH135" i="5"/>
  <c r="BG135" i="5"/>
  <c r="BF135" i="5"/>
  <c r="T135" i="5"/>
  <c r="R135" i="5"/>
  <c r="P135" i="5"/>
  <c r="BI133" i="5"/>
  <c r="BH133" i="5"/>
  <c r="BG133" i="5"/>
  <c r="BF133" i="5"/>
  <c r="T133" i="5"/>
  <c r="R133" i="5"/>
  <c r="P133" i="5"/>
  <c r="BI131" i="5"/>
  <c r="BH131" i="5"/>
  <c r="BG131" i="5"/>
  <c r="BF131" i="5"/>
  <c r="T131" i="5"/>
  <c r="R131" i="5"/>
  <c r="P131" i="5"/>
  <c r="BI129" i="5"/>
  <c r="BH129" i="5"/>
  <c r="BG129" i="5"/>
  <c r="BF129" i="5"/>
  <c r="T129" i="5"/>
  <c r="R129" i="5"/>
  <c r="P129" i="5"/>
  <c r="BI127" i="5"/>
  <c r="BH127" i="5"/>
  <c r="BG127" i="5"/>
  <c r="BF127" i="5"/>
  <c r="T127" i="5"/>
  <c r="R127" i="5"/>
  <c r="P127" i="5"/>
  <c r="BI125" i="5"/>
  <c r="BH125" i="5"/>
  <c r="BG125" i="5"/>
  <c r="BF125" i="5"/>
  <c r="T125" i="5"/>
  <c r="R125" i="5"/>
  <c r="P125" i="5"/>
  <c r="F117" i="5"/>
  <c r="E115" i="5"/>
  <c r="F89" i="5"/>
  <c r="E87" i="5"/>
  <c r="J24" i="5"/>
  <c r="E24" i="5"/>
  <c r="J92" i="5" s="1"/>
  <c r="J23" i="5"/>
  <c r="J21" i="5"/>
  <c r="E21" i="5"/>
  <c r="J119" i="5" s="1"/>
  <c r="J20" i="5"/>
  <c r="J18" i="5"/>
  <c r="E18" i="5"/>
  <c r="F120" i="5" s="1"/>
  <c r="J17" i="5"/>
  <c r="J15" i="5"/>
  <c r="E15" i="5"/>
  <c r="F91" i="5"/>
  <c r="J14" i="5"/>
  <c r="J12" i="5"/>
  <c r="J117" i="5" s="1"/>
  <c r="E7" i="5"/>
  <c r="E113" i="5" s="1"/>
  <c r="J126" i="4"/>
  <c r="J37" i="4"/>
  <c r="J36" i="4"/>
  <c r="AY97" i="1" s="1"/>
  <c r="J35" i="4"/>
  <c r="AX97" i="1" s="1"/>
  <c r="BI397" i="4"/>
  <c r="BH397" i="4"/>
  <c r="BG397" i="4"/>
  <c r="BF397" i="4"/>
  <c r="T397" i="4"/>
  <c r="R397" i="4"/>
  <c r="P397" i="4"/>
  <c r="BI395" i="4"/>
  <c r="BH395" i="4"/>
  <c r="BG395" i="4"/>
  <c r="BF395" i="4"/>
  <c r="T395" i="4"/>
  <c r="R395" i="4"/>
  <c r="P395" i="4"/>
  <c r="BI393" i="4"/>
  <c r="BH393" i="4"/>
  <c r="BG393" i="4"/>
  <c r="BF393" i="4"/>
  <c r="T393" i="4"/>
  <c r="R393" i="4"/>
  <c r="P393" i="4"/>
  <c r="BI391" i="4"/>
  <c r="BH391" i="4"/>
  <c r="BG391" i="4"/>
  <c r="BF391" i="4"/>
  <c r="T391" i="4"/>
  <c r="R391" i="4"/>
  <c r="P391" i="4"/>
  <c r="BI389" i="4"/>
  <c r="BH389" i="4"/>
  <c r="BG389" i="4"/>
  <c r="BF389" i="4"/>
  <c r="T389" i="4"/>
  <c r="R389" i="4"/>
  <c r="P389" i="4"/>
  <c r="BI387" i="4"/>
  <c r="BH387" i="4"/>
  <c r="BG387" i="4"/>
  <c r="BF387" i="4"/>
  <c r="T387" i="4"/>
  <c r="R387" i="4"/>
  <c r="P387" i="4"/>
  <c r="BI385" i="4"/>
  <c r="BH385" i="4"/>
  <c r="BG385" i="4"/>
  <c r="BF385" i="4"/>
  <c r="T385" i="4"/>
  <c r="R385" i="4"/>
  <c r="P385" i="4"/>
  <c r="BI382" i="4"/>
  <c r="BH382" i="4"/>
  <c r="BG382" i="4"/>
  <c r="BF382" i="4"/>
  <c r="T382" i="4"/>
  <c r="R382" i="4"/>
  <c r="P382" i="4"/>
  <c r="BI380" i="4"/>
  <c r="BH380" i="4"/>
  <c r="BG380" i="4"/>
  <c r="BF380" i="4"/>
  <c r="T380" i="4"/>
  <c r="R380" i="4"/>
  <c r="P380" i="4"/>
  <c r="BI378" i="4"/>
  <c r="BH378" i="4"/>
  <c r="BG378" i="4"/>
  <c r="BF378" i="4"/>
  <c r="T378" i="4"/>
  <c r="R378" i="4"/>
  <c r="P378" i="4"/>
  <c r="BI376" i="4"/>
  <c r="BH376" i="4"/>
  <c r="BG376" i="4"/>
  <c r="BF376" i="4"/>
  <c r="T376" i="4"/>
  <c r="R376" i="4"/>
  <c r="P376" i="4"/>
  <c r="BI374" i="4"/>
  <c r="BH374" i="4"/>
  <c r="BG374" i="4"/>
  <c r="BF374" i="4"/>
  <c r="T374" i="4"/>
  <c r="R374" i="4"/>
  <c r="P374" i="4"/>
  <c r="BI371" i="4"/>
  <c r="BH371" i="4"/>
  <c r="BG371" i="4"/>
  <c r="BF371" i="4"/>
  <c r="T371" i="4"/>
  <c r="R371" i="4"/>
  <c r="P371" i="4"/>
  <c r="BI369" i="4"/>
  <c r="BH369" i="4"/>
  <c r="BG369" i="4"/>
  <c r="BF369" i="4"/>
  <c r="T369" i="4"/>
  <c r="R369" i="4"/>
  <c r="P369" i="4"/>
  <c r="BI367" i="4"/>
  <c r="BH367" i="4"/>
  <c r="BG367" i="4"/>
  <c r="BF367" i="4"/>
  <c r="T367" i="4"/>
  <c r="R367" i="4"/>
  <c r="P367" i="4"/>
  <c r="BI365" i="4"/>
  <c r="BH365" i="4"/>
  <c r="BG365" i="4"/>
  <c r="BF365" i="4"/>
  <c r="T365" i="4"/>
  <c r="R365" i="4"/>
  <c r="P365" i="4"/>
  <c r="BI363" i="4"/>
  <c r="BH363" i="4"/>
  <c r="BG363" i="4"/>
  <c r="BF363" i="4"/>
  <c r="T363" i="4"/>
  <c r="R363" i="4"/>
  <c r="P363" i="4"/>
  <c r="BI361" i="4"/>
  <c r="BH361" i="4"/>
  <c r="BG361" i="4"/>
  <c r="BF361" i="4"/>
  <c r="T361" i="4"/>
  <c r="R361" i="4"/>
  <c r="P361" i="4"/>
  <c r="BI359" i="4"/>
  <c r="BH359" i="4"/>
  <c r="BG359" i="4"/>
  <c r="BF359" i="4"/>
  <c r="T359" i="4"/>
  <c r="R359" i="4"/>
  <c r="P359" i="4"/>
  <c r="BI357" i="4"/>
  <c r="BH357" i="4"/>
  <c r="BG357" i="4"/>
  <c r="BF357" i="4"/>
  <c r="T357" i="4"/>
  <c r="R357" i="4"/>
  <c r="P357" i="4"/>
  <c r="BI355" i="4"/>
  <c r="BH355" i="4"/>
  <c r="BG355" i="4"/>
  <c r="BF355" i="4"/>
  <c r="T355" i="4"/>
  <c r="R355" i="4"/>
  <c r="P355" i="4"/>
  <c r="BI353" i="4"/>
  <c r="BH353" i="4"/>
  <c r="BG353" i="4"/>
  <c r="BF353" i="4"/>
  <c r="T353" i="4"/>
  <c r="R353" i="4"/>
  <c r="P353" i="4"/>
  <c r="BI351" i="4"/>
  <c r="BH351" i="4"/>
  <c r="BG351" i="4"/>
  <c r="BF351" i="4"/>
  <c r="T351" i="4"/>
  <c r="R351" i="4"/>
  <c r="P351" i="4"/>
  <c r="BI349" i="4"/>
  <c r="BH349" i="4"/>
  <c r="BG349" i="4"/>
  <c r="BF349" i="4"/>
  <c r="T349" i="4"/>
  <c r="R349" i="4"/>
  <c r="P349" i="4"/>
  <c r="BI347" i="4"/>
  <c r="BH347" i="4"/>
  <c r="BG347" i="4"/>
  <c r="BF347" i="4"/>
  <c r="T347" i="4"/>
  <c r="R347" i="4"/>
  <c r="P347" i="4"/>
  <c r="BI345" i="4"/>
  <c r="BH345" i="4"/>
  <c r="BG345" i="4"/>
  <c r="BF345" i="4"/>
  <c r="T345" i="4"/>
  <c r="R345" i="4"/>
  <c r="P345" i="4"/>
  <c r="BI343" i="4"/>
  <c r="BH343" i="4"/>
  <c r="BG343" i="4"/>
  <c r="BF343" i="4"/>
  <c r="T343" i="4"/>
  <c r="R343" i="4"/>
  <c r="P343" i="4"/>
  <c r="BI341" i="4"/>
  <c r="BH341" i="4"/>
  <c r="BG341" i="4"/>
  <c r="BF341" i="4"/>
  <c r="T341" i="4"/>
  <c r="R341" i="4"/>
  <c r="P341" i="4"/>
  <c r="BI339" i="4"/>
  <c r="BH339" i="4"/>
  <c r="BG339" i="4"/>
  <c r="BF339" i="4"/>
  <c r="T339" i="4"/>
  <c r="R339" i="4"/>
  <c r="P339" i="4"/>
  <c r="BI337" i="4"/>
  <c r="BH337" i="4"/>
  <c r="BG337" i="4"/>
  <c r="BF337" i="4"/>
  <c r="T337" i="4"/>
  <c r="R337" i="4"/>
  <c r="P337" i="4"/>
  <c r="BI335" i="4"/>
  <c r="BH335" i="4"/>
  <c r="BG335" i="4"/>
  <c r="BF335" i="4"/>
  <c r="T335" i="4"/>
  <c r="R335" i="4"/>
  <c r="P335" i="4"/>
  <c r="BI333" i="4"/>
  <c r="BH333" i="4"/>
  <c r="BG333" i="4"/>
  <c r="BF333" i="4"/>
  <c r="T333" i="4"/>
  <c r="R333" i="4"/>
  <c r="P333" i="4"/>
  <c r="BI331" i="4"/>
  <c r="BH331" i="4"/>
  <c r="BG331" i="4"/>
  <c r="BF331" i="4"/>
  <c r="T331" i="4"/>
  <c r="R331" i="4"/>
  <c r="P331" i="4"/>
  <c r="BI329" i="4"/>
  <c r="BH329" i="4"/>
  <c r="BG329" i="4"/>
  <c r="BF329" i="4"/>
  <c r="T329" i="4"/>
  <c r="R329" i="4"/>
  <c r="P329" i="4"/>
  <c r="BI327" i="4"/>
  <c r="BH327" i="4"/>
  <c r="BG327" i="4"/>
  <c r="BF327" i="4"/>
  <c r="T327" i="4"/>
  <c r="R327" i="4"/>
  <c r="P327" i="4"/>
  <c r="BI325" i="4"/>
  <c r="BH325" i="4"/>
  <c r="BG325" i="4"/>
  <c r="BF325" i="4"/>
  <c r="T325" i="4"/>
  <c r="R325" i="4"/>
  <c r="P325" i="4"/>
  <c r="BI323" i="4"/>
  <c r="BH323" i="4"/>
  <c r="BG323" i="4"/>
  <c r="BF323" i="4"/>
  <c r="T323" i="4"/>
  <c r="R323" i="4"/>
  <c r="P323" i="4"/>
  <c r="BI321" i="4"/>
  <c r="BH321" i="4"/>
  <c r="BG321" i="4"/>
  <c r="BF321" i="4"/>
  <c r="T321" i="4"/>
  <c r="R321" i="4"/>
  <c r="P321" i="4"/>
  <c r="BI319" i="4"/>
  <c r="BH319" i="4"/>
  <c r="BG319" i="4"/>
  <c r="BF319" i="4"/>
  <c r="T319" i="4"/>
  <c r="R319" i="4"/>
  <c r="P319" i="4"/>
  <c r="BI317" i="4"/>
  <c r="BH317" i="4"/>
  <c r="BG317" i="4"/>
  <c r="BF317" i="4"/>
  <c r="T317" i="4"/>
  <c r="R317" i="4"/>
  <c r="P317" i="4"/>
  <c r="BI315" i="4"/>
  <c r="BH315" i="4"/>
  <c r="BG315" i="4"/>
  <c r="BF315" i="4"/>
  <c r="T315" i="4"/>
  <c r="R315" i="4"/>
  <c r="P315" i="4"/>
  <c r="BI313" i="4"/>
  <c r="BH313" i="4"/>
  <c r="BG313" i="4"/>
  <c r="BF313" i="4"/>
  <c r="T313" i="4"/>
  <c r="R313" i="4"/>
  <c r="P313" i="4"/>
  <c r="BI311" i="4"/>
  <c r="BH311" i="4"/>
  <c r="BG311" i="4"/>
  <c r="BF311" i="4"/>
  <c r="T311" i="4"/>
  <c r="R311" i="4"/>
  <c r="P311" i="4"/>
  <c r="BI309" i="4"/>
  <c r="BH309" i="4"/>
  <c r="BG309" i="4"/>
  <c r="BF309" i="4"/>
  <c r="T309" i="4"/>
  <c r="R309" i="4"/>
  <c r="P309" i="4"/>
  <c r="BI307" i="4"/>
  <c r="BH307" i="4"/>
  <c r="BG307" i="4"/>
  <c r="BF307" i="4"/>
  <c r="T307" i="4"/>
  <c r="R307" i="4"/>
  <c r="P307" i="4"/>
  <c r="BI305" i="4"/>
  <c r="BH305" i="4"/>
  <c r="BG305" i="4"/>
  <c r="BF305" i="4"/>
  <c r="T305" i="4"/>
  <c r="R305" i="4"/>
  <c r="P305" i="4"/>
  <c r="BI303" i="4"/>
  <c r="BH303" i="4"/>
  <c r="BG303" i="4"/>
  <c r="BF303" i="4"/>
  <c r="T303" i="4"/>
  <c r="R303" i="4"/>
  <c r="P303" i="4"/>
  <c r="BI301" i="4"/>
  <c r="BH301" i="4"/>
  <c r="BG301" i="4"/>
  <c r="BF301" i="4"/>
  <c r="T301" i="4"/>
  <c r="R301" i="4"/>
  <c r="P301" i="4"/>
  <c r="BI299" i="4"/>
  <c r="BH299" i="4"/>
  <c r="BG299" i="4"/>
  <c r="BF299" i="4"/>
  <c r="T299" i="4"/>
  <c r="R299" i="4"/>
  <c r="P299" i="4"/>
  <c r="BI297" i="4"/>
  <c r="BH297" i="4"/>
  <c r="BG297" i="4"/>
  <c r="BF297" i="4"/>
  <c r="T297" i="4"/>
  <c r="R297" i="4"/>
  <c r="P297" i="4"/>
  <c r="BI294" i="4"/>
  <c r="BH294" i="4"/>
  <c r="BG294" i="4"/>
  <c r="BF294" i="4"/>
  <c r="T294" i="4"/>
  <c r="R294" i="4"/>
  <c r="P294" i="4"/>
  <c r="BI292" i="4"/>
  <c r="BH292" i="4"/>
  <c r="BG292" i="4"/>
  <c r="BF292" i="4"/>
  <c r="T292" i="4"/>
  <c r="R292" i="4"/>
  <c r="P292" i="4"/>
  <c r="BI290" i="4"/>
  <c r="BH290" i="4"/>
  <c r="BG290" i="4"/>
  <c r="BF290" i="4"/>
  <c r="T290" i="4"/>
  <c r="R290" i="4"/>
  <c r="P290" i="4"/>
  <c r="BI288" i="4"/>
  <c r="BH288" i="4"/>
  <c r="BG288" i="4"/>
  <c r="BF288" i="4"/>
  <c r="T288" i="4"/>
  <c r="R288" i="4"/>
  <c r="P288" i="4"/>
  <c r="BI286" i="4"/>
  <c r="BH286" i="4"/>
  <c r="BG286" i="4"/>
  <c r="BF286" i="4"/>
  <c r="T286" i="4"/>
  <c r="R286" i="4"/>
  <c r="P286" i="4"/>
  <c r="BI284" i="4"/>
  <c r="BH284" i="4"/>
  <c r="BG284" i="4"/>
  <c r="BF284" i="4"/>
  <c r="T284" i="4"/>
  <c r="R284" i="4"/>
  <c r="P284" i="4"/>
  <c r="BI282" i="4"/>
  <c r="BH282" i="4"/>
  <c r="BG282" i="4"/>
  <c r="BF282" i="4"/>
  <c r="T282" i="4"/>
  <c r="R282" i="4"/>
  <c r="P282" i="4"/>
  <c r="BI279" i="4"/>
  <c r="BH279" i="4"/>
  <c r="BG279" i="4"/>
  <c r="BF279" i="4"/>
  <c r="T279" i="4"/>
  <c r="R279" i="4"/>
  <c r="P279" i="4"/>
  <c r="BI277" i="4"/>
  <c r="BH277" i="4"/>
  <c r="BG277" i="4"/>
  <c r="BF277" i="4"/>
  <c r="T277" i="4"/>
  <c r="R277" i="4"/>
  <c r="P277" i="4"/>
  <c r="BI275" i="4"/>
  <c r="BH275" i="4"/>
  <c r="BG275" i="4"/>
  <c r="BF275" i="4"/>
  <c r="T275" i="4"/>
  <c r="R275" i="4"/>
  <c r="P275" i="4"/>
  <c r="BI273" i="4"/>
  <c r="BH273" i="4"/>
  <c r="BG273" i="4"/>
  <c r="BF273" i="4"/>
  <c r="T273" i="4"/>
  <c r="R273" i="4"/>
  <c r="P273" i="4"/>
  <c r="BI271" i="4"/>
  <c r="BH271" i="4"/>
  <c r="BG271" i="4"/>
  <c r="BF271" i="4"/>
  <c r="T271" i="4"/>
  <c r="R271" i="4"/>
  <c r="P271" i="4"/>
  <c r="BI269" i="4"/>
  <c r="BH269" i="4"/>
  <c r="BG269" i="4"/>
  <c r="BF269" i="4"/>
  <c r="T269" i="4"/>
  <c r="R269" i="4"/>
  <c r="P269" i="4"/>
  <c r="BI267" i="4"/>
  <c r="BH267" i="4"/>
  <c r="BG267" i="4"/>
  <c r="BF267" i="4"/>
  <c r="T267" i="4"/>
  <c r="R267" i="4"/>
  <c r="P267" i="4"/>
  <c r="BI264" i="4"/>
  <c r="BH264" i="4"/>
  <c r="BG264" i="4"/>
  <c r="BF264" i="4"/>
  <c r="T264" i="4"/>
  <c r="R264" i="4"/>
  <c r="P264" i="4"/>
  <c r="BI262" i="4"/>
  <c r="BH262" i="4"/>
  <c r="BG262" i="4"/>
  <c r="BF262" i="4"/>
  <c r="T262" i="4"/>
  <c r="R262" i="4"/>
  <c r="P262" i="4"/>
  <c r="BI260" i="4"/>
  <c r="BH260" i="4"/>
  <c r="BG260" i="4"/>
  <c r="BF260" i="4"/>
  <c r="T260" i="4"/>
  <c r="R260" i="4"/>
  <c r="P260" i="4"/>
  <c r="BI258" i="4"/>
  <c r="BH258" i="4"/>
  <c r="BG258" i="4"/>
  <c r="BF258" i="4"/>
  <c r="T258" i="4"/>
  <c r="R258" i="4"/>
  <c r="P258" i="4"/>
  <c r="BI256" i="4"/>
  <c r="BH256" i="4"/>
  <c r="BG256" i="4"/>
  <c r="BF256" i="4"/>
  <c r="T256" i="4"/>
  <c r="R256" i="4"/>
  <c r="P256" i="4"/>
  <c r="BI254" i="4"/>
  <c r="BH254" i="4"/>
  <c r="BG254" i="4"/>
  <c r="BF254" i="4"/>
  <c r="T254" i="4"/>
  <c r="R254" i="4"/>
  <c r="P254" i="4"/>
  <c r="BI252" i="4"/>
  <c r="BH252" i="4"/>
  <c r="BG252" i="4"/>
  <c r="BF252" i="4"/>
  <c r="T252" i="4"/>
  <c r="R252" i="4"/>
  <c r="P252" i="4"/>
  <c r="BI250" i="4"/>
  <c r="BH250" i="4"/>
  <c r="BG250" i="4"/>
  <c r="BF250" i="4"/>
  <c r="T250" i="4"/>
  <c r="R250" i="4"/>
  <c r="P250" i="4"/>
  <c r="BI248" i="4"/>
  <c r="BH248" i="4"/>
  <c r="BG248" i="4"/>
  <c r="BF248" i="4"/>
  <c r="T248" i="4"/>
  <c r="R248" i="4"/>
  <c r="P248" i="4"/>
  <c r="BI246" i="4"/>
  <c r="BH246" i="4"/>
  <c r="BG246" i="4"/>
  <c r="BF246" i="4"/>
  <c r="T246" i="4"/>
  <c r="R246" i="4"/>
  <c r="P246" i="4"/>
  <c r="BI244" i="4"/>
  <c r="BH244" i="4"/>
  <c r="BG244" i="4"/>
  <c r="BF244" i="4"/>
  <c r="T244" i="4"/>
  <c r="R244" i="4"/>
  <c r="P244" i="4"/>
  <c r="BI242" i="4"/>
  <c r="BH242" i="4"/>
  <c r="BG242" i="4"/>
  <c r="BF242" i="4"/>
  <c r="T242" i="4"/>
  <c r="R242" i="4"/>
  <c r="P242" i="4"/>
  <c r="BI240" i="4"/>
  <c r="BH240" i="4"/>
  <c r="BG240" i="4"/>
  <c r="BF240" i="4"/>
  <c r="T240" i="4"/>
  <c r="R240" i="4"/>
  <c r="P240" i="4"/>
  <c r="BI238" i="4"/>
  <c r="BH238" i="4"/>
  <c r="BG238" i="4"/>
  <c r="BF238" i="4"/>
  <c r="T238" i="4"/>
  <c r="R238" i="4"/>
  <c r="P238" i="4"/>
  <c r="BI236" i="4"/>
  <c r="BH236" i="4"/>
  <c r="BG236" i="4"/>
  <c r="BF236" i="4"/>
  <c r="T236" i="4"/>
  <c r="R236" i="4"/>
  <c r="P236" i="4"/>
  <c r="BI234" i="4"/>
  <c r="BH234" i="4"/>
  <c r="BG234" i="4"/>
  <c r="BF234" i="4"/>
  <c r="T234" i="4"/>
  <c r="R234" i="4"/>
  <c r="P234" i="4"/>
  <c r="BI232" i="4"/>
  <c r="BH232" i="4"/>
  <c r="BG232" i="4"/>
  <c r="BF232" i="4"/>
  <c r="T232" i="4"/>
  <c r="R232" i="4"/>
  <c r="P232" i="4"/>
  <c r="BI230" i="4"/>
  <c r="BH230" i="4"/>
  <c r="BG230" i="4"/>
  <c r="BF230" i="4"/>
  <c r="T230" i="4"/>
  <c r="R230" i="4"/>
  <c r="P230" i="4"/>
  <c r="BI228" i="4"/>
  <c r="BH228" i="4"/>
  <c r="BG228" i="4"/>
  <c r="BF228" i="4"/>
  <c r="T228" i="4"/>
  <c r="R228" i="4"/>
  <c r="P228" i="4"/>
  <c r="BI226" i="4"/>
  <c r="BH226" i="4"/>
  <c r="BG226" i="4"/>
  <c r="BF226" i="4"/>
  <c r="T226" i="4"/>
  <c r="R226" i="4"/>
  <c r="P226" i="4"/>
  <c r="BI224" i="4"/>
  <c r="BH224" i="4"/>
  <c r="BG224" i="4"/>
  <c r="BF224" i="4"/>
  <c r="T224" i="4"/>
  <c r="R224" i="4"/>
  <c r="P224" i="4"/>
  <c r="BI222" i="4"/>
  <c r="BH222" i="4"/>
  <c r="BG222" i="4"/>
  <c r="BF222" i="4"/>
  <c r="T222" i="4"/>
  <c r="R222" i="4"/>
  <c r="P222" i="4"/>
  <c r="BI220" i="4"/>
  <c r="BH220" i="4"/>
  <c r="BG220" i="4"/>
  <c r="BF220" i="4"/>
  <c r="T220" i="4"/>
  <c r="R220" i="4"/>
  <c r="P220" i="4"/>
  <c r="BI218" i="4"/>
  <c r="BH218" i="4"/>
  <c r="BG218" i="4"/>
  <c r="BF218" i="4"/>
  <c r="T218" i="4"/>
  <c r="R218" i="4"/>
  <c r="P218" i="4"/>
  <c r="BI216" i="4"/>
  <c r="BH216" i="4"/>
  <c r="BG216" i="4"/>
  <c r="BF216" i="4"/>
  <c r="T216" i="4"/>
  <c r="R216" i="4"/>
  <c r="P216" i="4"/>
  <c r="BI214" i="4"/>
  <c r="BH214" i="4"/>
  <c r="BG214" i="4"/>
  <c r="BF214" i="4"/>
  <c r="T214" i="4"/>
  <c r="R214" i="4"/>
  <c r="P214" i="4"/>
  <c r="BI212" i="4"/>
  <c r="BH212" i="4"/>
  <c r="BG212" i="4"/>
  <c r="BF212" i="4"/>
  <c r="T212" i="4"/>
  <c r="R212" i="4"/>
  <c r="P212" i="4"/>
  <c r="BI210" i="4"/>
  <c r="BH210" i="4"/>
  <c r="BG210" i="4"/>
  <c r="BF210" i="4"/>
  <c r="T210" i="4"/>
  <c r="R210" i="4"/>
  <c r="P210" i="4"/>
  <c r="BI208" i="4"/>
  <c r="BH208" i="4"/>
  <c r="BG208" i="4"/>
  <c r="BF208" i="4"/>
  <c r="T208" i="4"/>
  <c r="R208" i="4"/>
  <c r="P208" i="4"/>
  <c r="BI206" i="4"/>
  <c r="BH206" i="4"/>
  <c r="BG206" i="4"/>
  <c r="BF206" i="4"/>
  <c r="T206" i="4"/>
  <c r="R206" i="4"/>
  <c r="P206" i="4"/>
  <c r="BI204" i="4"/>
  <c r="BH204" i="4"/>
  <c r="BG204" i="4"/>
  <c r="BF204" i="4"/>
  <c r="T204" i="4"/>
  <c r="R204" i="4"/>
  <c r="P204" i="4"/>
  <c r="BI202" i="4"/>
  <c r="BH202" i="4"/>
  <c r="BG202" i="4"/>
  <c r="BF202" i="4"/>
  <c r="T202" i="4"/>
  <c r="R202" i="4"/>
  <c r="P202" i="4"/>
  <c r="BI200" i="4"/>
  <c r="BH200" i="4"/>
  <c r="BG200" i="4"/>
  <c r="BF200" i="4"/>
  <c r="T200" i="4"/>
  <c r="R200" i="4"/>
  <c r="P200" i="4"/>
  <c r="BI198" i="4"/>
  <c r="BH198" i="4"/>
  <c r="BG198" i="4"/>
  <c r="BF198" i="4"/>
  <c r="T198" i="4"/>
  <c r="R198" i="4"/>
  <c r="P198" i="4"/>
  <c r="BI196" i="4"/>
  <c r="BH196" i="4"/>
  <c r="BG196" i="4"/>
  <c r="BF196" i="4"/>
  <c r="T196" i="4"/>
  <c r="R196" i="4"/>
  <c r="P196" i="4"/>
  <c r="BI194" i="4"/>
  <c r="BH194" i="4"/>
  <c r="BG194" i="4"/>
  <c r="BF194" i="4"/>
  <c r="T194" i="4"/>
  <c r="R194" i="4"/>
  <c r="P194" i="4"/>
  <c r="BI192" i="4"/>
  <c r="BH192" i="4"/>
  <c r="BG192" i="4"/>
  <c r="BF192" i="4"/>
  <c r="T192" i="4"/>
  <c r="R192" i="4"/>
  <c r="P192" i="4"/>
  <c r="BI189" i="4"/>
  <c r="BH189" i="4"/>
  <c r="BG189" i="4"/>
  <c r="BF189" i="4"/>
  <c r="T189" i="4"/>
  <c r="R189" i="4"/>
  <c r="P189" i="4"/>
  <c r="BI187" i="4"/>
  <c r="BH187" i="4"/>
  <c r="BG187" i="4"/>
  <c r="BF187" i="4"/>
  <c r="T187" i="4"/>
  <c r="R187" i="4"/>
  <c r="P187" i="4"/>
  <c r="BI185" i="4"/>
  <c r="BH185" i="4"/>
  <c r="BG185" i="4"/>
  <c r="BF185" i="4"/>
  <c r="T185" i="4"/>
  <c r="R185" i="4"/>
  <c r="P185" i="4"/>
  <c r="BI183" i="4"/>
  <c r="BH183" i="4"/>
  <c r="BG183" i="4"/>
  <c r="BF183" i="4"/>
  <c r="T183" i="4"/>
  <c r="R183" i="4"/>
  <c r="P183" i="4"/>
  <c r="BI181" i="4"/>
  <c r="BH181" i="4"/>
  <c r="BG181" i="4"/>
  <c r="BF181" i="4"/>
  <c r="T181" i="4"/>
  <c r="R181" i="4"/>
  <c r="P181" i="4"/>
  <c r="BI179" i="4"/>
  <c r="BH179" i="4"/>
  <c r="BG179" i="4"/>
  <c r="BF179" i="4"/>
  <c r="T179" i="4"/>
  <c r="R179" i="4"/>
  <c r="P179" i="4"/>
  <c r="BI177" i="4"/>
  <c r="BH177" i="4"/>
  <c r="BG177" i="4"/>
  <c r="BF177" i="4"/>
  <c r="T177" i="4"/>
  <c r="R177" i="4"/>
  <c r="P177" i="4"/>
  <c r="BI175" i="4"/>
  <c r="BH175" i="4"/>
  <c r="BG175" i="4"/>
  <c r="BF175" i="4"/>
  <c r="T175" i="4"/>
  <c r="R175" i="4"/>
  <c r="P175" i="4"/>
  <c r="BI173" i="4"/>
  <c r="BH173" i="4"/>
  <c r="BG173" i="4"/>
  <c r="BF173" i="4"/>
  <c r="T173" i="4"/>
  <c r="R173" i="4"/>
  <c r="P173" i="4"/>
  <c r="BI171" i="4"/>
  <c r="BH171" i="4"/>
  <c r="BG171" i="4"/>
  <c r="BF171" i="4"/>
  <c r="T171" i="4"/>
  <c r="R171" i="4"/>
  <c r="P171" i="4"/>
  <c r="BI169" i="4"/>
  <c r="BH169" i="4"/>
  <c r="BG169" i="4"/>
  <c r="BF169" i="4"/>
  <c r="T169" i="4"/>
  <c r="R169" i="4"/>
  <c r="P169" i="4"/>
  <c r="BI167" i="4"/>
  <c r="BH167" i="4"/>
  <c r="BG167" i="4"/>
  <c r="BF167" i="4"/>
  <c r="T167" i="4"/>
  <c r="R167" i="4"/>
  <c r="P167" i="4"/>
  <c r="BI165" i="4"/>
  <c r="BH165" i="4"/>
  <c r="BG165" i="4"/>
  <c r="BF165" i="4"/>
  <c r="T165" i="4"/>
  <c r="R165" i="4"/>
  <c r="P165" i="4"/>
  <c r="BI163" i="4"/>
  <c r="BH163" i="4"/>
  <c r="BG163" i="4"/>
  <c r="BF163" i="4"/>
  <c r="T163" i="4"/>
  <c r="R163" i="4"/>
  <c r="P163" i="4"/>
  <c r="BI161" i="4"/>
  <c r="BH161" i="4"/>
  <c r="BG161" i="4"/>
  <c r="BF161" i="4"/>
  <c r="T161" i="4"/>
  <c r="R161" i="4"/>
  <c r="P161" i="4"/>
  <c r="BI159" i="4"/>
  <c r="BH159" i="4"/>
  <c r="BG159" i="4"/>
  <c r="BF159" i="4"/>
  <c r="T159" i="4"/>
  <c r="R159" i="4"/>
  <c r="P159" i="4"/>
  <c r="BI157" i="4"/>
  <c r="BH157" i="4"/>
  <c r="BG157" i="4"/>
  <c r="BF157" i="4"/>
  <c r="T157" i="4"/>
  <c r="R157" i="4"/>
  <c r="P157" i="4"/>
  <c r="BI155" i="4"/>
  <c r="BH155" i="4"/>
  <c r="BG155" i="4"/>
  <c r="BF155" i="4"/>
  <c r="T155" i="4"/>
  <c r="R155" i="4"/>
  <c r="P155" i="4"/>
  <c r="BI153" i="4"/>
  <c r="BH153" i="4"/>
  <c r="BG153" i="4"/>
  <c r="BF153" i="4"/>
  <c r="T153" i="4"/>
  <c r="R153" i="4"/>
  <c r="P153" i="4"/>
  <c r="BI151" i="4"/>
  <c r="BH151" i="4"/>
  <c r="BG151" i="4"/>
  <c r="BF151" i="4"/>
  <c r="T151" i="4"/>
  <c r="R151" i="4"/>
  <c r="P151" i="4"/>
  <c r="BI149" i="4"/>
  <c r="BH149" i="4"/>
  <c r="BG149" i="4"/>
  <c r="BF149" i="4"/>
  <c r="T149" i="4"/>
  <c r="R149" i="4"/>
  <c r="P149" i="4"/>
  <c r="BI147" i="4"/>
  <c r="BH147" i="4"/>
  <c r="BG147" i="4"/>
  <c r="BF147" i="4"/>
  <c r="T147" i="4"/>
  <c r="R147" i="4"/>
  <c r="P147" i="4"/>
  <c r="BI145" i="4"/>
  <c r="BH145" i="4"/>
  <c r="BG145" i="4"/>
  <c r="BF145" i="4"/>
  <c r="T145" i="4"/>
  <c r="R145" i="4"/>
  <c r="P145" i="4"/>
  <c r="BI143" i="4"/>
  <c r="BH143" i="4"/>
  <c r="BG143" i="4"/>
  <c r="BF143" i="4"/>
  <c r="T143" i="4"/>
  <c r="R143" i="4"/>
  <c r="P143" i="4"/>
  <c r="BI141" i="4"/>
  <c r="BH141" i="4"/>
  <c r="BG141" i="4"/>
  <c r="BF141" i="4"/>
  <c r="T141" i="4"/>
  <c r="R141" i="4"/>
  <c r="P141" i="4"/>
  <c r="BI139" i="4"/>
  <c r="BH139" i="4"/>
  <c r="BG139" i="4"/>
  <c r="BF139" i="4"/>
  <c r="T139" i="4"/>
  <c r="R139" i="4"/>
  <c r="P139" i="4"/>
  <c r="BI137" i="4"/>
  <c r="BH137" i="4"/>
  <c r="BG137" i="4"/>
  <c r="BF137" i="4"/>
  <c r="T137" i="4"/>
  <c r="R137" i="4"/>
  <c r="P137" i="4"/>
  <c r="BI135" i="4"/>
  <c r="BH135" i="4"/>
  <c r="BG135" i="4"/>
  <c r="BF135" i="4"/>
  <c r="T135" i="4"/>
  <c r="R135" i="4"/>
  <c r="P135" i="4"/>
  <c r="BI133" i="4"/>
  <c r="BH133" i="4"/>
  <c r="BG133" i="4"/>
  <c r="BF133" i="4"/>
  <c r="T133" i="4"/>
  <c r="R133" i="4"/>
  <c r="P133" i="4"/>
  <c r="BI131" i="4"/>
  <c r="BH131" i="4"/>
  <c r="BG131" i="4"/>
  <c r="BF131" i="4"/>
  <c r="T131" i="4"/>
  <c r="R131" i="4"/>
  <c r="P131" i="4"/>
  <c r="BI129" i="4"/>
  <c r="BH129" i="4"/>
  <c r="BG129" i="4"/>
  <c r="BF129" i="4"/>
  <c r="T129" i="4"/>
  <c r="R129" i="4"/>
  <c r="P129" i="4"/>
  <c r="J97" i="4"/>
  <c r="F119" i="4"/>
  <c r="E117" i="4"/>
  <c r="F89" i="4"/>
  <c r="E87" i="4"/>
  <c r="J24" i="4"/>
  <c r="E24" i="4"/>
  <c r="J122" i="4" s="1"/>
  <c r="J23" i="4"/>
  <c r="J21" i="4"/>
  <c r="E21" i="4"/>
  <c r="J91" i="4" s="1"/>
  <c r="J20" i="4"/>
  <c r="J18" i="4"/>
  <c r="E18" i="4"/>
  <c r="F122" i="4" s="1"/>
  <c r="J17" i="4"/>
  <c r="J15" i="4"/>
  <c r="E15" i="4"/>
  <c r="F91" i="4" s="1"/>
  <c r="J14" i="4"/>
  <c r="J12" i="4"/>
  <c r="J89" i="4"/>
  <c r="E7" i="4"/>
  <c r="E85" i="4"/>
  <c r="J37" i="3"/>
  <c r="J36" i="3"/>
  <c r="AY96" i="1" s="1"/>
  <c r="J35" i="3"/>
  <c r="AX96" i="1" s="1"/>
  <c r="BI277" i="3"/>
  <c r="BH277" i="3"/>
  <c r="BG277" i="3"/>
  <c r="BF277" i="3"/>
  <c r="T277" i="3"/>
  <c r="R277" i="3"/>
  <c r="P277" i="3"/>
  <c r="BI275" i="3"/>
  <c r="BH275" i="3"/>
  <c r="BG275" i="3"/>
  <c r="BF275" i="3"/>
  <c r="T275" i="3"/>
  <c r="R275" i="3"/>
  <c r="P275" i="3"/>
  <c r="BI273" i="3"/>
  <c r="BH273" i="3"/>
  <c r="BG273" i="3"/>
  <c r="BF273" i="3"/>
  <c r="T273" i="3"/>
  <c r="R273" i="3"/>
  <c r="P273" i="3"/>
  <c r="BI270" i="3"/>
  <c r="BH270" i="3"/>
  <c r="BG270" i="3"/>
  <c r="BF270" i="3"/>
  <c r="T270" i="3"/>
  <c r="R270" i="3"/>
  <c r="P270" i="3"/>
  <c r="BI268" i="3"/>
  <c r="BH268" i="3"/>
  <c r="BG268" i="3"/>
  <c r="BF268" i="3"/>
  <c r="T268" i="3"/>
  <c r="R268" i="3"/>
  <c r="P268" i="3"/>
  <c r="BI264" i="3"/>
  <c r="BH264" i="3"/>
  <c r="BG264" i="3"/>
  <c r="BF264" i="3"/>
  <c r="T264" i="3"/>
  <c r="R264" i="3"/>
  <c r="P264" i="3"/>
  <c r="BI262" i="3"/>
  <c r="BH262" i="3"/>
  <c r="BG262" i="3"/>
  <c r="BF262" i="3"/>
  <c r="T262" i="3"/>
  <c r="R262" i="3"/>
  <c r="P262" i="3"/>
  <c r="BI260" i="3"/>
  <c r="BH260" i="3"/>
  <c r="BG260" i="3"/>
  <c r="BF260" i="3"/>
  <c r="T260" i="3"/>
  <c r="R260" i="3"/>
  <c r="P260" i="3"/>
  <c r="BI258" i="3"/>
  <c r="BH258" i="3"/>
  <c r="BG258" i="3"/>
  <c r="BF258" i="3"/>
  <c r="T258" i="3"/>
  <c r="R258" i="3"/>
  <c r="P258" i="3"/>
  <c r="BI256" i="3"/>
  <c r="BH256" i="3"/>
  <c r="BG256" i="3"/>
  <c r="BF256" i="3"/>
  <c r="T256" i="3"/>
  <c r="R256" i="3"/>
  <c r="P256" i="3"/>
  <c r="BI254" i="3"/>
  <c r="BH254" i="3"/>
  <c r="BG254" i="3"/>
  <c r="BF254" i="3"/>
  <c r="T254" i="3"/>
  <c r="R254" i="3"/>
  <c r="P254" i="3"/>
  <c r="BI252" i="3"/>
  <c r="BH252" i="3"/>
  <c r="BG252" i="3"/>
  <c r="BF252" i="3"/>
  <c r="T252" i="3"/>
  <c r="R252" i="3"/>
  <c r="P252" i="3"/>
  <c r="BI250" i="3"/>
  <c r="BH250" i="3"/>
  <c r="BG250" i="3"/>
  <c r="BF250" i="3"/>
  <c r="T250" i="3"/>
  <c r="R250" i="3"/>
  <c r="P250" i="3"/>
  <c r="BI248" i="3"/>
  <c r="BH248" i="3"/>
  <c r="BG248" i="3"/>
  <c r="BF248" i="3"/>
  <c r="T248" i="3"/>
  <c r="R248" i="3"/>
  <c r="P248" i="3"/>
  <c r="BI246" i="3"/>
  <c r="BH246" i="3"/>
  <c r="BG246" i="3"/>
  <c r="BF246" i="3"/>
  <c r="T246" i="3"/>
  <c r="R246" i="3"/>
  <c r="P246" i="3"/>
  <c r="BI244" i="3"/>
  <c r="BH244" i="3"/>
  <c r="BG244" i="3"/>
  <c r="BF244" i="3"/>
  <c r="T244" i="3"/>
  <c r="R244" i="3"/>
  <c r="P244" i="3"/>
  <c r="BI242" i="3"/>
  <c r="BH242" i="3"/>
  <c r="BG242" i="3"/>
  <c r="BF242" i="3"/>
  <c r="T242" i="3"/>
  <c r="R242" i="3"/>
  <c r="P242" i="3"/>
  <c r="BI240" i="3"/>
  <c r="BH240" i="3"/>
  <c r="BG240" i="3"/>
  <c r="BF240" i="3"/>
  <c r="T240" i="3"/>
  <c r="R240" i="3"/>
  <c r="P240" i="3"/>
  <c r="BI238" i="3"/>
  <c r="BH238" i="3"/>
  <c r="BG238" i="3"/>
  <c r="BF238" i="3"/>
  <c r="T238" i="3"/>
  <c r="R238" i="3"/>
  <c r="P238" i="3"/>
  <c r="BI236" i="3"/>
  <c r="BH236" i="3"/>
  <c r="BG236" i="3"/>
  <c r="BF236" i="3"/>
  <c r="T236" i="3"/>
  <c r="R236" i="3"/>
  <c r="P236" i="3"/>
  <c r="BI234" i="3"/>
  <c r="BH234" i="3"/>
  <c r="BG234" i="3"/>
  <c r="BF234" i="3"/>
  <c r="T234" i="3"/>
  <c r="R234" i="3"/>
  <c r="P234" i="3"/>
  <c r="BI232" i="3"/>
  <c r="BH232" i="3"/>
  <c r="BG232" i="3"/>
  <c r="BF232" i="3"/>
  <c r="T232" i="3"/>
  <c r="R232" i="3"/>
  <c r="P232" i="3"/>
  <c r="BI230" i="3"/>
  <c r="BH230" i="3"/>
  <c r="BG230" i="3"/>
  <c r="BF230" i="3"/>
  <c r="T230" i="3"/>
  <c r="R230" i="3"/>
  <c r="P230" i="3"/>
  <c r="BI228" i="3"/>
  <c r="BH228" i="3"/>
  <c r="BG228" i="3"/>
  <c r="BF228" i="3"/>
  <c r="T228" i="3"/>
  <c r="R228" i="3"/>
  <c r="P228" i="3"/>
  <c r="BI225" i="3"/>
  <c r="BH225" i="3"/>
  <c r="BG225" i="3"/>
  <c r="BF225" i="3"/>
  <c r="T225" i="3"/>
  <c r="R225" i="3"/>
  <c r="P225" i="3"/>
  <c r="BI223" i="3"/>
  <c r="BH223" i="3"/>
  <c r="BG223" i="3"/>
  <c r="BF223" i="3"/>
  <c r="T223" i="3"/>
  <c r="R223" i="3"/>
  <c r="P223" i="3"/>
  <c r="BI221" i="3"/>
  <c r="BH221" i="3"/>
  <c r="BG221" i="3"/>
  <c r="BF221" i="3"/>
  <c r="T221" i="3"/>
  <c r="R221" i="3"/>
  <c r="P221" i="3"/>
  <c r="BI219" i="3"/>
  <c r="BH219" i="3"/>
  <c r="BG219" i="3"/>
  <c r="BF219" i="3"/>
  <c r="T219" i="3"/>
  <c r="R219" i="3"/>
  <c r="P219" i="3"/>
  <c r="BI217" i="3"/>
  <c r="BH217" i="3"/>
  <c r="BG217" i="3"/>
  <c r="BF217" i="3"/>
  <c r="T217" i="3"/>
  <c r="R217" i="3"/>
  <c r="P217" i="3"/>
  <c r="BI215" i="3"/>
  <c r="BH215" i="3"/>
  <c r="BG215" i="3"/>
  <c r="BF215" i="3"/>
  <c r="T215" i="3"/>
  <c r="R215" i="3"/>
  <c r="P215" i="3"/>
  <c r="BI213" i="3"/>
  <c r="BH213" i="3"/>
  <c r="BG213" i="3"/>
  <c r="BF213" i="3"/>
  <c r="T213" i="3"/>
  <c r="R213" i="3"/>
  <c r="P213" i="3"/>
  <c r="BI211" i="3"/>
  <c r="BH211" i="3"/>
  <c r="BG211" i="3"/>
  <c r="BF211" i="3"/>
  <c r="T211" i="3"/>
  <c r="R211" i="3"/>
  <c r="P211" i="3"/>
  <c r="BI209" i="3"/>
  <c r="BH209" i="3"/>
  <c r="BG209" i="3"/>
  <c r="BF209" i="3"/>
  <c r="T209" i="3"/>
  <c r="R209" i="3"/>
  <c r="P209" i="3"/>
  <c r="BI207" i="3"/>
  <c r="BH207" i="3"/>
  <c r="BG207" i="3"/>
  <c r="BF207" i="3"/>
  <c r="T207" i="3"/>
  <c r="R207" i="3"/>
  <c r="P207" i="3"/>
  <c r="BI205" i="3"/>
  <c r="BH205" i="3"/>
  <c r="BG205" i="3"/>
  <c r="BF205" i="3"/>
  <c r="T205" i="3"/>
  <c r="R205" i="3"/>
  <c r="P205" i="3"/>
  <c r="BI203" i="3"/>
  <c r="BH203" i="3"/>
  <c r="BG203" i="3"/>
  <c r="BF203" i="3"/>
  <c r="T203" i="3"/>
  <c r="R203" i="3"/>
  <c r="P203" i="3"/>
  <c r="BI199" i="3"/>
  <c r="BH199" i="3"/>
  <c r="BG199" i="3"/>
  <c r="BF199" i="3"/>
  <c r="T199" i="3"/>
  <c r="R199" i="3"/>
  <c r="P199" i="3"/>
  <c r="BI195" i="3"/>
  <c r="BH195" i="3"/>
  <c r="BG195" i="3"/>
  <c r="BF195" i="3"/>
  <c r="T195" i="3"/>
  <c r="R195" i="3"/>
  <c r="P195" i="3"/>
  <c r="BI193" i="3"/>
  <c r="BH193" i="3"/>
  <c r="BG193" i="3"/>
  <c r="BF193" i="3"/>
  <c r="T193" i="3"/>
  <c r="R193" i="3"/>
  <c r="P193" i="3"/>
  <c r="BI189" i="3"/>
  <c r="BH189" i="3"/>
  <c r="BG189" i="3"/>
  <c r="BF189" i="3"/>
  <c r="T189" i="3"/>
  <c r="R189" i="3"/>
  <c r="P189" i="3"/>
  <c r="BI187" i="3"/>
  <c r="BH187" i="3"/>
  <c r="BG187" i="3"/>
  <c r="BF187" i="3"/>
  <c r="T187" i="3"/>
  <c r="R187" i="3"/>
  <c r="P187" i="3"/>
  <c r="BI185" i="3"/>
  <c r="BH185" i="3"/>
  <c r="BG185" i="3"/>
  <c r="BF185" i="3"/>
  <c r="T185" i="3"/>
  <c r="R185" i="3"/>
  <c r="P185" i="3"/>
  <c r="BI183" i="3"/>
  <c r="BH183" i="3"/>
  <c r="BG183" i="3"/>
  <c r="BF183" i="3"/>
  <c r="T183" i="3"/>
  <c r="R183" i="3"/>
  <c r="P183" i="3"/>
  <c r="BI181" i="3"/>
  <c r="BH181" i="3"/>
  <c r="BG181" i="3"/>
  <c r="BF181" i="3"/>
  <c r="T181" i="3"/>
  <c r="R181" i="3"/>
  <c r="P181" i="3"/>
  <c r="BI178" i="3"/>
  <c r="BH178" i="3"/>
  <c r="BG178" i="3"/>
  <c r="BF178" i="3"/>
  <c r="T178" i="3"/>
  <c r="R178" i="3"/>
  <c r="P178" i="3"/>
  <c r="BI176" i="3"/>
  <c r="BH176" i="3"/>
  <c r="BG176" i="3"/>
  <c r="BF176" i="3"/>
  <c r="T176" i="3"/>
  <c r="R176" i="3"/>
  <c r="P176" i="3"/>
  <c r="BI174" i="3"/>
  <c r="BH174" i="3"/>
  <c r="BG174" i="3"/>
  <c r="BF174" i="3"/>
  <c r="T174" i="3"/>
  <c r="R174" i="3"/>
  <c r="P174" i="3"/>
  <c r="BI172" i="3"/>
  <c r="BH172" i="3"/>
  <c r="BG172" i="3"/>
  <c r="BF172" i="3"/>
  <c r="T172" i="3"/>
  <c r="R172" i="3"/>
  <c r="P172" i="3"/>
  <c r="BI170" i="3"/>
  <c r="BH170" i="3"/>
  <c r="BG170" i="3"/>
  <c r="BF170" i="3"/>
  <c r="T170" i="3"/>
  <c r="R170" i="3"/>
  <c r="P170" i="3"/>
  <c r="BI168" i="3"/>
  <c r="BH168" i="3"/>
  <c r="BG168" i="3"/>
  <c r="BF168" i="3"/>
  <c r="T168" i="3"/>
  <c r="R168" i="3"/>
  <c r="P168" i="3"/>
  <c r="BI166" i="3"/>
  <c r="BH166" i="3"/>
  <c r="BG166" i="3"/>
  <c r="BF166" i="3"/>
  <c r="T166" i="3"/>
  <c r="R166" i="3"/>
  <c r="P166" i="3"/>
  <c r="BI164" i="3"/>
  <c r="BH164" i="3"/>
  <c r="BG164" i="3"/>
  <c r="BF164" i="3"/>
  <c r="T164" i="3"/>
  <c r="R164" i="3"/>
  <c r="P164" i="3"/>
  <c r="BI160" i="3"/>
  <c r="BH160" i="3"/>
  <c r="BG160" i="3"/>
  <c r="BF160" i="3"/>
  <c r="T160" i="3"/>
  <c r="R160" i="3"/>
  <c r="P160" i="3"/>
  <c r="BI156" i="3"/>
  <c r="BH156" i="3"/>
  <c r="BG156" i="3"/>
  <c r="BF156" i="3"/>
  <c r="T156" i="3"/>
  <c r="R156" i="3"/>
  <c r="P156" i="3"/>
  <c r="BI152" i="3"/>
  <c r="BH152" i="3"/>
  <c r="BG152" i="3"/>
  <c r="BF152" i="3"/>
  <c r="T152" i="3"/>
  <c r="R152" i="3"/>
  <c r="P152" i="3"/>
  <c r="BI150" i="3"/>
  <c r="BH150" i="3"/>
  <c r="BG150" i="3"/>
  <c r="BF150" i="3"/>
  <c r="T150" i="3"/>
  <c r="R150" i="3"/>
  <c r="P150" i="3"/>
  <c r="BI148" i="3"/>
  <c r="BH148" i="3"/>
  <c r="BG148" i="3"/>
  <c r="BF148" i="3"/>
  <c r="T148" i="3"/>
  <c r="R148" i="3"/>
  <c r="P148" i="3"/>
  <c r="BI146" i="3"/>
  <c r="BH146" i="3"/>
  <c r="BG146" i="3"/>
  <c r="BF146" i="3"/>
  <c r="T146" i="3"/>
  <c r="R146" i="3"/>
  <c r="P146" i="3"/>
  <c r="BI142" i="3"/>
  <c r="BH142" i="3"/>
  <c r="BG142" i="3"/>
  <c r="BF142" i="3"/>
  <c r="T142" i="3"/>
  <c r="R142" i="3"/>
  <c r="P142" i="3"/>
  <c r="BI140" i="3"/>
  <c r="BH140" i="3"/>
  <c r="BG140" i="3"/>
  <c r="BF140" i="3"/>
  <c r="T140" i="3"/>
  <c r="R140" i="3"/>
  <c r="P140" i="3"/>
  <c r="BI138" i="3"/>
  <c r="BH138" i="3"/>
  <c r="BG138" i="3"/>
  <c r="BF138" i="3"/>
  <c r="T138" i="3"/>
  <c r="R138" i="3"/>
  <c r="P138" i="3"/>
  <c r="BI136" i="3"/>
  <c r="BH136" i="3"/>
  <c r="BG136" i="3"/>
  <c r="BF136" i="3"/>
  <c r="T136" i="3"/>
  <c r="R136" i="3"/>
  <c r="P136" i="3"/>
  <c r="BI133" i="3"/>
  <c r="BH133" i="3"/>
  <c r="BG133" i="3"/>
  <c r="BF133" i="3"/>
  <c r="T133" i="3"/>
  <c r="R133" i="3"/>
  <c r="P133" i="3"/>
  <c r="BI131" i="3"/>
  <c r="BH131" i="3"/>
  <c r="BG131" i="3"/>
  <c r="BF131" i="3"/>
  <c r="T131" i="3"/>
  <c r="R131" i="3"/>
  <c r="P131" i="3"/>
  <c r="BI129" i="3"/>
  <c r="BH129" i="3"/>
  <c r="BG129" i="3"/>
  <c r="BF129" i="3"/>
  <c r="T129" i="3"/>
  <c r="R129" i="3"/>
  <c r="P129" i="3"/>
  <c r="BI127" i="3"/>
  <c r="BH127" i="3"/>
  <c r="BG127" i="3"/>
  <c r="BF127" i="3"/>
  <c r="T127" i="3"/>
  <c r="R127" i="3"/>
  <c r="P127" i="3"/>
  <c r="BI125" i="3"/>
  <c r="BH125" i="3"/>
  <c r="BG125" i="3"/>
  <c r="BF125" i="3"/>
  <c r="T125" i="3"/>
  <c r="R125" i="3"/>
  <c r="P125" i="3"/>
  <c r="F116" i="3"/>
  <c r="E114" i="3"/>
  <c r="F89" i="3"/>
  <c r="E87" i="3"/>
  <c r="J24" i="3"/>
  <c r="E24" i="3"/>
  <c r="J92" i="3" s="1"/>
  <c r="J23" i="3"/>
  <c r="J21" i="3"/>
  <c r="E21" i="3"/>
  <c r="J91" i="3" s="1"/>
  <c r="J20" i="3"/>
  <c r="J18" i="3"/>
  <c r="E18" i="3"/>
  <c r="F92" i="3" s="1"/>
  <c r="J17" i="3"/>
  <c r="J15" i="3"/>
  <c r="E15" i="3"/>
  <c r="F118" i="3" s="1"/>
  <c r="J14" i="3"/>
  <c r="J12" i="3"/>
  <c r="J89" i="3"/>
  <c r="E7" i="3"/>
  <c r="E85" i="3" s="1"/>
  <c r="J37" i="2"/>
  <c r="J36" i="2"/>
  <c r="AY95" i="1" s="1"/>
  <c r="J35" i="2"/>
  <c r="AX95" i="1" s="1"/>
  <c r="BI1397" i="2"/>
  <c r="BH1397" i="2"/>
  <c r="BG1397" i="2"/>
  <c r="BF1397" i="2"/>
  <c r="T1397" i="2"/>
  <c r="T1396" i="2" s="1"/>
  <c r="R1397" i="2"/>
  <c r="R1396" i="2"/>
  <c r="P1397" i="2"/>
  <c r="P1396" i="2" s="1"/>
  <c r="BI1392" i="2"/>
  <c r="BH1392" i="2"/>
  <c r="BG1392" i="2"/>
  <c r="BF1392" i="2"/>
  <c r="T1392" i="2"/>
  <c r="R1392" i="2"/>
  <c r="P1392" i="2"/>
  <c r="BI1387" i="2"/>
  <c r="BH1387" i="2"/>
  <c r="BG1387" i="2"/>
  <c r="BF1387" i="2"/>
  <c r="T1387" i="2"/>
  <c r="R1387" i="2"/>
  <c r="P1387" i="2"/>
  <c r="BI1381" i="2"/>
  <c r="BH1381" i="2"/>
  <c r="BG1381" i="2"/>
  <c r="BF1381" i="2"/>
  <c r="T1381" i="2"/>
  <c r="R1381" i="2"/>
  <c r="P1381" i="2"/>
  <c r="BI1376" i="2"/>
  <c r="BH1376" i="2"/>
  <c r="BG1376" i="2"/>
  <c r="BF1376" i="2"/>
  <c r="T1376" i="2"/>
  <c r="R1376" i="2"/>
  <c r="P1376" i="2"/>
  <c r="BI1371" i="2"/>
  <c r="BH1371" i="2"/>
  <c r="BG1371" i="2"/>
  <c r="BF1371" i="2"/>
  <c r="T1371" i="2"/>
  <c r="R1371" i="2"/>
  <c r="P1371" i="2"/>
  <c r="BI1359" i="2"/>
  <c r="BH1359" i="2"/>
  <c r="BG1359" i="2"/>
  <c r="BF1359" i="2"/>
  <c r="T1359" i="2"/>
  <c r="R1359" i="2"/>
  <c r="P1359" i="2"/>
  <c r="BI1347" i="2"/>
  <c r="BH1347" i="2"/>
  <c r="BG1347" i="2"/>
  <c r="BF1347" i="2"/>
  <c r="T1347" i="2"/>
  <c r="R1347" i="2"/>
  <c r="P1347" i="2"/>
  <c r="BI1325" i="2"/>
  <c r="BH1325" i="2"/>
  <c r="BG1325" i="2"/>
  <c r="BF1325" i="2"/>
  <c r="T1325" i="2"/>
  <c r="T1324" i="2"/>
  <c r="R1325" i="2"/>
  <c r="R1324" i="2" s="1"/>
  <c r="P1325" i="2"/>
  <c r="P1324" i="2" s="1"/>
  <c r="BI1321" i="2"/>
  <c r="BH1321" i="2"/>
  <c r="BG1321" i="2"/>
  <c r="BF1321" i="2"/>
  <c r="T1321" i="2"/>
  <c r="R1321" i="2"/>
  <c r="P1321" i="2"/>
  <c r="BI1318" i="2"/>
  <c r="BH1318" i="2"/>
  <c r="BG1318" i="2"/>
  <c r="BF1318" i="2"/>
  <c r="T1318" i="2"/>
  <c r="R1318" i="2"/>
  <c r="P1318" i="2"/>
  <c r="BI1315" i="2"/>
  <c r="BH1315" i="2"/>
  <c r="BG1315" i="2"/>
  <c r="BF1315" i="2"/>
  <c r="T1315" i="2"/>
  <c r="R1315" i="2"/>
  <c r="P1315" i="2"/>
  <c r="BI1312" i="2"/>
  <c r="BH1312" i="2"/>
  <c r="BG1312" i="2"/>
  <c r="BF1312" i="2"/>
  <c r="T1312" i="2"/>
  <c r="R1312" i="2"/>
  <c r="P1312" i="2"/>
  <c r="BI1306" i="2"/>
  <c r="BH1306" i="2"/>
  <c r="BG1306" i="2"/>
  <c r="BF1306" i="2"/>
  <c r="T1306" i="2"/>
  <c r="R1306" i="2"/>
  <c r="P1306" i="2"/>
  <c r="BI1300" i="2"/>
  <c r="BH1300" i="2"/>
  <c r="BG1300" i="2"/>
  <c r="BF1300" i="2"/>
  <c r="T1300" i="2"/>
  <c r="R1300" i="2"/>
  <c r="P1300" i="2"/>
  <c r="BI1295" i="2"/>
  <c r="BH1295" i="2"/>
  <c r="BG1295" i="2"/>
  <c r="BF1295" i="2"/>
  <c r="T1295" i="2"/>
  <c r="R1295" i="2"/>
  <c r="P1295" i="2"/>
  <c r="BI1281" i="2"/>
  <c r="BH1281" i="2"/>
  <c r="BG1281" i="2"/>
  <c r="BF1281" i="2"/>
  <c r="T1281" i="2"/>
  <c r="R1281" i="2"/>
  <c r="P1281" i="2"/>
  <c r="BI1267" i="2"/>
  <c r="BH1267" i="2"/>
  <c r="BG1267" i="2"/>
  <c r="BF1267" i="2"/>
  <c r="T1267" i="2"/>
  <c r="R1267" i="2"/>
  <c r="P1267" i="2"/>
  <c r="BI1263" i="2"/>
  <c r="BH1263" i="2"/>
  <c r="BG1263" i="2"/>
  <c r="BF1263" i="2"/>
  <c r="T1263" i="2"/>
  <c r="R1263" i="2"/>
  <c r="P1263" i="2"/>
  <c r="BI1258" i="2"/>
  <c r="BH1258" i="2"/>
  <c r="BG1258" i="2"/>
  <c r="BF1258" i="2"/>
  <c r="T1258" i="2"/>
  <c r="R1258" i="2"/>
  <c r="P1258" i="2"/>
  <c r="BI1240" i="2"/>
  <c r="BH1240" i="2"/>
  <c r="BG1240" i="2"/>
  <c r="BF1240" i="2"/>
  <c r="T1240" i="2"/>
  <c r="R1240" i="2"/>
  <c r="P1240" i="2"/>
  <c r="BI1235" i="2"/>
  <c r="BH1235" i="2"/>
  <c r="BG1235" i="2"/>
  <c r="BF1235" i="2"/>
  <c r="T1235" i="2"/>
  <c r="R1235" i="2"/>
  <c r="P1235" i="2"/>
  <c r="BI1230" i="2"/>
  <c r="BH1230" i="2"/>
  <c r="BG1230" i="2"/>
  <c r="BF1230" i="2"/>
  <c r="T1230" i="2"/>
  <c r="R1230" i="2"/>
  <c r="P1230" i="2"/>
  <c r="BI1225" i="2"/>
  <c r="BH1225" i="2"/>
  <c r="BG1225" i="2"/>
  <c r="BF1225" i="2"/>
  <c r="T1225" i="2"/>
  <c r="R1225" i="2"/>
  <c r="P1225" i="2"/>
  <c r="BI1219" i="2"/>
  <c r="BH1219" i="2"/>
  <c r="BG1219" i="2"/>
  <c r="BF1219" i="2"/>
  <c r="T1219" i="2"/>
  <c r="R1219" i="2"/>
  <c r="P1219" i="2"/>
  <c r="BI1213" i="2"/>
  <c r="BH1213" i="2"/>
  <c r="BG1213" i="2"/>
  <c r="BF1213" i="2"/>
  <c r="T1213" i="2"/>
  <c r="R1213" i="2"/>
  <c r="P1213" i="2"/>
  <c r="BI1207" i="2"/>
  <c r="BH1207" i="2"/>
  <c r="BG1207" i="2"/>
  <c r="BF1207" i="2"/>
  <c r="T1207" i="2"/>
  <c r="R1207" i="2"/>
  <c r="P1207" i="2"/>
  <c r="BI1203" i="2"/>
  <c r="BH1203" i="2"/>
  <c r="BG1203" i="2"/>
  <c r="BF1203" i="2"/>
  <c r="T1203" i="2"/>
  <c r="R1203" i="2"/>
  <c r="P1203" i="2"/>
  <c r="BI1200" i="2"/>
  <c r="BH1200" i="2"/>
  <c r="BG1200" i="2"/>
  <c r="BF1200" i="2"/>
  <c r="T1200" i="2"/>
  <c r="R1200" i="2"/>
  <c r="P1200" i="2"/>
  <c r="BI1197" i="2"/>
  <c r="BH1197" i="2"/>
  <c r="BG1197" i="2"/>
  <c r="BF1197" i="2"/>
  <c r="T1197" i="2"/>
  <c r="R1197" i="2"/>
  <c r="P1197" i="2"/>
  <c r="BI1191" i="2"/>
  <c r="BH1191" i="2"/>
  <c r="BG1191" i="2"/>
  <c r="BF1191" i="2"/>
  <c r="T1191" i="2"/>
  <c r="R1191" i="2"/>
  <c r="P1191" i="2"/>
  <c r="BI1185" i="2"/>
  <c r="BH1185" i="2"/>
  <c r="BG1185" i="2"/>
  <c r="BF1185" i="2"/>
  <c r="T1185" i="2"/>
  <c r="R1185" i="2"/>
  <c r="P1185" i="2"/>
  <c r="BI1179" i="2"/>
  <c r="BH1179" i="2"/>
  <c r="BG1179" i="2"/>
  <c r="BF1179" i="2"/>
  <c r="T1179" i="2"/>
  <c r="R1179" i="2"/>
  <c r="P1179" i="2"/>
  <c r="BI1168" i="2"/>
  <c r="BH1168" i="2"/>
  <c r="BG1168" i="2"/>
  <c r="BF1168" i="2"/>
  <c r="T1168" i="2"/>
  <c r="R1168" i="2"/>
  <c r="P1168" i="2"/>
  <c r="BI1160" i="2"/>
  <c r="BH1160" i="2"/>
  <c r="BG1160" i="2"/>
  <c r="BF1160" i="2"/>
  <c r="T1160" i="2"/>
  <c r="R1160" i="2"/>
  <c r="P1160" i="2"/>
  <c r="BI1154" i="2"/>
  <c r="BH1154" i="2"/>
  <c r="BG1154" i="2"/>
  <c r="BF1154" i="2"/>
  <c r="T1154" i="2"/>
  <c r="R1154" i="2"/>
  <c r="P1154" i="2"/>
  <c r="BI1143" i="2"/>
  <c r="BH1143" i="2"/>
  <c r="BG1143" i="2"/>
  <c r="BF1143" i="2"/>
  <c r="T1143" i="2"/>
  <c r="R1143" i="2"/>
  <c r="P1143" i="2"/>
  <c r="BI1139" i="2"/>
  <c r="BH1139" i="2"/>
  <c r="BG1139" i="2"/>
  <c r="BF1139" i="2"/>
  <c r="T1139" i="2"/>
  <c r="R1139" i="2"/>
  <c r="P1139" i="2"/>
  <c r="BI1137" i="2"/>
  <c r="BH1137" i="2"/>
  <c r="BG1137" i="2"/>
  <c r="BF1137" i="2"/>
  <c r="T1137" i="2"/>
  <c r="R1137" i="2"/>
  <c r="P1137" i="2"/>
  <c r="BI1129" i="2"/>
  <c r="BH1129" i="2"/>
  <c r="BG1129" i="2"/>
  <c r="BF1129" i="2"/>
  <c r="T1129" i="2"/>
  <c r="R1129" i="2"/>
  <c r="P1129" i="2"/>
  <c r="BI1123" i="2"/>
  <c r="BH1123" i="2"/>
  <c r="BG1123" i="2"/>
  <c r="BF1123" i="2"/>
  <c r="T1123" i="2"/>
  <c r="R1123" i="2"/>
  <c r="P1123" i="2"/>
  <c r="BI1117" i="2"/>
  <c r="BH1117" i="2"/>
  <c r="BG1117" i="2"/>
  <c r="BF1117" i="2"/>
  <c r="T1117" i="2"/>
  <c r="R1117" i="2"/>
  <c r="P1117" i="2"/>
  <c r="BI1109" i="2"/>
  <c r="BH1109" i="2"/>
  <c r="BG1109" i="2"/>
  <c r="BF1109" i="2"/>
  <c r="T1109" i="2"/>
  <c r="R1109" i="2"/>
  <c r="P1109" i="2"/>
  <c r="BI1104" i="2"/>
  <c r="BH1104" i="2"/>
  <c r="BG1104" i="2"/>
  <c r="BF1104" i="2"/>
  <c r="T1104" i="2"/>
  <c r="R1104" i="2"/>
  <c r="P1104" i="2"/>
  <c r="BI1098" i="2"/>
  <c r="BH1098" i="2"/>
  <c r="BG1098" i="2"/>
  <c r="BF1098" i="2"/>
  <c r="T1098" i="2"/>
  <c r="R1098" i="2"/>
  <c r="P1098" i="2"/>
  <c r="BI1093" i="2"/>
  <c r="BH1093" i="2"/>
  <c r="BG1093" i="2"/>
  <c r="BF1093" i="2"/>
  <c r="T1093" i="2"/>
  <c r="R1093" i="2"/>
  <c r="P1093" i="2"/>
  <c r="BI1087" i="2"/>
  <c r="BH1087" i="2"/>
  <c r="BG1087" i="2"/>
  <c r="BF1087" i="2"/>
  <c r="T1087" i="2"/>
  <c r="R1087" i="2"/>
  <c r="P1087" i="2"/>
  <c r="BI1082" i="2"/>
  <c r="BH1082" i="2"/>
  <c r="BG1082" i="2"/>
  <c r="BF1082" i="2"/>
  <c r="T1082" i="2"/>
  <c r="R1082" i="2"/>
  <c r="P1082" i="2"/>
  <c r="BI1076" i="2"/>
  <c r="BH1076" i="2"/>
  <c r="BG1076" i="2"/>
  <c r="BF1076" i="2"/>
  <c r="T1076" i="2"/>
  <c r="R1076" i="2"/>
  <c r="P1076" i="2"/>
  <c r="BI1071" i="2"/>
  <c r="BH1071" i="2"/>
  <c r="BG1071" i="2"/>
  <c r="BF1071" i="2"/>
  <c r="T1071" i="2"/>
  <c r="R1071" i="2"/>
  <c r="P1071" i="2"/>
  <c r="BI1065" i="2"/>
  <c r="BH1065" i="2"/>
  <c r="BG1065" i="2"/>
  <c r="BF1065" i="2"/>
  <c r="T1065" i="2"/>
  <c r="R1065" i="2"/>
  <c r="P1065" i="2"/>
  <c r="BI1060" i="2"/>
  <c r="BH1060" i="2"/>
  <c r="BG1060" i="2"/>
  <c r="BF1060" i="2"/>
  <c r="T1060" i="2"/>
  <c r="R1060" i="2"/>
  <c r="P1060" i="2"/>
  <c r="BI1054" i="2"/>
  <c r="BH1054" i="2"/>
  <c r="BG1054" i="2"/>
  <c r="BF1054" i="2"/>
  <c r="T1054" i="2"/>
  <c r="R1054" i="2"/>
  <c r="P1054" i="2"/>
  <c r="BI1049" i="2"/>
  <c r="BH1049" i="2"/>
  <c r="BG1049" i="2"/>
  <c r="BF1049" i="2"/>
  <c r="T1049" i="2"/>
  <c r="R1049" i="2"/>
  <c r="P1049" i="2"/>
  <c r="BI1044" i="2"/>
  <c r="BH1044" i="2"/>
  <c r="BG1044" i="2"/>
  <c r="BF1044" i="2"/>
  <c r="T1044" i="2"/>
  <c r="R1044" i="2"/>
  <c r="P1044" i="2"/>
  <c r="BI1039" i="2"/>
  <c r="BH1039" i="2"/>
  <c r="BG1039" i="2"/>
  <c r="BF1039" i="2"/>
  <c r="T1039" i="2"/>
  <c r="R1039" i="2"/>
  <c r="P1039" i="2"/>
  <c r="BI1029" i="2"/>
  <c r="BH1029" i="2"/>
  <c r="BG1029" i="2"/>
  <c r="BF1029" i="2"/>
  <c r="T1029" i="2"/>
  <c r="R1029" i="2"/>
  <c r="P1029" i="2"/>
  <c r="BI1024" i="2"/>
  <c r="BH1024" i="2"/>
  <c r="BG1024" i="2"/>
  <c r="BF1024" i="2"/>
  <c r="T1024" i="2"/>
  <c r="R1024" i="2"/>
  <c r="P1024" i="2"/>
  <c r="BI1019" i="2"/>
  <c r="BH1019" i="2"/>
  <c r="BG1019" i="2"/>
  <c r="BF1019" i="2"/>
  <c r="T1019" i="2"/>
  <c r="R1019" i="2"/>
  <c r="P1019" i="2"/>
  <c r="BI1011" i="2"/>
  <c r="BH1011" i="2"/>
  <c r="BG1011" i="2"/>
  <c r="BF1011" i="2"/>
  <c r="T1011" i="2"/>
  <c r="R1011" i="2"/>
  <c r="P1011" i="2"/>
  <c r="BI1006" i="2"/>
  <c r="BH1006" i="2"/>
  <c r="BG1006" i="2"/>
  <c r="BF1006" i="2"/>
  <c r="T1006" i="2"/>
  <c r="R1006" i="2"/>
  <c r="P1006" i="2"/>
  <c r="BI1001" i="2"/>
  <c r="BH1001" i="2"/>
  <c r="BG1001" i="2"/>
  <c r="BF1001" i="2"/>
  <c r="T1001" i="2"/>
  <c r="R1001" i="2"/>
  <c r="P1001" i="2"/>
  <c r="BI996" i="2"/>
  <c r="BH996" i="2"/>
  <c r="BG996" i="2"/>
  <c r="BF996" i="2"/>
  <c r="T996" i="2"/>
  <c r="R996" i="2"/>
  <c r="P996" i="2"/>
  <c r="BI986" i="2"/>
  <c r="BH986" i="2"/>
  <c r="BG986" i="2"/>
  <c r="BF986" i="2"/>
  <c r="T986" i="2"/>
  <c r="R986" i="2"/>
  <c r="P986" i="2"/>
  <c r="BI981" i="2"/>
  <c r="BH981" i="2"/>
  <c r="BG981" i="2"/>
  <c r="BF981" i="2"/>
  <c r="T981" i="2"/>
  <c r="R981" i="2"/>
  <c r="P981" i="2"/>
  <c r="BI976" i="2"/>
  <c r="BH976" i="2"/>
  <c r="BG976" i="2"/>
  <c r="BF976" i="2"/>
  <c r="T976" i="2"/>
  <c r="R976" i="2"/>
  <c r="P976" i="2"/>
  <c r="BI968" i="2"/>
  <c r="BH968" i="2"/>
  <c r="BG968" i="2"/>
  <c r="BF968" i="2"/>
  <c r="T968" i="2"/>
  <c r="R968" i="2"/>
  <c r="P968" i="2"/>
  <c r="BI964" i="2"/>
  <c r="BH964" i="2"/>
  <c r="BG964" i="2"/>
  <c r="BF964" i="2"/>
  <c r="T964" i="2"/>
  <c r="R964" i="2"/>
  <c r="P964" i="2"/>
  <c r="BI956" i="2"/>
  <c r="BH956" i="2"/>
  <c r="BG956" i="2"/>
  <c r="BF956" i="2"/>
  <c r="T956" i="2"/>
  <c r="R956" i="2"/>
  <c r="P956" i="2"/>
  <c r="BI952" i="2"/>
  <c r="BH952" i="2"/>
  <c r="BG952" i="2"/>
  <c r="BF952" i="2"/>
  <c r="T952" i="2"/>
  <c r="R952" i="2"/>
  <c r="P952" i="2"/>
  <c r="BI915" i="2"/>
  <c r="BH915" i="2"/>
  <c r="BG915" i="2"/>
  <c r="BF915" i="2"/>
  <c r="T915" i="2"/>
  <c r="R915" i="2"/>
  <c r="P915" i="2"/>
  <c r="BI909" i="2"/>
  <c r="BH909" i="2"/>
  <c r="BG909" i="2"/>
  <c r="BF909" i="2"/>
  <c r="T909" i="2"/>
  <c r="R909" i="2"/>
  <c r="P909" i="2"/>
  <c r="BI903" i="2"/>
  <c r="BH903" i="2"/>
  <c r="BG903" i="2"/>
  <c r="BF903" i="2"/>
  <c r="T903" i="2"/>
  <c r="R903" i="2"/>
  <c r="P903" i="2"/>
  <c r="BI897" i="2"/>
  <c r="BH897" i="2"/>
  <c r="BG897" i="2"/>
  <c r="BF897" i="2"/>
  <c r="T897" i="2"/>
  <c r="R897" i="2"/>
  <c r="P897" i="2"/>
  <c r="BI890" i="2"/>
  <c r="BH890" i="2"/>
  <c r="BG890" i="2"/>
  <c r="BF890" i="2"/>
  <c r="T890" i="2"/>
  <c r="R890" i="2"/>
  <c r="P890" i="2"/>
  <c r="BI884" i="2"/>
  <c r="BH884" i="2"/>
  <c r="BG884" i="2"/>
  <c r="BF884" i="2"/>
  <c r="T884" i="2"/>
  <c r="R884" i="2"/>
  <c r="P884" i="2"/>
  <c r="BI878" i="2"/>
  <c r="BH878" i="2"/>
  <c r="BG878" i="2"/>
  <c r="BF878" i="2"/>
  <c r="T878" i="2"/>
  <c r="R878" i="2"/>
  <c r="P878" i="2"/>
  <c r="BI872" i="2"/>
  <c r="BH872" i="2"/>
  <c r="BG872" i="2"/>
  <c r="BF872" i="2"/>
  <c r="T872" i="2"/>
  <c r="R872" i="2"/>
  <c r="P872" i="2"/>
  <c r="BI867" i="2"/>
  <c r="BH867" i="2"/>
  <c r="BG867" i="2"/>
  <c r="BF867" i="2"/>
  <c r="T867" i="2"/>
  <c r="R867" i="2"/>
  <c r="P867" i="2"/>
  <c r="BI861" i="2"/>
  <c r="BH861" i="2"/>
  <c r="BG861" i="2"/>
  <c r="BF861" i="2"/>
  <c r="T861" i="2"/>
  <c r="R861" i="2"/>
  <c r="P861" i="2"/>
  <c r="BI858" i="2"/>
  <c r="BH858" i="2"/>
  <c r="BG858" i="2"/>
  <c r="BF858" i="2"/>
  <c r="T858" i="2"/>
  <c r="R858" i="2"/>
  <c r="P858" i="2"/>
  <c r="BI852" i="2"/>
  <c r="BH852" i="2"/>
  <c r="BG852" i="2"/>
  <c r="BF852" i="2"/>
  <c r="T852" i="2"/>
  <c r="R852" i="2"/>
  <c r="P852" i="2"/>
  <c r="BI846" i="2"/>
  <c r="BH846" i="2"/>
  <c r="BG846" i="2"/>
  <c r="BF846" i="2"/>
  <c r="T846" i="2"/>
  <c r="R846" i="2"/>
  <c r="P846" i="2"/>
  <c r="BI840" i="2"/>
  <c r="BH840" i="2"/>
  <c r="BG840" i="2"/>
  <c r="BF840" i="2"/>
  <c r="T840" i="2"/>
  <c r="R840" i="2"/>
  <c r="P840" i="2"/>
  <c r="BI834" i="2"/>
  <c r="BH834" i="2"/>
  <c r="BG834" i="2"/>
  <c r="BF834" i="2"/>
  <c r="T834" i="2"/>
  <c r="R834" i="2"/>
  <c r="P834" i="2"/>
  <c r="BI828" i="2"/>
  <c r="BH828" i="2"/>
  <c r="BG828" i="2"/>
  <c r="BF828" i="2"/>
  <c r="T828" i="2"/>
  <c r="R828" i="2"/>
  <c r="P828" i="2"/>
  <c r="BI819" i="2"/>
  <c r="BH819" i="2"/>
  <c r="BG819" i="2"/>
  <c r="BF819" i="2"/>
  <c r="T819" i="2"/>
  <c r="R819" i="2"/>
  <c r="P819" i="2"/>
  <c r="BI801" i="2"/>
  <c r="BH801" i="2"/>
  <c r="BG801" i="2"/>
  <c r="BF801" i="2"/>
  <c r="T801" i="2"/>
  <c r="R801" i="2"/>
  <c r="P801" i="2"/>
  <c r="BI798" i="2"/>
  <c r="BH798" i="2"/>
  <c r="BG798" i="2"/>
  <c r="BF798" i="2"/>
  <c r="T798" i="2"/>
  <c r="R798" i="2"/>
  <c r="P798" i="2"/>
  <c r="BI793" i="2"/>
  <c r="BH793" i="2"/>
  <c r="BG793" i="2"/>
  <c r="BF793" i="2"/>
  <c r="T793" i="2"/>
  <c r="R793" i="2"/>
  <c r="P793" i="2"/>
  <c r="BI790" i="2"/>
  <c r="BH790" i="2"/>
  <c r="BG790" i="2"/>
  <c r="BF790" i="2"/>
  <c r="T790" i="2"/>
  <c r="R790" i="2"/>
  <c r="P790" i="2"/>
  <c r="BI788" i="2"/>
  <c r="BH788" i="2"/>
  <c r="BG788" i="2"/>
  <c r="BF788" i="2"/>
  <c r="T788" i="2"/>
  <c r="R788" i="2"/>
  <c r="P788" i="2"/>
  <c r="BI785" i="2"/>
  <c r="BH785" i="2"/>
  <c r="BG785" i="2"/>
  <c r="BF785" i="2"/>
  <c r="T785" i="2"/>
  <c r="T784" i="2"/>
  <c r="R785" i="2"/>
  <c r="R784" i="2" s="1"/>
  <c r="P785" i="2"/>
  <c r="P784" i="2" s="1"/>
  <c r="BI782" i="2"/>
  <c r="BH782" i="2"/>
  <c r="BG782" i="2"/>
  <c r="BF782" i="2"/>
  <c r="T782" i="2"/>
  <c r="R782" i="2"/>
  <c r="P782" i="2"/>
  <c r="BI780" i="2"/>
  <c r="BH780" i="2"/>
  <c r="BG780" i="2"/>
  <c r="BF780" i="2"/>
  <c r="T780" i="2"/>
  <c r="R780" i="2"/>
  <c r="P780" i="2"/>
  <c r="BI776" i="2"/>
  <c r="BH776" i="2"/>
  <c r="BG776" i="2"/>
  <c r="BF776" i="2"/>
  <c r="T776" i="2"/>
  <c r="R776" i="2"/>
  <c r="P776" i="2"/>
  <c r="BI771" i="2"/>
  <c r="BH771" i="2"/>
  <c r="BG771" i="2"/>
  <c r="BF771" i="2"/>
  <c r="T771" i="2"/>
  <c r="R771" i="2"/>
  <c r="P771" i="2"/>
  <c r="BI766" i="2"/>
  <c r="BH766" i="2"/>
  <c r="BG766" i="2"/>
  <c r="BF766" i="2"/>
  <c r="T766" i="2"/>
  <c r="R766" i="2"/>
  <c r="P766" i="2"/>
  <c r="BI761" i="2"/>
  <c r="BH761" i="2"/>
  <c r="BG761" i="2"/>
  <c r="BF761" i="2"/>
  <c r="T761" i="2"/>
  <c r="R761" i="2"/>
  <c r="P761" i="2"/>
  <c r="BI755" i="2"/>
  <c r="BH755" i="2"/>
  <c r="BG755" i="2"/>
  <c r="BF755" i="2"/>
  <c r="T755" i="2"/>
  <c r="R755" i="2"/>
  <c r="P755" i="2"/>
  <c r="BI750" i="2"/>
  <c r="BH750" i="2"/>
  <c r="BG750" i="2"/>
  <c r="BF750" i="2"/>
  <c r="T750" i="2"/>
  <c r="R750" i="2"/>
  <c r="P750" i="2"/>
  <c r="BI745" i="2"/>
  <c r="BH745" i="2"/>
  <c r="BG745" i="2"/>
  <c r="BF745" i="2"/>
  <c r="T745" i="2"/>
  <c r="R745" i="2"/>
  <c r="P745" i="2"/>
  <c r="BI740" i="2"/>
  <c r="BH740" i="2"/>
  <c r="BG740" i="2"/>
  <c r="BF740" i="2"/>
  <c r="T740" i="2"/>
  <c r="R740" i="2"/>
  <c r="P740" i="2"/>
  <c r="BI735" i="2"/>
  <c r="BH735" i="2"/>
  <c r="BG735" i="2"/>
  <c r="BF735" i="2"/>
  <c r="T735" i="2"/>
  <c r="R735" i="2"/>
  <c r="P735" i="2"/>
  <c r="BI729" i="2"/>
  <c r="BH729" i="2"/>
  <c r="BG729" i="2"/>
  <c r="BF729" i="2"/>
  <c r="T729" i="2"/>
  <c r="R729" i="2"/>
  <c r="P729" i="2"/>
  <c r="BI723" i="2"/>
  <c r="BH723" i="2"/>
  <c r="BG723" i="2"/>
  <c r="BF723" i="2"/>
  <c r="T723" i="2"/>
  <c r="R723" i="2"/>
  <c r="P723" i="2"/>
  <c r="BI709" i="2"/>
  <c r="BH709" i="2"/>
  <c r="BG709" i="2"/>
  <c r="BF709" i="2"/>
  <c r="T709" i="2"/>
  <c r="R709" i="2"/>
  <c r="P709" i="2"/>
  <c r="BI706" i="2"/>
  <c r="BH706" i="2"/>
  <c r="BG706" i="2"/>
  <c r="BF706" i="2"/>
  <c r="T706" i="2"/>
  <c r="R706" i="2"/>
  <c r="P706" i="2"/>
  <c r="BI697" i="2"/>
  <c r="BH697" i="2"/>
  <c r="BG697" i="2"/>
  <c r="BF697" i="2"/>
  <c r="T697" i="2"/>
  <c r="R697" i="2"/>
  <c r="P697" i="2"/>
  <c r="BI692" i="2"/>
  <c r="BH692" i="2"/>
  <c r="BG692" i="2"/>
  <c r="BF692" i="2"/>
  <c r="T692" i="2"/>
  <c r="R692" i="2"/>
  <c r="P692" i="2"/>
  <c r="BI689" i="2"/>
  <c r="BH689" i="2"/>
  <c r="BG689" i="2"/>
  <c r="BF689" i="2"/>
  <c r="T689" i="2"/>
  <c r="R689" i="2"/>
  <c r="P689" i="2"/>
  <c r="BI681" i="2"/>
  <c r="BH681" i="2"/>
  <c r="BG681" i="2"/>
  <c r="BF681" i="2"/>
  <c r="T681" i="2"/>
  <c r="R681" i="2"/>
  <c r="P681" i="2"/>
  <c r="BI674" i="2"/>
  <c r="BH674" i="2"/>
  <c r="BG674" i="2"/>
  <c r="BF674" i="2"/>
  <c r="T674" i="2"/>
  <c r="R674" i="2"/>
  <c r="P674" i="2"/>
  <c r="BI668" i="2"/>
  <c r="BH668" i="2"/>
  <c r="BG668" i="2"/>
  <c r="BF668" i="2"/>
  <c r="T668" i="2"/>
  <c r="R668" i="2"/>
  <c r="P668" i="2"/>
  <c r="BI663" i="2"/>
  <c r="BH663" i="2"/>
  <c r="BG663" i="2"/>
  <c r="BF663" i="2"/>
  <c r="T663" i="2"/>
  <c r="R663" i="2"/>
  <c r="P663" i="2"/>
  <c r="BI658" i="2"/>
  <c r="BH658" i="2"/>
  <c r="BG658" i="2"/>
  <c r="BF658" i="2"/>
  <c r="T658" i="2"/>
  <c r="R658" i="2"/>
  <c r="P658" i="2"/>
  <c r="BI652" i="2"/>
  <c r="BH652" i="2"/>
  <c r="BG652" i="2"/>
  <c r="BF652" i="2"/>
  <c r="T652" i="2"/>
  <c r="R652" i="2"/>
  <c r="P652" i="2"/>
  <c r="BI647" i="2"/>
  <c r="BH647" i="2"/>
  <c r="BG647" i="2"/>
  <c r="BF647" i="2"/>
  <c r="T647" i="2"/>
  <c r="R647" i="2"/>
  <c r="P647" i="2"/>
  <c r="BI642" i="2"/>
  <c r="BH642" i="2"/>
  <c r="BG642" i="2"/>
  <c r="BF642" i="2"/>
  <c r="T642" i="2"/>
  <c r="R642" i="2"/>
  <c r="P642" i="2"/>
  <c r="BI635" i="2"/>
  <c r="BH635" i="2"/>
  <c r="BG635" i="2"/>
  <c r="BF635" i="2"/>
  <c r="T635" i="2"/>
  <c r="R635" i="2"/>
  <c r="P635" i="2"/>
  <c r="BI630" i="2"/>
  <c r="BH630" i="2"/>
  <c r="BG630" i="2"/>
  <c r="BF630" i="2"/>
  <c r="T630" i="2"/>
  <c r="R630" i="2"/>
  <c r="P630" i="2"/>
  <c r="BI625" i="2"/>
  <c r="BH625" i="2"/>
  <c r="BG625" i="2"/>
  <c r="BF625" i="2"/>
  <c r="T625" i="2"/>
  <c r="R625" i="2"/>
  <c r="P625" i="2"/>
  <c r="BI620" i="2"/>
  <c r="BH620" i="2"/>
  <c r="BG620" i="2"/>
  <c r="BF620" i="2"/>
  <c r="T620" i="2"/>
  <c r="R620" i="2"/>
  <c r="P620" i="2"/>
  <c r="BI615" i="2"/>
  <c r="BH615" i="2"/>
  <c r="BG615" i="2"/>
  <c r="BF615" i="2"/>
  <c r="T615" i="2"/>
  <c r="R615" i="2"/>
  <c r="P615" i="2"/>
  <c r="BI610" i="2"/>
  <c r="BH610" i="2"/>
  <c r="BG610" i="2"/>
  <c r="BF610" i="2"/>
  <c r="T610" i="2"/>
  <c r="R610" i="2"/>
  <c r="P610" i="2"/>
  <c r="BI606" i="2"/>
  <c r="BH606" i="2"/>
  <c r="BG606" i="2"/>
  <c r="BF606" i="2"/>
  <c r="T606" i="2"/>
  <c r="R606" i="2"/>
  <c r="P606" i="2"/>
  <c r="BI601" i="2"/>
  <c r="BH601" i="2"/>
  <c r="BG601" i="2"/>
  <c r="BF601" i="2"/>
  <c r="T601" i="2"/>
  <c r="R601" i="2"/>
  <c r="P601" i="2"/>
  <c r="BI596" i="2"/>
  <c r="BH596" i="2"/>
  <c r="BG596" i="2"/>
  <c r="BF596" i="2"/>
  <c r="T596" i="2"/>
  <c r="R596" i="2"/>
  <c r="P596" i="2"/>
  <c r="BI590" i="2"/>
  <c r="BH590" i="2"/>
  <c r="BG590" i="2"/>
  <c r="BF590" i="2"/>
  <c r="T590" i="2"/>
  <c r="R590" i="2"/>
  <c r="P590" i="2"/>
  <c r="BI584" i="2"/>
  <c r="BH584" i="2"/>
  <c r="BG584" i="2"/>
  <c r="BF584" i="2"/>
  <c r="T584" i="2"/>
  <c r="R584" i="2"/>
  <c r="P584" i="2"/>
  <c r="BI577" i="2"/>
  <c r="BH577" i="2"/>
  <c r="BG577" i="2"/>
  <c r="BF577" i="2"/>
  <c r="T577" i="2"/>
  <c r="R577" i="2"/>
  <c r="P577" i="2"/>
  <c r="BI574" i="2"/>
  <c r="BH574" i="2"/>
  <c r="BG574" i="2"/>
  <c r="BF574" i="2"/>
  <c r="T574" i="2"/>
  <c r="R574" i="2"/>
  <c r="P574" i="2"/>
  <c r="BI568" i="2"/>
  <c r="BH568" i="2"/>
  <c r="BG568" i="2"/>
  <c r="BF568" i="2"/>
  <c r="T568" i="2"/>
  <c r="R568" i="2"/>
  <c r="P568" i="2"/>
  <c r="BI564" i="2"/>
  <c r="BH564" i="2"/>
  <c r="BG564" i="2"/>
  <c r="BF564" i="2"/>
  <c r="T564" i="2"/>
  <c r="R564" i="2"/>
  <c r="P564" i="2"/>
  <c r="BI559" i="2"/>
  <c r="BH559" i="2"/>
  <c r="BG559" i="2"/>
  <c r="BF559" i="2"/>
  <c r="T559" i="2"/>
  <c r="R559" i="2"/>
  <c r="P559" i="2"/>
  <c r="BI554" i="2"/>
  <c r="BH554" i="2"/>
  <c r="BG554" i="2"/>
  <c r="BF554" i="2"/>
  <c r="T554" i="2"/>
  <c r="R554" i="2"/>
  <c r="P554" i="2"/>
  <c r="BI549" i="2"/>
  <c r="BH549" i="2"/>
  <c r="BG549" i="2"/>
  <c r="BF549" i="2"/>
  <c r="T549" i="2"/>
  <c r="T548" i="2"/>
  <c r="R549" i="2"/>
  <c r="R548" i="2"/>
  <c r="P549" i="2"/>
  <c r="P548" i="2"/>
  <c r="BI545" i="2"/>
  <c r="BH545" i="2"/>
  <c r="BG545" i="2"/>
  <c r="BF545" i="2"/>
  <c r="T545" i="2"/>
  <c r="R545" i="2"/>
  <c r="P545" i="2"/>
  <c r="BI542" i="2"/>
  <c r="BH542" i="2"/>
  <c r="BG542" i="2"/>
  <c r="BF542" i="2"/>
  <c r="T542" i="2"/>
  <c r="R542" i="2"/>
  <c r="P542" i="2"/>
  <c r="BI538" i="2"/>
  <c r="BH538" i="2"/>
  <c r="BG538" i="2"/>
  <c r="BF538" i="2"/>
  <c r="T538" i="2"/>
  <c r="R538" i="2"/>
  <c r="P538" i="2"/>
  <c r="BI535" i="2"/>
  <c r="BH535" i="2"/>
  <c r="BG535" i="2"/>
  <c r="BF535" i="2"/>
  <c r="T535" i="2"/>
  <c r="R535" i="2"/>
  <c r="P535" i="2"/>
  <c r="BI531" i="2"/>
  <c r="BH531" i="2"/>
  <c r="BG531" i="2"/>
  <c r="BF531" i="2"/>
  <c r="T531" i="2"/>
  <c r="R531" i="2"/>
  <c r="P531" i="2"/>
  <c r="BI526" i="2"/>
  <c r="BH526" i="2"/>
  <c r="BG526" i="2"/>
  <c r="BF526" i="2"/>
  <c r="T526" i="2"/>
  <c r="R526" i="2"/>
  <c r="P526" i="2"/>
  <c r="BI519" i="2"/>
  <c r="BH519" i="2"/>
  <c r="BG519" i="2"/>
  <c r="BF519" i="2"/>
  <c r="T519" i="2"/>
  <c r="R519" i="2"/>
  <c r="P519" i="2"/>
  <c r="BI514" i="2"/>
  <c r="BH514" i="2"/>
  <c r="BG514" i="2"/>
  <c r="BF514" i="2"/>
  <c r="T514" i="2"/>
  <c r="R514" i="2"/>
  <c r="P514" i="2"/>
  <c r="BI509" i="2"/>
  <c r="BH509" i="2"/>
  <c r="BG509" i="2"/>
  <c r="BF509" i="2"/>
  <c r="T509" i="2"/>
  <c r="R509" i="2"/>
  <c r="P509" i="2"/>
  <c r="BI504" i="2"/>
  <c r="BH504" i="2"/>
  <c r="BG504" i="2"/>
  <c r="BF504" i="2"/>
  <c r="T504" i="2"/>
  <c r="R504" i="2"/>
  <c r="P504" i="2"/>
  <c r="BI502" i="2"/>
  <c r="BH502" i="2"/>
  <c r="BG502" i="2"/>
  <c r="BF502" i="2"/>
  <c r="T502" i="2"/>
  <c r="R502" i="2"/>
  <c r="P502" i="2"/>
  <c r="BI493" i="2"/>
  <c r="BH493" i="2"/>
  <c r="BG493" i="2"/>
  <c r="BF493" i="2"/>
  <c r="T493" i="2"/>
  <c r="R493" i="2"/>
  <c r="P493" i="2"/>
  <c r="BI488" i="2"/>
  <c r="BH488" i="2"/>
  <c r="BG488" i="2"/>
  <c r="BF488" i="2"/>
  <c r="T488" i="2"/>
  <c r="R488" i="2"/>
  <c r="P488" i="2"/>
  <c r="BI482" i="2"/>
  <c r="BH482" i="2"/>
  <c r="BG482" i="2"/>
  <c r="BF482" i="2"/>
  <c r="T482" i="2"/>
  <c r="R482" i="2"/>
  <c r="P482" i="2"/>
  <c r="BI474" i="2"/>
  <c r="BH474" i="2"/>
  <c r="BG474" i="2"/>
  <c r="BF474" i="2"/>
  <c r="T474" i="2"/>
  <c r="R474" i="2"/>
  <c r="P474" i="2"/>
  <c r="BI468" i="2"/>
  <c r="BH468" i="2"/>
  <c r="BG468" i="2"/>
  <c r="BF468" i="2"/>
  <c r="T468" i="2"/>
  <c r="R468" i="2"/>
  <c r="P468" i="2"/>
  <c r="BI463" i="2"/>
  <c r="BH463" i="2"/>
  <c r="BG463" i="2"/>
  <c r="BF463" i="2"/>
  <c r="T463" i="2"/>
  <c r="R463" i="2"/>
  <c r="P463" i="2"/>
  <c r="BI460" i="2"/>
  <c r="BH460" i="2"/>
  <c r="BG460" i="2"/>
  <c r="BF460" i="2"/>
  <c r="T460" i="2"/>
  <c r="R460" i="2"/>
  <c r="P460" i="2"/>
  <c r="BI457" i="2"/>
  <c r="BH457" i="2"/>
  <c r="BG457" i="2"/>
  <c r="BF457" i="2"/>
  <c r="T457" i="2"/>
  <c r="R457" i="2"/>
  <c r="P457" i="2"/>
  <c r="BI450" i="2"/>
  <c r="BH450" i="2"/>
  <c r="BG450" i="2"/>
  <c r="BF450" i="2"/>
  <c r="T450" i="2"/>
  <c r="R450" i="2"/>
  <c r="P450" i="2"/>
  <c r="BI443" i="2"/>
  <c r="BH443" i="2"/>
  <c r="BG443" i="2"/>
  <c r="BF443" i="2"/>
  <c r="T443" i="2"/>
  <c r="R443" i="2"/>
  <c r="P443" i="2"/>
  <c r="BI440" i="2"/>
  <c r="BH440" i="2"/>
  <c r="BG440" i="2"/>
  <c r="BF440" i="2"/>
  <c r="T440" i="2"/>
  <c r="R440" i="2"/>
  <c r="P440" i="2"/>
  <c r="BI434" i="2"/>
  <c r="BH434" i="2"/>
  <c r="BG434" i="2"/>
  <c r="BF434" i="2"/>
  <c r="T434" i="2"/>
  <c r="R434" i="2"/>
  <c r="P434" i="2"/>
  <c r="BI429" i="2"/>
  <c r="BH429" i="2"/>
  <c r="BG429" i="2"/>
  <c r="BF429" i="2"/>
  <c r="T429" i="2"/>
  <c r="R429" i="2"/>
  <c r="P429" i="2"/>
  <c r="BI424" i="2"/>
  <c r="BH424" i="2"/>
  <c r="BG424" i="2"/>
  <c r="BF424" i="2"/>
  <c r="T424" i="2"/>
  <c r="R424" i="2"/>
  <c r="P424" i="2"/>
  <c r="BI420" i="2"/>
  <c r="BH420" i="2"/>
  <c r="BG420" i="2"/>
  <c r="BF420" i="2"/>
  <c r="T420" i="2"/>
  <c r="R420" i="2"/>
  <c r="P420" i="2"/>
  <c r="BI414" i="2"/>
  <c r="BH414" i="2"/>
  <c r="BG414" i="2"/>
  <c r="BF414" i="2"/>
  <c r="T414" i="2"/>
  <c r="R414" i="2"/>
  <c r="P414" i="2"/>
  <c r="BI408" i="2"/>
  <c r="BH408" i="2"/>
  <c r="BG408" i="2"/>
  <c r="BF408" i="2"/>
  <c r="T408" i="2"/>
  <c r="R408" i="2"/>
  <c r="P408" i="2"/>
  <c r="BI405" i="2"/>
  <c r="BH405" i="2"/>
  <c r="BG405" i="2"/>
  <c r="BF405" i="2"/>
  <c r="T405" i="2"/>
  <c r="R405" i="2"/>
  <c r="P405" i="2"/>
  <c r="BI401" i="2"/>
  <c r="BH401" i="2"/>
  <c r="BG401" i="2"/>
  <c r="BF401" i="2"/>
  <c r="T401" i="2"/>
  <c r="R401" i="2"/>
  <c r="P401" i="2"/>
  <c r="BI395" i="2"/>
  <c r="BH395" i="2"/>
  <c r="BG395" i="2"/>
  <c r="BF395" i="2"/>
  <c r="T395" i="2"/>
  <c r="R395" i="2"/>
  <c r="P395" i="2"/>
  <c r="BI388" i="2"/>
  <c r="BH388" i="2"/>
  <c r="BG388" i="2"/>
  <c r="BF388" i="2"/>
  <c r="T388" i="2"/>
  <c r="R388" i="2"/>
  <c r="P388" i="2"/>
  <c r="BI380" i="2"/>
  <c r="BH380" i="2"/>
  <c r="BG380" i="2"/>
  <c r="BF380" i="2"/>
  <c r="T380" i="2"/>
  <c r="R380" i="2"/>
  <c r="P380" i="2"/>
  <c r="BI369" i="2"/>
  <c r="BH369" i="2"/>
  <c r="BG369" i="2"/>
  <c r="BF369" i="2"/>
  <c r="T369" i="2"/>
  <c r="R369" i="2"/>
  <c r="P369" i="2"/>
  <c r="BI363" i="2"/>
  <c r="BH363" i="2"/>
  <c r="BG363" i="2"/>
  <c r="BF363" i="2"/>
  <c r="T363" i="2"/>
  <c r="R363" i="2"/>
  <c r="P363" i="2"/>
  <c r="BI360" i="2"/>
  <c r="BH360" i="2"/>
  <c r="BG360" i="2"/>
  <c r="BF360" i="2"/>
  <c r="T360" i="2"/>
  <c r="R360" i="2"/>
  <c r="P360" i="2"/>
  <c r="BI357" i="2"/>
  <c r="BH357" i="2"/>
  <c r="BG357" i="2"/>
  <c r="BF357" i="2"/>
  <c r="T357" i="2"/>
  <c r="R357" i="2"/>
  <c r="P357" i="2"/>
  <c r="BI354" i="2"/>
  <c r="BH354" i="2"/>
  <c r="BG354" i="2"/>
  <c r="BF354" i="2"/>
  <c r="T354" i="2"/>
  <c r="R354" i="2"/>
  <c r="P354" i="2"/>
  <c r="BI351" i="2"/>
  <c r="BH351" i="2"/>
  <c r="BG351" i="2"/>
  <c r="BF351" i="2"/>
  <c r="T351" i="2"/>
  <c r="R351" i="2"/>
  <c r="P351" i="2"/>
  <c r="BI348" i="2"/>
  <c r="BH348" i="2"/>
  <c r="BG348" i="2"/>
  <c r="BF348" i="2"/>
  <c r="T348" i="2"/>
  <c r="R348" i="2"/>
  <c r="P348" i="2"/>
  <c r="BI345" i="2"/>
  <c r="BH345" i="2"/>
  <c r="BG345" i="2"/>
  <c r="BF345" i="2"/>
  <c r="T345" i="2"/>
  <c r="R345" i="2"/>
  <c r="P345" i="2"/>
  <c r="BI331" i="2"/>
  <c r="BH331" i="2"/>
  <c r="BG331" i="2"/>
  <c r="BF331" i="2"/>
  <c r="T331" i="2"/>
  <c r="R331" i="2"/>
  <c r="P331" i="2"/>
  <c r="BI325" i="2"/>
  <c r="BH325" i="2"/>
  <c r="BG325" i="2"/>
  <c r="BF325" i="2"/>
  <c r="T325" i="2"/>
  <c r="R325" i="2"/>
  <c r="P325" i="2"/>
  <c r="BI320" i="2"/>
  <c r="BH320" i="2"/>
  <c r="BG320" i="2"/>
  <c r="BF320" i="2"/>
  <c r="T320" i="2"/>
  <c r="R320" i="2"/>
  <c r="P320" i="2"/>
  <c r="BI307" i="2"/>
  <c r="BH307" i="2"/>
  <c r="BG307" i="2"/>
  <c r="BF307" i="2"/>
  <c r="T307" i="2"/>
  <c r="R307" i="2"/>
  <c r="P307" i="2"/>
  <c r="BI302" i="2"/>
  <c r="BH302" i="2"/>
  <c r="BG302" i="2"/>
  <c r="BF302" i="2"/>
  <c r="T302" i="2"/>
  <c r="R302" i="2"/>
  <c r="P302" i="2"/>
  <c r="BI296" i="2"/>
  <c r="BH296" i="2"/>
  <c r="BG296" i="2"/>
  <c r="BF296" i="2"/>
  <c r="T296" i="2"/>
  <c r="R296" i="2"/>
  <c r="P296" i="2"/>
  <c r="BI291" i="2"/>
  <c r="BH291" i="2"/>
  <c r="BG291" i="2"/>
  <c r="BF291" i="2"/>
  <c r="T291" i="2"/>
  <c r="R291" i="2"/>
  <c r="P291" i="2"/>
  <c r="BI276" i="2"/>
  <c r="BH276" i="2"/>
  <c r="BG276" i="2"/>
  <c r="BF276" i="2"/>
  <c r="T276" i="2"/>
  <c r="R276" i="2"/>
  <c r="P276" i="2"/>
  <c r="BI270" i="2"/>
  <c r="BH270" i="2"/>
  <c r="BG270" i="2"/>
  <c r="BF270" i="2"/>
  <c r="T270" i="2"/>
  <c r="R270" i="2"/>
  <c r="P270" i="2"/>
  <c r="BI264" i="2"/>
  <c r="BH264" i="2"/>
  <c r="BG264" i="2"/>
  <c r="BF264" i="2"/>
  <c r="T264" i="2"/>
  <c r="R264" i="2"/>
  <c r="P264" i="2"/>
  <c r="BI253" i="2"/>
  <c r="BH253" i="2"/>
  <c r="BG253" i="2"/>
  <c r="BF253" i="2"/>
  <c r="T253" i="2"/>
  <c r="R253" i="2"/>
  <c r="P253" i="2"/>
  <c r="BI243" i="2"/>
  <c r="BH243" i="2"/>
  <c r="BG243" i="2"/>
  <c r="BF243" i="2"/>
  <c r="T243" i="2"/>
  <c r="R243" i="2"/>
  <c r="P243" i="2"/>
  <c r="BI237" i="2"/>
  <c r="BH237" i="2"/>
  <c r="BG237" i="2"/>
  <c r="BF237" i="2"/>
  <c r="T237" i="2"/>
  <c r="R237" i="2"/>
  <c r="P237" i="2"/>
  <c r="BI232" i="2"/>
  <c r="BH232" i="2"/>
  <c r="BG232" i="2"/>
  <c r="BF232" i="2"/>
  <c r="T232" i="2"/>
  <c r="R232" i="2"/>
  <c r="P232" i="2"/>
  <c r="BI227" i="2"/>
  <c r="BH227" i="2"/>
  <c r="BG227" i="2"/>
  <c r="BF227" i="2"/>
  <c r="T227" i="2"/>
  <c r="R227" i="2"/>
  <c r="P227" i="2"/>
  <c r="BI220" i="2"/>
  <c r="BH220" i="2"/>
  <c r="BG220" i="2"/>
  <c r="BF220" i="2"/>
  <c r="T220" i="2"/>
  <c r="R220" i="2"/>
  <c r="P220" i="2"/>
  <c r="BI214" i="2"/>
  <c r="BH214" i="2"/>
  <c r="BG214" i="2"/>
  <c r="BF214" i="2"/>
  <c r="T214" i="2"/>
  <c r="R214" i="2"/>
  <c r="P214" i="2"/>
  <c r="BI208" i="2"/>
  <c r="BH208" i="2"/>
  <c r="BG208" i="2"/>
  <c r="BF208" i="2"/>
  <c r="T208" i="2"/>
  <c r="R208" i="2"/>
  <c r="P208" i="2"/>
  <c r="BI203" i="2"/>
  <c r="BH203" i="2"/>
  <c r="BG203" i="2"/>
  <c r="BF203" i="2"/>
  <c r="T203" i="2"/>
  <c r="R203" i="2"/>
  <c r="P203" i="2"/>
  <c r="BI197" i="2"/>
  <c r="BH197" i="2"/>
  <c r="BG197" i="2"/>
  <c r="BF197" i="2"/>
  <c r="T197" i="2"/>
  <c r="R197" i="2"/>
  <c r="P197" i="2"/>
  <c r="BI191" i="2"/>
  <c r="BH191" i="2"/>
  <c r="BG191" i="2"/>
  <c r="BF191" i="2"/>
  <c r="T191" i="2"/>
  <c r="R191" i="2"/>
  <c r="P191" i="2"/>
  <c r="BI185" i="2"/>
  <c r="BH185" i="2"/>
  <c r="BG185" i="2"/>
  <c r="BF185" i="2"/>
  <c r="T185" i="2"/>
  <c r="R185" i="2"/>
  <c r="P185" i="2"/>
  <c r="BI176" i="2"/>
  <c r="BH176" i="2"/>
  <c r="BG176" i="2"/>
  <c r="BF176" i="2"/>
  <c r="T176" i="2"/>
  <c r="R176" i="2"/>
  <c r="P176" i="2"/>
  <c r="BI171" i="2"/>
  <c r="BH171" i="2"/>
  <c r="BG171" i="2"/>
  <c r="BF171" i="2"/>
  <c r="T171" i="2"/>
  <c r="R171" i="2"/>
  <c r="P171" i="2"/>
  <c r="BI165" i="2"/>
  <c r="BH165" i="2"/>
  <c r="BG165" i="2"/>
  <c r="BF165" i="2"/>
  <c r="T165" i="2"/>
  <c r="R165" i="2"/>
  <c r="P165" i="2"/>
  <c r="BI159" i="2"/>
  <c r="BH159" i="2"/>
  <c r="BG159" i="2"/>
  <c r="BF159" i="2"/>
  <c r="T159" i="2"/>
  <c r="R159" i="2"/>
  <c r="P159" i="2"/>
  <c r="BI150" i="2"/>
  <c r="BH150" i="2"/>
  <c r="BG150" i="2"/>
  <c r="BF150" i="2"/>
  <c r="T150" i="2"/>
  <c r="T149" i="2" s="1"/>
  <c r="R150" i="2"/>
  <c r="R149" i="2" s="1"/>
  <c r="P150" i="2"/>
  <c r="P149" i="2" s="1"/>
  <c r="BI146" i="2"/>
  <c r="BH146" i="2"/>
  <c r="BG146" i="2"/>
  <c r="BF146" i="2"/>
  <c r="T146" i="2"/>
  <c r="T145" i="2"/>
  <c r="R146" i="2"/>
  <c r="R145" i="2" s="1"/>
  <c r="P146" i="2"/>
  <c r="P145" i="2" s="1"/>
  <c r="F137" i="2"/>
  <c r="E135" i="2"/>
  <c r="F89" i="2"/>
  <c r="E87" i="2"/>
  <c r="J24" i="2"/>
  <c r="E24" i="2"/>
  <c r="J140" i="2" s="1"/>
  <c r="J23" i="2"/>
  <c r="J21" i="2"/>
  <c r="E21" i="2"/>
  <c r="J91" i="2" s="1"/>
  <c r="J20" i="2"/>
  <c r="J18" i="2"/>
  <c r="E18" i="2"/>
  <c r="F140" i="2" s="1"/>
  <c r="J17" i="2"/>
  <c r="J15" i="2"/>
  <c r="E15" i="2"/>
  <c r="F139" i="2" s="1"/>
  <c r="J14" i="2"/>
  <c r="J12" i="2"/>
  <c r="J89" i="2" s="1"/>
  <c r="E7" i="2"/>
  <c r="E85" i="2" s="1"/>
  <c r="L90" i="1"/>
  <c r="AM90" i="1"/>
  <c r="AM89" i="1"/>
  <c r="L89" i="1"/>
  <c r="AM87" i="1"/>
  <c r="L87" i="1"/>
  <c r="L85" i="1"/>
  <c r="L84" i="1"/>
  <c r="J1295" i="2"/>
  <c r="BK1154" i="2"/>
  <c r="J981" i="2"/>
  <c r="BK782" i="2"/>
  <c r="J674" i="2"/>
  <c r="J606" i="2"/>
  <c r="J468" i="2"/>
  <c r="J414" i="2"/>
  <c r="BK296" i="2"/>
  <c r="J203" i="2"/>
  <c r="BK1295" i="2"/>
  <c r="BK1225" i="2"/>
  <c r="J1137" i="2"/>
  <c r="BK1024" i="2"/>
  <c r="J872" i="2"/>
  <c r="BK761" i="2"/>
  <c r="J642" i="2"/>
  <c r="BK559" i="2"/>
  <c r="J488" i="2"/>
  <c r="BK434" i="2"/>
  <c r="J331" i="2"/>
  <c r="BK208" i="2"/>
  <c r="J1325" i="2"/>
  <c r="BK1235" i="2"/>
  <c r="BK1060" i="2"/>
  <c r="BK986" i="2"/>
  <c r="BK890" i="2"/>
  <c r="J790" i="2"/>
  <c r="BK610" i="2"/>
  <c r="J535" i="2"/>
  <c r="BK401" i="2"/>
  <c r="BK320" i="2"/>
  <c r="BK176" i="2"/>
  <c r="BK1381" i="2"/>
  <c r="BK1318" i="2"/>
  <c r="J1235" i="2"/>
  <c r="J1160" i="2"/>
  <c r="J1071" i="2"/>
  <c r="J996" i="2"/>
  <c r="BK909" i="2"/>
  <c r="J771" i="2"/>
  <c r="J668" i="2"/>
  <c r="J610" i="2"/>
  <c r="BK542" i="2"/>
  <c r="J482" i="2"/>
  <c r="BK369" i="2"/>
  <c r="J208" i="2"/>
  <c r="J1371" i="2"/>
  <c r="J1203" i="2"/>
  <c r="J1104" i="2"/>
  <c r="BK1049" i="2"/>
  <c r="BK884" i="2"/>
  <c r="BK785" i="2"/>
  <c r="BK706" i="2"/>
  <c r="J625" i="2"/>
  <c r="J554" i="2"/>
  <c r="J440" i="2"/>
  <c r="BK351" i="2"/>
  <c r="BK197" i="2"/>
  <c r="BK1076" i="2"/>
  <c r="BK852" i="2"/>
  <c r="J750" i="2"/>
  <c r="BK681" i="2"/>
  <c r="BK577" i="2"/>
  <c r="J502" i="2"/>
  <c r="BK176" i="3"/>
  <c r="J150" i="3"/>
  <c r="BK209" i="3"/>
  <c r="BK136" i="3"/>
  <c r="BK185" i="3"/>
  <c r="J140" i="3"/>
  <c r="BK268" i="3"/>
  <c r="J250" i="3"/>
  <c r="J223" i="3"/>
  <c r="J181" i="3"/>
  <c r="BK277" i="3"/>
  <c r="BK254" i="3"/>
  <c r="J242" i="3"/>
  <c r="J230" i="3"/>
  <c r="J203" i="3"/>
  <c r="BK129" i="3"/>
  <c r="BK150" i="3"/>
  <c r="J343" i="4"/>
  <c r="J319" i="4"/>
  <c r="BK267" i="4"/>
  <c r="J224" i="4"/>
  <c r="J179" i="4"/>
  <c r="J149" i="4"/>
  <c r="J369" i="4"/>
  <c r="BK311" i="4"/>
  <c r="BK275" i="4"/>
  <c r="J260" i="4"/>
  <c r="J228" i="4"/>
  <c r="BK169" i="4"/>
  <c r="J153" i="4"/>
  <c r="BK380" i="4"/>
  <c r="BK357" i="4"/>
  <c r="BK321" i="4"/>
  <c r="J290" i="4"/>
  <c r="BK271" i="4"/>
  <c r="BK204" i="4"/>
  <c r="J163" i="4"/>
  <c r="BK395" i="4"/>
  <c r="BK378" i="4"/>
  <c r="BK355" i="4"/>
  <c r="J327" i="4"/>
  <c r="J286" i="4"/>
  <c r="BK208" i="4"/>
  <c r="BK185" i="4"/>
  <c r="J157" i="4"/>
  <c r="J395" i="4"/>
  <c r="BK341" i="4"/>
  <c r="J313" i="4"/>
  <c r="BK288" i="4"/>
  <c r="BK236" i="4"/>
  <c r="J220" i="4"/>
  <c r="J187" i="4"/>
  <c r="J161" i="4"/>
  <c r="J367" i="4"/>
  <c r="BK335" i="4"/>
  <c r="BK277" i="4"/>
  <c r="J256" i="4"/>
  <c r="BK214" i="4"/>
  <c r="BK149" i="4"/>
  <c r="BK209" i="5"/>
  <c r="J146" i="5"/>
  <c r="J131" i="5"/>
  <c r="BK205" i="5"/>
  <c r="BK183" i="5"/>
  <c r="J162" i="5"/>
  <c r="J181" i="5"/>
  <c r="BK146" i="5"/>
  <c r="BK211" i="5"/>
  <c r="BK164" i="5"/>
  <c r="J129" i="5"/>
  <c r="BK196" i="5"/>
  <c r="J185" i="5"/>
  <c r="BK203" i="5"/>
  <c r="J179" i="5"/>
  <c r="J140" i="5"/>
  <c r="J305" i="6"/>
  <c r="BK241" i="6"/>
  <c r="J218" i="6"/>
  <c r="J154" i="6"/>
  <c r="J303" i="6"/>
  <c r="BK262" i="6"/>
  <c r="J216" i="6"/>
  <c r="BK170" i="6"/>
  <c r="BK303" i="6"/>
  <c r="BK189" i="6"/>
  <c r="J289" i="6"/>
  <c r="BK237" i="6"/>
  <c r="J204" i="6"/>
  <c r="BK313" i="6"/>
  <c r="BK252" i="6"/>
  <c r="BK204" i="6"/>
  <c r="BK129" i="6"/>
  <c r="J250" i="6"/>
  <c r="BK163" i="6"/>
  <c r="BK133" i="7"/>
  <c r="J175" i="7"/>
  <c r="J169" i="7"/>
  <c r="J146" i="7"/>
  <c r="J151" i="9"/>
  <c r="BK164" i="9"/>
  <c r="J128" i="9"/>
  <c r="J157" i="9"/>
  <c r="J130" i="9"/>
  <c r="BK151" i="9"/>
  <c r="BK162" i="9"/>
  <c r="BK144" i="10"/>
  <c r="BK149" i="10"/>
  <c r="BK147" i="10"/>
  <c r="BK141" i="10"/>
  <c r="J1312" i="2"/>
  <c r="BK1203" i="2"/>
  <c r="BK1019" i="2"/>
  <c r="BK956" i="2"/>
  <c r="J840" i="2"/>
  <c r="J706" i="2"/>
  <c r="BK647" i="2"/>
  <c r="J526" i="2"/>
  <c r="J408" i="2"/>
  <c r="BK331" i="2"/>
  <c r="J291" i="2"/>
  <c r="J191" i="2"/>
  <c r="BK1306" i="2"/>
  <c r="BK1213" i="2"/>
  <c r="BK1117" i="2"/>
  <c r="J867" i="2"/>
  <c r="BK788" i="2"/>
  <c r="BK697" i="2"/>
  <c r="BK538" i="2"/>
  <c r="BK460" i="2"/>
  <c r="J360" i="2"/>
  <c r="J197" i="2"/>
  <c r="J1321" i="2"/>
  <c r="J1263" i="2"/>
  <c r="J1098" i="2"/>
  <c r="J1019" i="2"/>
  <c r="BK981" i="2"/>
  <c r="J884" i="2"/>
  <c r="BK780" i="2"/>
  <c r="J549" i="2"/>
  <c r="J457" i="2"/>
  <c r="BK363" i="2"/>
  <c r="BK291" i="2"/>
  <c r="J220" i="2"/>
  <c r="BK150" i="2"/>
  <c r="BK1371" i="2"/>
  <c r="BK1267" i="2"/>
  <c r="J1168" i="2"/>
  <c r="BK1109" i="2"/>
  <c r="BK1029" i="2"/>
  <c r="BK872" i="2"/>
  <c r="J834" i="2"/>
  <c r="BK750" i="2"/>
  <c r="BK658" i="2"/>
  <c r="J596" i="2"/>
  <c r="BK554" i="2"/>
  <c r="BK493" i="2"/>
  <c r="J434" i="2"/>
  <c r="J1397" i="2"/>
  <c r="BK1263" i="2"/>
  <c r="J1185" i="2"/>
  <c r="J1093" i="2"/>
  <c r="J1001" i="2"/>
  <c r="J782" i="2"/>
  <c r="J689" i="2"/>
  <c r="BK584" i="2"/>
  <c r="BK502" i="2"/>
  <c r="BK232" i="2"/>
  <c r="J176" i="2"/>
  <c r="BK1093" i="2"/>
  <c r="BK878" i="2"/>
  <c r="J776" i="2"/>
  <c r="BK723" i="2"/>
  <c r="BK620" i="2"/>
  <c r="BK519" i="2"/>
  <c r="J405" i="2"/>
  <c r="BK152" i="3"/>
  <c r="BK131" i="3"/>
  <c r="BK193" i="3"/>
  <c r="J127" i="3"/>
  <c r="J268" i="3"/>
  <c r="J238" i="3"/>
  <c r="BK230" i="3"/>
  <c r="J213" i="3"/>
  <c r="J176" i="3"/>
  <c r="BK148" i="3"/>
  <c r="J264" i="3"/>
  <c r="BK244" i="3"/>
  <c r="BK213" i="3"/>
  <c r="J193" i="3"/>
  <c r="J273" i="3"/>
  <c r="BK252" i="3"/>
  <c r="J236" i="3"/>
  <c r="BK205" i="3"/>
  <c r="J152" i="3"/>
  <c r="BK172" i="3"/>
  <c r="J397" i="4"/>
  <c r="J385" i="4"/>
  <c r="J321" i="4"/>
  <c r="BK297" i="4"/>
  <c r="J262" i="4"/>
  <c r="J218" i="4"/>
  <c r="BK196" i="4"/>
  <c r="J155" i="4"/>
  <c r="BK382" i="4"/>
  <c r="BK343" i="4"/>
  <c r="BK307" i="4"/>
  <c r="BK269" i="4"/>
  <c r="BK258" i="4"/>
  <c r="BK234" i="4"/>
  <c r="BK198" i="4"/>
  <c r="BK167" i="4"/>
  <c r="J151" i="4"/>
  <c r="BK369" i="4"/>
  <c r="J337" i="4"/>
  <c r="BK299" i="4"/>
  <c r="J275" i="4"/>
  <c r="J250" i="4"/>
  <c r="J212" i="4"/>
  <c r="BK129" i="4"/>
  <c r="BK376" i="4"/>
  <c r="J353" i="4"/>
  <c r="BK309" i="4"/>
  <c r="J269" i="4"/>
  <c r="BK230" i="4"/>
  <c r="BK183" i="4"/>
  <c r="J135" i="4"/>
  <c r="J363" i="4"/>
  <c r="J335" i="4"/>
  <c r="BK305" i="4"/>
  <c r="BK242" i="4"/>
  <c r="J214" i="4"/>
  <c r="J173" i="4"/>
  <c r="BK135" i="4"/>
  <c r="BK374" i="4"/>
  <c r="J351" i="4"/>
  <c r="J294" i="4"/>
  <c r="BK238" i="4"/>
  <c r="J198" i="4"/>
  <c r="J139" i="4"/>
  <c r="BK207" i="5"/>
  <c r="J170" i="5"/>
  <c r="BK137" i="5"/>
  <c r="J207" i="5"/>
  <c r="J192" i="5"/>
  <c r="J164" i="5"/>
  <c r="J153" i="5"/>
  <c r="J213" i="5"/>
  <c r="BK153" i="5"/>
  <c r="J209" i="5"/>
  <c r="BK142" i="5"/>
  <c r="BK125" i="5"/>
  <c r="J203" i="5"/>
  <c r="J183" i="5"/>
  <c r="BK194" i="5"/>
  <c r="J174" i="5"/>
  <c r="BK133" i="5"/>
  <c r="BK287" i="6"/>
  <c r="J262" i="6"/>
  <c r="J229" i="6"/>
  <c r="BK186" i="6"/>
  <c r="J148" i="6"/>
  <c r="J313" i="6"/>
  <c r="BK289" i="6"/>
  <c r="BK231" i="6"/>
  <c r="J182" i="6"/>
  <c r="BK154" i="6"/>
  <c r="BK258" i="6"/>
  <c r="BK210" i="6"/>
  <c r="BK305" i="6"/>
  <c r="J260" i="6"/>
  <c r="BK223" i="6"/>
  <c r="J163" i="6"/>
  <c r="J297" i="6"/>
  <c r="BK264" i="6"/>
  <c r="BK214" i="6"/>
  <c r="J145" i="6"/>
  <c r="BK281" i="6"/>
  <c r="BK182" i="6"/>
  <c r="BK167" i="7"/>
  <c r="J138" i="7"/>
  <c r="BK146" i="7"/>
  <c r="J167" i="7"/>
  <c r="BK173" i="7"/>
  <c r="J164" i="9"/>
  <c r="BK134" i="9"/>
  <c r="BK169" i="9"/>
  <c r="J153" i="9"/>
  <c r="J132" i="9"/>
  <c r="J149" i="9"/>
  <c r="J147" i="9"/>
  <c r="BK170" i="10"/>
  <c r="J130" i="10"/>
  <c r="BK154" i="10"/>
  <c r="J128" i="10"/>
  <c r="J124" i="10"/>
  <c r="BK173" i="10"/>
  <c r="J1300" i="2"/>
  <c r="J1207" i="2"/>
  <c r="J1065" i="2"/>
  <c r="J890" i="2"/>
  <c r="BK819" i="2"/>
  <c r="BK689" i="2"/>
  <c r="J615" i="2"/>
  <c r="BK457" i="2"/>
  <c r="J345" i="2"/>
  <c r="J270" i="2"/>
  <c r="J1315" i="2"/>
  <c r="BK1197" i="2"/>
  <c r="J1060" i="2"/>
  <c r="BK964" i="2"/>
  <c r="J793" i="2"/>
  <c r="BK745" i="2"/>
  <c r="J568" i="2"/>
  <c r="BK509" i="2"/>
  <c r="BK440" i="2"/>
  <c r="J401" i="2"/>
  <c r="J320" i="2"/>
  <c r="BK185" i="2"/>
  <c r="J1318" i="2"/>
  <c r="J1200" i="2"/>
  <c r="J1123" i="2"/>
  <c r="J1029" i="2"/>
  <c r="BK952" i="2"/>
  <c r="BK861" i="2"/>
  <c r="BK709" i="2"/>
  <c r="BK468" i="2"/>
  <c r="J357" i="2"/>
  <c r="BK270" i="2"/>
  <c r="BK203" i="2"/>
  <c r="BK1392" i="2"/>
  <c r="BK1321" i="2"/>
  <c r="BK1230" i="2"/>
  <c r="BK1191" i="2"/>
  <c r="BK1137" i="2"/>
  <c r="J1024" i="2"/>
  <c r="J964" i="2"/>
  <c r="J780" i="2"/>
  <c r="J709" i="2"/>
  <c r="J620" i="2"/>
  <c r="BK545" i="2"/>
  <c r="BK463" i="2"/>
  <c r="J354" i="2"/>
  <c r="BK165" i="2"/>
  <c r="J1219" i="2"/>
  <c r="J1154" i="2"/>
  <c r="BK1071" i="2"/>
  <c r="BK897" i="2"/>
  <c r="J745" i="2"/>
  <c r="BK668" i="2"/>
  <c r="J601" i="2"/>
  <c r="BK535" i="2"/>
  <c r="BK424" i="2"/>
  <c r="J296" i="2"/>
  <c r="BK146" i="2"/>
  <c r="J915" i="2"/>
  <c r="J846" i="2"/>
  <c r="J755" i="2"/>
  <c r="BK663" i="2"/>
  <c r="J574" i="2"/>
  <c r="J429" i="2"/>
  <c r="J199" i="3"/>
  <c r="J168" i="3"/>
  <c r="BK142" i="3"/>
  <c r="J221" i="3"/>
  <c r="BK183" i="3"/>
  <c r="J277" i="3"/>
  <c r="BK262" i="3"/>
  <c r="BK236" i="3"/>
  <c r="BK217" i="3"/>
  <c r="BK189" i="3"/>
  <c r="J172" i="3"/>
  <c r="J131" i="3"/>
  <c r="BK242" i="3"/>
  <c r="BK215" i="3"/>
  <c r="J185" i="3"/>
  <c r="J142" i="3"/>
  <c r="J262" i="3"/>
  <c r="BK250" i="3"/>
  <c r="J228" i="3"/>
  <c r="BK199" i="3"/>
  <c r="BK138" i="3"/>
  <c r="BK160" i="3"/>
  <c r="BK345" i="4"/>
  <c r="J309" i="4"/>
  <c r="BK284" i="4"/>
  <c r="J252" i="4"/>
  <c r="J200" i="4"/>
  <c r="BK165" i="4"/>
  <c r="BK141" i="4"/>
  <c r="BK351" i="4"/>
  <c r="BK325" i="4"/>
  <c r="BK286" i="4"/>
  <c r="J236" i="4"/>
  <c r="BK189" i="4"/>
  <c r="BK157" i="4"/>
  <c r="BK133" i="4"/>
  <c r="J365" i="4"/>
  <c r="BK317" i="4"/>
  <c r="J292" i="4"/>
  <c r="BK264" i="4"/>
  <c r="BK226" i="4"/>
  <c r="J169" i="4"/>
  <c r="J133" i="4"/>
  <c r="BK385" i="4"/>
  <c r="BK367" i="4"/>
  <c r="BK339" i="4"/>
  <c r="J323" i="4"/>
  <c r="J248" i="4"/>
  <c r="BK228" i="4"/>
  <c r="J196" i="4"/>
  <c r="BK161" i="4"/>
  <c r="J355" i="4"/>
  <c r="J329" i="4"/>
  <c r="BK294" i="4"/>
  <c r="J284" i="4"/>
  <c r="J232" i="4"/>
  <c r="J206" i="4"/>
  <c r="BK181" i="4"/>
  <c r="BK153" i="4"/>
  <c r="J378" i="4"/>
  <c r="BK353" i="4"/>
  <c r="J317" i="4"/>
  <c r="BK262" i="4"/>
  <c r="J222" i="4"/>
  <c r="BK192" i="4"/>
  <c r="J194" i="5"/>
  <c r="BK155" i="5"/>
  <c r="BK129" i="5"/>
  <c r="BK198" i="5"/>
  <c r="BK168" i="5"/>
  <c r="J133" i="5"/>
  <c r="BK174" i="5"/>
  <c r="J127" i="5"/>
  <c r="BK166" i="5"/>
  <c r="BK192" i="5"/>
  <c r="BK172" i="5"/>
  <c r="J176" i="5"/>
  <c r="BK157" i="5"/>
  <c r="BK127" i="5"/>
  <c r="BK301" i="6"/>
  <c r="BK243" i="6"/>
  <c r="J223" i="6"/>
  <c r="BK165" i="6"/>
  <c r="J319" i="6"/>
  <c r="J293" i="6"/>
  <c r="J241" i="6"/>
  <c r="BK199" i="6"/>
  <c r="BK150" i="6"/>
  <c r="BK285" i="6"/>
  <c r="BK193" i="6"/>
  <c r="BK268" i="6"/>
  <c r="J235" i="6"/>
  <c r="J141" i="6"/>
  <c r="J316" i="6"/>
  <c r="J268" i="6"/>
  <c r="J237" i="6"/>
  <c r="BK148" i="6"/>
  <c r="J287" i="6"/>
  <c r="BK235" i="6"/>
  <c r="BK159" i="6"/>
  <c r="J156" i="7"/>
  <c r="J133" i="7"/>
  <c r="BK127" i="7"/>
  <c r="BK148" i="7"/>
  <c r="BK167" i="9"/>
  <c r="BK126" i="9"/>
  <c r="J167" i="9"/>
  <c r="BK149" i="9"/>
  <c r="BK155" i="9"/>
  <c r="BK136" i="9"/>
  <c r="BK132" i="9"/>
  <c r="J147" i="10"/>
  <c r="BK128" i="10"/>
  <c r="J164" i="10"/>
  <c r="J126" i="10"/>
  <c r="BK178" i="10"/>
  <c r="BK139" i="10"/>
  <c r="J1267" i="2"/>
  <c r="BK1179" i="2"/>
  <c r="BK1039" i="2"/>
  <c r="BK976" i="2"/>
  <c r="J785" i="2"/>
  <c r="J692" i="2"/>
  <c r="BK625" i="2"/>
  <c r="J460" i="2"/>
  <c r="BK388" i="2"/>
  <c r="J325" i="2"/>
  <c r="J171" i="2"/>
  <c r="BK1281" i="2"/>
  <c r="BK1219" i="2"/>
  <c r="BK1123" i="2"/>
  <c r="BK1011" i="2"/>
  <c r="J858" i="2"/>
  <c r="J766" i="2"/>
  <c r="BK630" i="2"/>
  <c r="J514" i="2"/>
  <c r="J443" i="2"/>
  <c r="BK408" i="2"/>
  <c r="BK220" i="2"/>
  <c r="BK159" i="2"/>
  <c r="J1306" i="2"/>
  <c r="BK1129" i="2"/>
  <c r="J1082" i="2"/>
  <c r="J1011" i="2"/>
  <c r="J976" i="2"/>
  <c r="BK798" i="2"/>
  <c r="J740" i="2"/>
  <c r="J545" i="2"/>
  <c r="BK414" i="2"/>
  <c r="J348" i="2"/>
  <c r="BK191" i="2"/>
  <c r="BK1397" i="2"/>
  <c r="BK1347" i="2"/>
  <c r="J1240" i="2"/>
  <c r="J1225" i="2"/>
  <c r="BK1143" i="2"/>
  <c r="BK1065" i="2"/>
  <c r="BK1001" i="2"/>
  <c r="J956" i="2"/>
  <c r="BK840" i="2"/>
  <c r="J723" i="2"/>
  <c r="J647" i="2"/>
  <c r="BK564" i="2"/>
  <c r="BK531" i="2"/>
  <c r="BK450" i="2"/>
  <c r="BK380" i="2"/>
  <c r="BK253" i="2"/>
  <c r="BK1325" i="2"/>
  <c r="J1129" i="2"/>
  <c r="J1087" i="2"/>
  <c r="J1039" i="2"/>
  <c r="BK846" i="2"/>
  <c r="BK776" i="2"/>
  <c r="J697" i="2"/>
  <c r="J630" i="2"/>
  <c r="J577" i="2"/>
  <c r="BK474" i="2"/>
  <c r="J395" i="2"/>
  <c r="J214" i="2"/>
  <c r="J1197" i="2"/>
  <c r="J903" i="2"/>
  <c r="BK828" i="2"/>
  <c r="BK735" i="2"/>
  <c r="BK601" i="2"/>
  <c r="BK568" i="2"/>
  <c r="J369" i="2"/>
  <c r="BK354" i="2"/>
  <c r="BK348" i="2"/>
  <c r="BK345" i="2"/>
  <c r="J307" i="2"/>
  <c r="J276" i="2"/>
  <c r="J264" i="2"/>
  <c r="BK243" i="2"/>
  <c r="J237" i="2"/>
  <c r="J232" i="2"/>
  <c r="BK227" i="2"/>
  <c r="BK214" i="2"/>
  <c r="J165" i="2"/>
  <c r="J159" i="2"/>
  <c r="AS94" i="1"/>
  <c r="J270" i="3"/>
  <c r="BK256" i="3"/>
  <c r="BK248" i="3"/>
  <c r="BK246" i="3"/>
  <c r="BK228" i="3"/>
  <c r="BK225" i="3"/>
  <c r="BK223" i="3"/>
  <c r="J209" i="3"/>
  <c r="J205" i="3"/>
  <c r="BK170" i="3"/>
  <c r="BK146" i="3"/>
  <c r="J234" i="3"/>
  <c r="BK207" i="3"/>
  <c r="J125" i="3"/>
  <c r="BK264" i="3"/>
  <c r="J252" i="3"/>
  <c r="J225" i="3"/>
  <c r="BK195" i="3"/>
  <c r="J183" i="3"/>
  <c r="BK168" i="3"/>
  <c r="BK125" i="3"/>
  <c r="J246" i="3"/>
  <c r="BK221" i="3"/>
  <c r="J195" i="3"/>
  <c r="J160" i="3"/>
  <c r="J260" i="3"/>
  <c r="J248" i="3"/>
  <c r="BK234" i="3"/>
  <c r="J170" i="3"/>
  <c r="J133" i="3"/>
  <c r="BK164" i="3"/>
  <c r="BK391" i="4"/>
  <c r="BK337" i="4"/>
  <c r="J307" i="4"/>
  <c r="J254" i="4"/>
  <c r="BK222" i="4"/>
  <c r="J185" i="4"/>
  <c r="BK173" i="4"/>
  <c r="BK393" i="4"/>
  <c r="J361" i="4"/>
  <c r="J339" i="4"/>
  <c r="J282" i="4"/>
  <c r="J246" i="4"/>
  <c r="J226" i="4"/>
  <c r="J177" i="4"/>
  <c r="BK147" i="4"/>
  <c r="J374" i="4"/>
  <c r="J347" i="4"/>
  <c r="J315" i="4"/>
  <c r="BK282" i="4"/>
  <c r="J267" i="4"/>
  <c r="J216" i="4"/>
  <c r="BK194" i="4"/>
  <c r="BK143" i="4"/>
  <c r="J393" i="4"/>
  <c r="BK371" i="4"/>
  <c r="J341" i="4"/>
  <c r="J305" i="4"/>
  <c r="J242" i="4"/>
  <c r="BK220" i="4"/>
  <c r="J192" i="4"/>
  <c r="BK137" i="4"/>
  <c r="J371" i="4"/>
  <c r="J303" i="4"/>
  <c r="J258" i="4"/>
  <c r="J230" i="4"/>
  <c r="BK202" i="4"/>
  <c r="BK177" i="4"/>
  <c r="J147" i="4"/>
  <c r="BK365" i="4"/>
  <c r="BK331" i="4"/>
  <c r="BK273" i="4"/>
  <c r="BK250" i="4"/>
  <c r="BK206" i="4"/>
  <c r="BK131" i="4"/>
  <c r="BK144" i="5"/>
  <c r="J125" i="5"/>
  <c r="BK189" i="5"/>
  <c r="J166" i="5"/>
  <c r="J142" i="5"/>
  <c r="J211" i="5"/>
  <c r="BK151" i="5"/>
  <c r="J196" i="5"/>
  <c r="BK135" i="5"/>
  <c r="J205" i="5"/>
  <c r="BK176" i="5"/>
  <c r="BK185" i="5"/>
  <c r="BK170" i="5"/>
  <c r="J137" i="5"/>
  <c r="J281" i="6"/>
  <c r="BK260" i="6"/>
  <c r="J199" i="6"/>
  <c r="J161" i="6"/>
  <c r="J131" i="6"/>
  <c r="J301" i="6"/>
  <c r="J256" i="6"/>
  <c r="J208" i="6"/>
  <c r="J165" i="6"/>
  <c r="BK319" i="6"/>
  <c r="J227" i="6"/>
  <c r="J150" i="6"/>
  <c r="BK275" i="6"/>
  <c r="BK256" i="6"/>
  <c r="J210" i="6"/>
  <c r="J139" i="6"/>
  <c r="BK277" i="6"/>
  <c r="BK250" i="6"/>
  <c r="J189" i="6"/>
  <c r="BK135" i="6"/>
  <c r="J277" i="6"/>
  <c r="BK229" i="6"/>
  <c r="BK178" i="7"/>
  <c r="J148" i="7"/>
  <c r="J127" i="7"/>
  <c r="BK156" i="7"/>
  <c r="J153" i="7"/>
  <c r="J169" i="9"/>
  <c r="BK142" i="9"/>
  <c r="J140" i="9"/>
  <c r="J162" i="9"/>
  <c r="BK147" i="9"/>
  <c r="BK153" i="9"/>
  <c r="BK130" i="9"/>
  <c r="J134" i="9"/>
  <c r="J154" i="10"/>
  <c r="BK130" i="10"/>
  <c r="J170" i="10"/>
  <c r="J159" i="10"/>
  <c r="BK159" i="10"/>
  <c r="J149" i="10"/>
  <c r="J1387" i="2"/>
  <c r="J1258" i="2"/>
  <c r="BK1098" i="2"/>
  <c r="BK1006" i="2"/>
  <c r="J897" i="2"/>
  <c r="J798" i="2"/>
  <c r="J658" i="2"/>
  <c r="BK596" i="2"/>
  <c r="J450" i="2"/>
  <c r="BK357" i="2"/>
  <c r="J253" i="2"/>
  <c r="J1392" i="2"/>
  <c r="BK1240" i="2"/>
  <c r="BK1139" i="2"/>
  <c r="BK1087" i="2"/>
  <c r="J968" i="2"/>
  <c r="J828" i="2"/>
  <c r="BK674" i="2"/>
  <c r="BK549" i="2"/>
  <c r="BK504" i="2"/>
  <c r="BK420" i="2"/>
  <c r="J351" i="2"/>
  <c r="J1381" i="2"/>
  <c r="J1281" i="2"/>
  <c r="J1143" i="2"/>
  <c r="J1054" i="2"/>
  <c r="BK996" i="2"/>
  <c r="BK903" i="2"/>
  <c r="J819" i="2"/>
  <c r="J635" i="2"/>
  <c r="J584" i="2"/>
  <c r="BK488" i="2"/>
  <c r="J380" i="2"/>
  <c r="J302" i="2"/>
  <c r="J227" i="2"/>
  <c r="J146" i="2"/>
  <c r="BK1359" i="2"/>
  <c r="BK1300" i="2"/>
  <c r="BK1200" i="2"/>
  <c r="J1076" i="2"/>
  <c r="BK1044" i="2"/>
  <c r="BK968" i="2"/>
  <c r="J861" i="2"/>
  <c r="BK793" i="2"/>
  <c r="J735" i="2"/>
  <c r="BK652" i="2"/>
  <c r="J590" i="2"/>
  <c r="J504" i="2"/>
  <c r="J474" i="2"/>
  <c r="BK395" i="2"/>
  <c r="BK302" i="2"/>
  <c r="BK1387" i="2"/>
  <c r="BK1160" i="2"/>
  <c r="BK1054" i="2"/>
  <c r="J952" i="2"/>
  <c r="J788" i="2"/>
  <c r="BK729" i="2"/>
  <c r="BK615" i="2"/>
  <c r="J538" i="2"/>
  <c r="J463" i="2"/>
  <c r="BK360" i="2"/>
  <c r="J185" i="2"/>
  <c r="BK1185" i="2"/>
  <c r="BK834" i="2"/>
  <c r="BK740" i="2"/>
  <c r="J652" i="2"/>
  <c r="J542" i="2"/>
  <c r="J424" i="2"/>
  <c r="J187" i="3"/>
  <c r="J164" i="3"/>
  <c r="BK133" i="3"/>
  <c r="J217" i="3"/>
  <c r="BK181" i="3"/>
  <c r="BK273" i="3"/>
  <c r="J254" i="3"/>
  <c r="BK219" i="3"/>
  <c r="BK187" i="3"/>
  <c r="J174" i="3"/>
  <c r="J138" i="3"/>
  <c r="BK260" i="3"/>
  <c r="BK240" i="3"/>
  <c r="BK211" i="3"/>
  <c r="BK166" i="3"/>
  <c r="BK270" i="3"/>
  <c r="J244" i="3"/>
  <c r="J232" i="3"/>
  <c r="J207" i="3"/>
  <c r="J148" i="3"/>
  <c r="J166" i="3"/>
  <c r="J129" i="3"/>
  <c r="BK333" i="4"/>
  <c r="BK303" i="4"/>
  <c r="J271" i="4"/>
  <c r="J244" i="4"/>
  <c r="BK216" i="4"/>
  <c r="J181" i="4"/>
  <c r="J159" i="4"/>
  <c r="J389" i="4"/>
  <c r="J357" i="4"/>
  <c r="J331" i="4"/>
  <c r="J299" i="4"/>
  <c r="J264" i="4"/>
  <c r="BK240" i="4"/>
  <c r="J204" i="4"/>
  <c r="BK163" i="4"/>
  <c r="J137" i="4"/>
  <c r="BK361" i="4"/>
  <c r="J333" i="4"/>
  <c r="BK313" i="4"/>
  <c r="J273" i="4"/>
  <c r="BK244" i="4"/>
  <c r="BK210" i="4"/>
  <c r="BK187" i="4"/>
  <c r="BK155" i="4"/>
  <c r="BK397" i="4"/>
  <c r="J380" i="4"/>
  <c r="BK363" i="4"/>
  <c r="BK329" i="4"/>
  <c r="BK290" i="4"/>
  <c r="J238" i="4"/>
  <c r="BK200" i="4"/>
  <c r="BK171" i="4"/>
  <c r="BK151" i="4"/>
  <c r="J387" i="4"/>
  <c r="BK349" i="4"/>
  <c r="BK315" i="4"/>
  <c r="BK279" i="4"/>
  <c r="BK224" i="4"/>
  <c r="J189" i="4"/>
  <c r="J171" i="4"/>
  <c r="J129" i="4"/>
  <c r="BK323" i="4"/>
  <c r="J297" i="4"/>
  <c r="BK246" i="4"/>
  <c r="J210" i="4"/>
  <c r="BK145" i="4"/>
  <c r="J189" i="5"/>
  <c r="J151" i="5"/>
  <c r="J135" i="5"/>
  <c r="BK200" i="5"/>
  <c r="J172" i="5"/>
  <c r="J160" i="5"/>
  <c r="J215" i="5"/>
  <c r="J149" i="5"/>
  <c r="BK213" i="5"/>
  <c r="BK160" i="5"/>
  <c r="BK215" i="5"/>
  <c r="J198" i="5"/>
  <c r="BK181" i="5"/>
  <c r="BK162" i="5"/>
  <c r="BK316" i="6"/>
  <c r="J275" i="6"/>
  <c r="J231" i="6"/>
  <c r="J214" i="6"/>
  <c r="J179" i="6"/>
  <c r="BK141" i="6"/>
  <c r="J309" i="6"/>
  <c r="J273" i="6"/>
  <c r="BK227" i="6"/>
  <c r="BK179" i="6"/>
  <c r="BK161" i="6"/>
  <c r="BK139" i="6"/>
  <c r="J252" i="6"/>
  <c r="J135" i="6"/>
  <c r="J264" i="6"/>
  <c r="BK216" i="6"/>
  <c r="J129" i="6"/>
  <c r="J285" i="6"/>
  <c r="J243" i="6"/>
  <c r="J159" i="6"/>
  <c r="BK293" i="6"/>
  <c r="BK273" i="6"/>
  <c r="J170" i="6"/>
  <c r="J173" i="7"/>
  <c r="J161" i="7"/>
  <c r="BK175" i="7"/>
  <c r="BK150" i="7"/>
  <c r="BK161" i="7"/>
  <c r="BK159" i="9"/>
  <c r="BK144" i="9"/>
  <c r="J138" i="9"/>
  <c r="BK157" i="9"/>
  <c r="J142" i="9"/>
  <c r="J144" i="9"/>
  <c r="J126" i="9"/>
  <c r="BK133" i="10"/>
  <c r="BK126" i="10"/>
  <c r="J144" i="10"/>
  <c r="J141" i="10"/>
  <c r="BK164" i="10"/>
  <c r="J1359" i="2"/>
  <c r="J1230" i="2"/>
  <c r="BK1082" i="2"/>
  <c r="BK858" i="2"/>
  <c r="BK771" i="2"/>
  <c r="BK642" i="2"/>
  <c r="J493" i="2"/>
  <c r="BK429" i="2"/>
  <c r="BK325" i="2"/>
  <c r="BK264" i="2"/>
  <c r="J1347" i="2"/>
  <c r="BK1258" i="2"/>
  <c r="BK1168" i="2"/>
  <c r="J1109" i="2"/>
  <c r="BK915" i="2"/>
  <c r="J801" i="2"/>
  <c r="BK755" i="2"/>
  <c r="BK574" i="2"/>
  <c r="J519" i="2"/>
  <c r="BK482" i="2"/>
  <c r="J363" i="2"/>
  <c r="BK237" i="2"/>
  <c r="J150" i="2"/>
  <c r="BK1312" i="2"/>
  <c r="J1179" i="2"/>
  <c r="BK1104" i="2"/>
  <c r="J1006" i="2"/>
  <c r="J909" i="2"/>
  <c r="J878" i="2"/>
  <c r="BK692" i="2"/>
  <c r="BK606" i="2"/>
  <c r="J531" i="2"/>
  <c r="J388" i="2"/>
  <c r="J243" i="2"/>
  <c r="BK171" i="2"/>
  <c r="J1376" i="2"/>
  <c r="BK1315" i="2"/>
  <c r="J1213" i="2"/>
  <c r="J1139" i="2"/>
  <c r="J1049" i="2"/>
  <c r="J986" i="2"/>
  <c r="J852" i="2"/>
  <c r="BK790" i="2"/>
  <c r="J681" i="2"/>
  <c r="BK635" i="2"/>
  <c r="J559" i="2"/>
  <c r="BK514" i="2"/>
  <c r="BK443" i="2"/>
  <c r="BK307" i="2"/>
  <c r="BK1376" i="2"/>
  <c r="BK1207" i="2"/>
  <c r="J1117" i="2"/>
  <c r="J1044" i="2"/>
  <c r="BK801" i="2"/>
  <c r="J761" i="2"/>
  <c r="J663" i="2"/>
  <c r="J564" i="2"/>
  <c r="J509" i="2"/>
  <c r="BK405" i="2"/>
  <c r="BK276" i="2"/>
  <c r="J1191" i="2"/>
  <c r="BK867" i="2"/>
  <c r="BK766" i="2"/>
  <c r="J729" i="2"/>
  <c r="BK590" i="2"/>
  <c r="BK526" i="2"/>
  <c r="J420" i="2"/>
  <c r="BK174" i="3"/>
  <c r="BK140" i="3"/>
  <c r="J219" i="3"/>
  <c r="J156" i="3"/>
  <c r="BK275" i="3"/>
  <c r="J256" i="3"/>
  <c r="BK232" i="3"/>
  <c r="J215" i="3"/>
  <c r="BK178" i="3"/>
  <c r="BK156" i="3"/>
  <c r="J136" i="3"/>
  <c r="BK258" i="3"/>
  <c r="BK238" i="3"/>
  <c r="BK203" i="3"/>
  <c r="J178" i="3"/>
  <c r="J275" i="3"/>
  <c r="J258" i="3"/>
  <c r="J240" i="3"/>
  <c r="J211" i="3"/>
  <c r="J189" i="3"/>
  <c r="BK127" i="3"/>
  <c r="J146" i="3"/>
  <c r="BK389" i="4"/>
  <c r="J325" i="4"/>
  <c r="J288" i="4"/>
  <c r="BK248" i="4"/>
  <c r="J202" i="4"/>
  <c r="J175" i="4"/>
  <c r="J143" i="4"/>
  <c r="BK387" i="4"/>
  <c r="BK347" i="4"/>
  <c r="BK327" i="4"/>
  <c r="J277" i="4"/>
  <c r="BK254" i="4"/>
  <c r="BK212" i="4"/>
  <c r="BK179" i="4"/>
  <c r="BK159" i="4"/>
  <c r="BK139" i="4"/>
  <c r="J382" i="4"/>
  <c r="J359" i="4"/>
  <c r="J311" i="4"/>
  <c r="J279" i="4"/>
  <c r="J240" i="4"/>
  <c r="J208" i="4"/>
  <c r="BK175" i="4"/>
  <c r="J131" i="4"/>
  <c r="J391" i="4"/>
  <c r="J349" i="4"/>
  <c r="BK301" i="4"/>
  <c r="BK252" i="4"/>
  <c r="BK232" i="4"/>
  <c r="J194" i="4"/>
  <c r="J167" i="4"/>
  <c r="J145" i="4"/>
  <c r="J376" i="4"/>
  <c r="J345" i="4"/>
  <c r="BK319" i="4"/>
  <c r="BK292" i="4"/>
  <c r="BK256" i="4"/>
  <c r="BK218" i="4"/>
  <c r="J183" i="4"/>
  <c r="J141" i="4"/>
  <c r="BK359" i="4"/>
  <c r="J301" i="4"/>
  <c r="BK260" i="4"/>
  <c r="J234" i="4"/>
  <c r="J165" i="4"/>
  <c r="J200" i="5"/>
  <c r="BK149" i="5"/>
  <c r="BK179" i="5"/>
  <c r="J155" i="5"/>
  <c r="BK131" i="5"/>
  <c r="J157" i="5"/>
  <c r="J144" i="5"/>
  <c r="J168" i="5"/>
  <c r="BK140" i="5"/>
  <c r="BK218" i="6"/>
  <c r="BK145" i="6"/>
  <c r="J266" i="6"/>
  <c r="J258" i="6"/>
  <c r="BK208" i="6"/>
  <c r="BK131" i="6"/>
  <c r="BK309" i="6"/>
  <c r="BK266" i="6"/>
  <c r="J193" i="6"/>
  <c r="BK297" i="6"/>
  <c r="J186" i="6"/>
  <c r="BK169" i="7"/>
  <c r="J178" i="7"/>
  <c r="J150" i="7"/>
  <c r="BK153" i="7"/>
  <c r="BK138" i="7"/>
  <c r="J155" i="9"/>
  <c r="BK128" i="9"/>
  <c r="J159" i="9"/>
  <c r="J136" i="9"/>
  <c r="BK140" i="9"/>
  <c r="BK138" i="9"/>
  <c r="J173" i="10"/>
  <c r="J133" i="10"/>
  <c r="J139" i="10"/>
  <c r="BK124" i="10"/>
  <c r="J178" i="10"/>
  <c r="R132" i="7" l="1"/>
  <c r="R158" i="2"/>
  <c r="BK226" i="2"/>
  <c r="J226" i="2" s="1"/>
  <c r="J102" i="2" s="1"/>
  <c r="R394" i="2"/>
  <c r="R534" i="2"/>
  <c r="P553" i="2"/>
  <c r="T553" i="2"/>
  <c r="T673" i="2"/>
  <c r="R779" i="2"/>
  <c r="R787" i="2"/>
  <c r="BK792" i="2"/>
  <c r="J792" i="2"/>
  <c r="J113" i="2" s="1"/>
  <c r="R792" i="2"/>
  <c r="P967" i="2"/>
  <c r="BK1142" i="2"/>
  <c r="J1142" i="2" s="1"/>
  <c r="J117" i="2" s="1"/>
  <c r="T1206" i="2"/>
  <c r="BK1386" i="2"/>
  <c r="J1386" i="2"/>
  <c r="J122" i="2" s="1"/>
  <c r="R124" i="3"/>
  <c r="T135" i="3"/>
  <c r="BK227" i="3"/>
  <c r="J227" i="3" s="1"/>
  <c r="J101" i="3" s="1"/>
  <c r="R272" i="3"/>
  <c r="P128" i="4"/>
  <c r="R128" i="4"/>
  <c r="P296" i="4"/>
  <c r="BK384" i="4"/>
  <c r="J384" i="4" s="1"/>
  <c r="J105" i="4" s="1"/>
  <c r="T124" i="5"/>
  <c r="T159" i="5"/>
  <c r="P191" i="5"/>
  <c r="T202" i="5"/>
  <c r="BK128" i="6"/>
  <c r="J128" i="6"/>
  <c r="J97" i="6"/>
  <c r="P147" i="6"/>
  <c r="R203" i="6"/>
  <c r="R155" i="7"/>
  <c r="T166" i="7"/>
  <c r="P146" i="9"/>
  <c r="R166" i="9"/>
  <c r="BK158" i="2"/>
  <c r="J158" i="2"/>
  <c r="J100" i="2" s="1"/>
  <c r="P184" i="2"/>
  <c r="P226" i="2"/>
  <c r="P567" i="2"/>
  <c r="P673" i="2"/>
  <c r="T779" i="2"/>
  <c r="T787" i="2"/>
  <c r="P792" i="2"/>
  <c r="T792" i="2"/>
  <c r="R967" i="2"/>
  <c r="BK1206" i="2"/>
  <c r="J1206" i="2"/>
  <c r="J118" i="2" s="1"/>
  <c r="P1266" i="2"/>
  <c r="BK1346" i="2"/>
  <c r="J1346" i="2"/>
  <c r="J121" i="2" s="1"/>
  <c r="T1386" i="2"/>
  <c r="P124" i="3"/>
  <c r="R135" i="3"/>
  <c r="T180" i="3"/>
  <c r="P272" i="3"/>
  <c r="BK191" i="4"/>
  <c r="J191" i="4" s="1"/>
  <c r="J100" i="4" s="1"/>
  <c r="BK296" i="4"/>
  <c r="J296" i="4" s="1"/>
  <c r="J103" i="4" s="1"/>
  <c r="T384" i="4"/>
  <c r="BK124" i="5"/>
  <c r="J124" i="5" s="1"/>
  <c r="J97" i="5" s="1"/>
  <c r="BK139" i="5"/>
  <c r="J139" i="5" s="1"/>
  <c r="J98" i="5" s="1"/>
  <c r="P159" i="5"/>
  <c r="R178" i="5"/>
  <c r="T191" i="5"/>
  <c r="R147" i="6"/>
  <c r="P203" i="6"/>
  <c r="R146" i="9"/>
  <c r="T161" i="9"/>
  <c r="BK132" i="10"/>
  <c r="J132" i="10" s="1"/>
  <c r="J98" i="10" s="1"/>
  <c r="T394" i="2"/>
  <c r="P534" i="2"/>
  <c r="BK553" i="2"/>
  <c r="J553" i="2"/>
  <c r="J107" i="2"/>
  <c r="R553" i="2"/>
  <c r="R552" i="2" s="1"/>
  <c r="R673" i="2"/>
  <c r="P779" i="2"/>
  <c r="P787" i="2"/>
  <c r="R800" i="2"/>
  <c r="BK955" i="2"/>
  <c r="J955" i="2"/>
  <c r="J115" i="2"/>
  <c r="R955" i="2"/>
  <c r="P1142" i="2"/>
  <c r="R1206" i="2"/>
  <c r="P1386" i="2"/>
  <c r="P135" i="3"/>
  <c r="R180" i="3"/>
  <c r="P227" i="3"/>
  <c r="BK272" i="3"/>
  <c r="J272" i="3"/>
  <c r="J102" i="3" s="1"/>
  <c r="T128" i="4"/>
  <c r="T296" i="4"/>
  <c r="R384" i="4"/>
  <c r="P124" i="5"/>
  <c r="P139" i="5"/>
  <c r="P148" i="5"/>
  <c r="T148" i="5"/>
  <c r="BK191" i="5"/>
  <c r="J191" i="5" s="1"/>
  <c r="J102" i="5" s="1"/>
  <c r="R191" i="5"/>
  <c r="BK147" i="6"/>
  <c r="J147" i="6"/>
  <c r="J98" i="6" s="1"/>
  <c r="T203" i="6"/>
  <c r="T145" i="7"/>
  <c r="P155" i="7"/>
  <c r="P166" i="7"/>
  <c r="R125" i="9"/>
  <c r="BK161" i="9"/>
  <c r="J161" i="9"/>
  <c r="J101" i="9" s="1"/>
  <c r="P166" i="9"/>
  <c r="P132" i="10"/>
  <c r="P146" i="10"/>
  <c r="T158" i="2"/>
  <c r="T184" i="2"/>
  <c r="BK394" i="2"/>
  <c r="J394" i="2"/>
  <c r="J103" i="2" s="1"/>
  <c r="BK567" i="2"/>
  <c r="J567" i="2" s="1"/>
  <c r="J108" i="2" s="1"/>
  <c r="BK673" i="2"/>
  <c r="J673" i="2" s="1"/>
  <c r="J109" i="2" s="1"/>
  <c r="BK779" i="2"/>
  <c r="J779" i="2" s="1"/>
  <c r="J110" i="2" s="1"/>
  <c r="BK787" i="2"/>
  <c r="J787" i="2"/>
  <c r="J112" i="2" s="1"/>
  <c r="T800" i="2"/>
  <c r="P955" i="2"/>
  <c r="T955" i="2"/>
  <c r="T1142" i="2"/>
  <c r="R1266" i="2"/>
  <c r="R1346" i="2"/>
  <c r="BK128" i="4"/>
  <c r="T191" i="4"/>
  <c r="P266" i="4"/>
  <c r="T266" i="4"/>
  <c r="P281" i="4"/>
  <c r="R281" i="4"/>
  <c r="P373" i="4"/>
  <c r="T373" i="4"/>
  <c r="R124" i="5"/>
  <c r="BK148" i="5"/>
  <c r="J148" i="5" s="1"/>
  <c r="J99" i="5" s="1"/>
  <c r="R148" i="5"/>
  <c r="BK178" i="5"/>
  <c r="J178" i="5" s="1"/>
  <c r="J101" i="5" s="1"/>
  <c r="BK202" i="5"/>
  <c r="J202" i="5" s="1"/>
  <c r="J103" i="5" s="1"/>
  <c r="P128" i="6"/>
  <c r="BK158" i="6"/>
  <c r="J158" i="6" s="1"/>
  <c r="J99" i="6" s="1"/>
  <c r="BK203" i="6"/>
  <c r="J203" i="6" s="1"/>
  <c r="J105" i="6" s="1"/>
  <c r="BK145" i="7"/>
  <c r="J145" i="7" s="1"/>
  <c r="J100" i="7" s="1"/>
  <c r="BK166" i="7"/>
  <c r="J166" i="7"/>
  <c r="J103" i="7" s="1"/>
  <c r="P125" i="9"/>
  <c r="T146" i="9"/>
  <c r="T166" i="9"/>
  <c r="T146" i="10"/>
  <c r="P158" i="2"/>
  <c r="R184" i="2"/>
  <c r="R226" i="2"/>
  <c r="T534" i="2"/>
  <c r="R567" i="2"/>
  <c r="BK800" i="2"/>
  <c r="J800" i="2"/>
  <c r="J114" i="2" s="1"/>
  <c r="BK967" i="2"/>
  <c r="J967" i="2" s="1"/>
  <c r="J116" i="2" s="1"/>
  <c r="R1142" i="2"/>
  <c r="T1266" i="2"/>
  <c r="P1346" i="2"/>
  <c r="R1386" i="2"/>
  <c r="BK135" i="3"/>
  <c r="BK123" i="3" s="1"/>
  <c r="BK122" i="3" s="1"/>
  <c r="J122" i="3" s="1"/>
  <c r="J135" i="3"/>
  <c r="J99" i="3" s="1"/>
  <c r="BK180" i="3"/>
  <c r="J180" i="3"/>
  <c r="J100" i="3"/>
  <c r="R227" i="3"/>
  <c r="T272" i="3"/>
  <c r="R191" i="4"/>
  <c r="BK266" i="4"/>
  <c r="J266" i="4" s="1"/>
  <c r="J101" i="4" s="1"/>
  <c r="R266" i="4"/>
  <c r="BK281" i="4"/>
  <c r="J281" i="4" s="1"/>
  <c r="J102" i="4" s="1"/>
  <c r="T281" i="4"/>
  <c r="BK373" i="4"/>
  <c r="J373" i="4" s="1"/>
  <c r="J104" i="4" s="1"/>
  <c r="R373" i="4"/>
  <c r="R139" i="5"/>
  <c r="BK159" i="5"/>
  <c r="J159" i="5" s="1"/>
  <c r="J100" i="5" s="1"/>
  <c r="P178" i="5"/>
  <c r="R202" i="5"/>
  <c r="T128" i="6"/>
  <c r="T147" i="6"/>
  <c r="R158" i="6"/>
  <c r="BK178" i="6"/>
  <c r="BK177" i="6" s="1"/>
  <c r="J177" i="6" s="1"/>
  <c r="J101" i="6" s="1"/>
  <c r="J178" i="6"/>
  <c r="J102" i="6"/>
  <c r="T178" i="6"/>
  <c r="T177" i="6" s="1"/>
  <c r="P145" i="7"/>
  <c r="T155" i="7"/>
  <c r="AU101" i="1"/>
  <c r="BK125" i="9"/>
  <c r="J125" i="9"/>
  <c r="J99" i="9"/>
  <c r="BK146" i="9"/>
  <c r="J146" i="9" s="1"/>
  <c r="J100" i="9" s="1"/>
  <c r="R161" i="9"/>
  <c r="R132" i="10"/>
  <c r="BK153" i="10"/>
  <c r="J153" i="10"/>
  <c r="J101" i="10" s="1"/>
  <c r="R153" i="10"/>
  <c r="BK172" i="10"/>
  <c r="J172" i="10"/>
  <c r="J102" i="10" s="1"/>
  <c r="R172" i="10"/>
  <c r="BK184" i="2"/>
  <c r="J184" i="2"/>
  <c r="J101" i="2" s="1"/>
  <c r="T226" i="2"/>
  <c r="P394" i="2"/>
  <c r="BK534" i="2"/>
  <c r="J534" i="2" s="1"/>
  <c r="J104" i="2" s="1"/>
  <c r="T567" i="2"/>
  <c r="P800" i="2"/>
  <c r="T967" i="2"/>
  <c r="P1206" i="2"/>
  <c r="BK1266" i="2"/>
  <c r="J1266" i="2"/>
  <c r="J119" i="2" s="1"/>
  <c r="T1346" i="2"/>
  <c r="BK124" i="3"/>
  <c r="T124" i="3"/>
  <c r="P180" i="3"/>
  <c r="T227" i="3"/>
  <c r="P191" i="4"/>
  <c r="R296" i="4"/>
  <c r="P384" i="4"/>
  <c r="T139" i="5"/>
  <c r="R159" i="5"/>
  <c r="T178" i="5"/>
  <c r="P202" i="5"/>
  <c r="R128" i="6"/>
  <c r="P158" i="6"/>
  <c r="T158" i="6"/>
  <c r="P178" i="6"/>
  <c r="P177" i="6" s="1"/>
  <c r="R178" i="6"/>
  <c r="R177" i="6"/>
  <c r="R145" i="7"/>
  <c r="BK155" i="7"/>
  <c r="J155" i="7" s="1"/>
  <c r="J102" i="7" s="1"/>
  <c r="R166" i="7"/>
  <c r="T125" i="9"/>
  <c r="P161" i="9"/>
  <c r="BK166" i="9"/>
  <c r="J166" i="9"/>
  <c r="J102" i="9"/>
  <c r="T132" i="10"/>
  <c r="BK146" i="10"/>
  <c r="J146" i="10" s="1"/>
  <c r="J100" i="10" s="1"/>
  <c r="R146" i="10"/>
  <c r="P153" i="10"/>
  <c r="P123" i="10" s="1"/>
  <c r="P122" i="10" s="1"/>
  <c r="AU103" i="1" s="1"/>
  <c r="T153" i="10"/>
  <c r="P172" i="10"/>
  <c r="T172" i="10"/>
  <c r="BK149" i="2"/>
  <c r="J149" i="2" s="1"/>
  <c r="J99" i="2" s="1"/>
  <c r="BK1396" i="2"/>
  <c r="J1396" i="2" s="1"/>
  <c r="J123" i="2" s="1"/>
  <c r="BK126" i="7"/>
  <c r="J126" i="7"/>
  <c r="J98" i="7"/>
  <c r="BK152" i="7"/>
  <c r="J152" i="7"/>
  <c r="J101" i="7"/>
  <c r="BK145" i="2"/>
  <c r="J145" i="2" s="1"/>
  <c r="J98" i="2" s="1"/>
  <c r="BK548" i="2"/>
  <c r="J548" i="2"/>
  <c r="J105" i="2" s="1"/>
  <c r="BK1324" i="2"/>
  <c r="J1324" i="2"/>
  <c r="J120" i="2" s="1"/>
  <c r="BK318" i="6"/>
  <c r="J318" i="6"/>
  <c r="J107" i="6"/>
  <c r="BK784" i="2"/>
  <c r="J784" i="2"/>
  <c r="J111" i="2" s="1"/>
  <c r="BK143" i="10"/>
  <c r="BK123" i="10" s="1"/>
  <c r="BK122" i="10" s="1"/>
  <c r="J122" i="10" s="1"/>
  <c r="J30" i="10" s="1"/>
  <c r="AG102" i="1" s="1"/>
  <c r="BK169" i="6"/>
  <c r="J169" i="6"/>
  <c r="J100" i="6" s="1"/>
  <c r="BK177" i="7"/>
  <c r="J177" i="7" s="1"/>
  <c r="J104" i="7" s="1"/>
  <c r="BK192" i="6"/>
  <c r="J192" i="6"/>
  <c r="J103" i="6" s="1"/>
  <c r="BK198" i="6"/>
  <c r="J198" i="6"/>
  <c r="J104" i="6"/>
  <c r="BK315" i="6"/>
  <c r="J315" i="6" s="1"/>
  <c r="J106" i="6" s="1"/>
  <c r="BK132" i="7"/>
  <c r="J132" i="7" s="1"/>
  <c r="J99" i="7" s="1"/>
  <c r="BE147" i="10"/>
  <c r="BE159" i="10"/>
  <c r="J91" i="10"/>
  <c r="E112" i="10"/>
  <c r="F119" i="10"/>
  <c r="BE124" i="10"/>
  <c r="BE139" i="10"/>
  <c r="J116" i="10"/>
  <c r="BE126" i="10"/>
  <c r="BE144" i="10"/>
  <c r="BE178" i="10"/>
  <c r="F91" i="10"/>
  <c r="BE141" i="10"/>
  <c r="BE154" i="10"/>
  <c r="BE170" i="10"/>
  <c r="BE173" i="10"/>
  <c r="J92" i="10"/>
  <c r="BE128" i="10"/>
  <c r="BE130" i="10"/>
  <c r="BE133" i="10"/>
  <c r="BE149" i="10"/>
  <c r="BE164" i="10"/>
  <c r="J91" i="9"/>
  <c r="F118" i="9"/>
  <c r="BE130" i="9"/>
  <c r="BE159" i="9"/>
  <c r="J116" i="9"/>
  <c r="BE126" i="9"/>
  <c r="BE128" i="9"/>
  <c r="BE138" i="9"/>
  <c r="BE155" i="9"/>
  <c r="BE164" i="9"/>
  <c r="E85" i="9"/>
  <c r="J92" i="9"/>
  <c r="BE132" i="9"/>
  <c r="BE147" i="9"/>
  <c r="BE153" i="9"/>
  <c r="BE169" i="9"/>
  <c r="BE134" i="9"/>
  <c r="BE151" i="9"/>
  <c r="F92" i="9"/>
  <c r="BE136" i="9"/>
  <c r="BE142" i="9"/>
  <c r="BE149" i="9"/>
  <c r="BE167" i="9"/>
  <c r="BE140" i="9"/>
  <c r="BE144" i="9"/>
  <c r="BE157" i="9"/>
  <c r="BE162" i="9"/>
  <c r="J118" i="7"/>
  <c r="F91" i="7"/>
  <c r="J92" i="7"/>
  <c r="BE127" i="7"/>
  <c r="BE175" i="7"/>
  <c r="BE133" i="7"/>
  <c r="E114" i="7"/>
  <c r="F121" i="7"/>
  <c r="BE138" i="7"/>
  <c r="BE148" i="7"/>
  <c r="BE150" i="7"/>
  <c r="BE153" i="7"/>
  <c r="BE167" i="7"/>
  <c r="BE173" i="7"/>
  <c r="BE146" i="7"/>
  <c r="BE156" i="7"/>
  <c r="BE169" i="7"/>
  <c r="J91" i="7"/>
  <c r="BE161" i="7"/>
  <c r="BE178" i="7"/>
  <c r="J89" i="6"/>
  <c r="E117" i="6"/>
  <c r="J123" i="6"/>
  <c r="BE154" i="6"/>
  <c r="BE161" i="6"/>
  <c r="BE165" i="6"/>
  <c r="BE179" i="6"/>
  <c r="BE189" i="6"/>
  <c r="BE199" i="6"/>
  <c r="BE223" i="6"/>
  <c r="BE227" i="6"/>
  <c r="BE231" i="6"/>
  <c r="BE289" i="6"/>
  <c r="BE131" i="6"/>
  <c r="BE258" i="6"/>
  <c r="BE260" i="6"/>
  <c r="BE262" i="6"/>
  <c r="BE266" i="6"/>
  <c r="BE268" i="6"/>
  <c r="BE275" i="6"/>
  <c r="BE293" i="6"/>
  <c r="BE303" i="6"/>
  <c r="F92" i="6"/>
  <c r="BE135" i="6"/>
  <c r="BE148" i="6"/>
  <c r="BE150" i="6"/>
  <c r="BE214" i="6"/>
  <c r="BE218" i="6"/>
  <c r="BE252" i="6"/>
  <c r="BE264" i="6"/>
  <c r="BE273" i="6"/>
  <c r="BE285" i="6"/>
  <c r="F123" i="6"/>
  <c r="BE139" i="6"/>
  <c r="BE141" i="6"/>
  <c r="BE182" i="6"/>
  <c r="BE186" i="6"/>
  <c r="BE204" i="6"/>
  <c r="BE229" i="6"/>
  <c r="BE235" i="6"/>
  <c r="BE241" i="6"/>
  <c r="BE243" i="6"/>
  <c r="BE250" i="6"/>
  <c r="BE287" i="6"/>
  <c r="BE301" i="6"/>
  <c r="BE309" i="6"/>
  <c r="BE129" i="6"/>
  <c r="BE277" i="6"/>
  <c r="BE281" i="6"/>
  <c r="BE305" i="6"/>
  <c r="BE313" i="6"/>
  <c r="BE316" i="6"/>
  <c r="J92" i="6"/>
  <c r="BE145" i="6"/>
  <c r="BE159" i="6"/>
  <c r="BE163" i="6"/>
  <c r="BE170" i="6"/>
  <c r="BE193" i="6"/>
  <c r="BE208" i="6"/>
  <c r="BE210" i="6"/>
  <c r="BE216" i="6"/>
  <c r="BE237" i="6"/>
  <c r="BE256" i="6"/>
  <c r="BE297" i="6"/>
  <c r="BE319" i="6"/>
  <c r="BE129" i="5"/>
  <c r="BE131" i="5"/>
  <c r="BE135" i="5"/>
  <c r="BE144" i="5"/>
  <c r="BE149" i="5"/>
  <c r="BE155" i="5"/>
  <c r="BE172" i="5"/>
  <c r="BE189" i="5"/>
  <c r="BE196" i="5"/>
  <c r="J128" i="4"/>
  <c r="J99" i="4"/>
  <c r="E85" i="5"/>
  <c r="J89" i="5"/>
  <c r="J120" i="5"/>
  <c r="BE174" i="5"/>
  <c r="BE179" i="5"/>
  <c r="BE200" i="5"/>
  <c r="BE213" i="5"/>
  <c r="F119" i="5"/>
  <c r="BE127" i="5"/>
  <c r="BE137" i="5"/>
  <c r="BE153" i="5"/>
  <c r="BE164" i="5"/>
  <c r="BE166" i="5"/>
  <c r="BE168" i="5"/>
  <c r="BE176" i="5"/>
  <c r="BE183" i="5"/>
  <c r="BE194" i="5"/>
  <c r="BE205" i="5"/>
  <c r="BE207" i="5"/>
  <c r="BE211" i="5"/>
  <c r="BE215" i="5"/>
  <c r="F92" i="5"/>
  <c r="BE125" i="5"/>
  <c r="BE142" i="5"/>
  <c r="BE160" i="5"/>
  <c r="J91" i="5"/>
  <c r="BE146" i="5"/>
  <c r="BE151" i="5"/>
  <c r="BE157" i="5"/>
  <c r="BE170" i="5"/>
  <c r="BE181" i="5"/>
  <c r="BE192" i="5"/>
  <c r="BE203" i="5"/>
  <c r="BE209" i="5"/>
  <c r="BE133" i="5"/>
  <c r="BE140" i="5"/>
  <c r="BE162" i="5"/>
  <c r="BE185" i="5"/>
  <c r="BE198" i="5"/>
  <c r="J92" i="4"/>
  <c r="BE147" i="4"/>
  <c r="BE242" i="4"/>
  <c r="BE244" i="4"/>
  <c r="BE248" i="4"/>
  <c r="BE254" i="4"/>
  <c r="BE258" i="4"/>
  <c r="BE275" i="4"/>
  <c r="BE292" i="4"/>
  <c r="BE325" i="4"/>
  <c r="BE327" i="4"/>
  <c r="BE329" i="4"/>
  <c r="J124" i="3"/>
  <c r="J98" i="3"/>
  <c r="E115" i="4"/>
  <c r="BE137" i="4"/>
  <c r="BE151" i="4"/>
  <c r="BE159" i="4"/>
  <c r="BE169" i="4"/>
  <c r="BE175" i="4"/>
  <c r="BE222" i="4"/>
  <c r="BE226" i="4"/>
  <c r="BE228" i="4"/>
  <c r="BE262" i="4"/>
  <c r="BE267" i="4"/>
  <c r="BE277" i="4"/>
  <c r="BE282" i="4"/>
  <c r="BE286" i="4"/>
  <c r="BE290" i="4"/>
  <c r="BE297" i="4"/>
  <c r="BE323" i="4"/>
  <c r="BE333" i="4"/>
  <c r="BE343" i="4"/>
  <c r="BE347" i="4"/>
  <c r="BE357" i="4"/>
  <c r="BE359" i="4"/>
  <c r="BE361" i="4"/>
  <c r="BE374" i="4"/>
  <c r="BE382" i="4"/>
  <c r="BE391" i="4"/>
  <c r="F121" i="4"/>
  <c r="BE129" i="4"/>
  <c r="BE141" i="4"/>
  <c r="BE143" i="4"/>
  <c r="BE155" i="4"/>
  <c r="BE179" i="4"/>
  <c r="BE181" i="4"/>
  <c r="BE204" i="4"/>
  <c r="BE206" i="4"/>
  <c r="BE234" i="4"/>
  <c r="BE236" i="4"/>
  <c r="BE240" i="4"/>
  <c r="BE271" i="4"/>
  <c r="BE279" i="4"/>
  <c r="BE288" i="4"/>
  <c r="BE299" i="4"/>
  <c r="BE321" i="4"/>
  <c r="BE337" i="4"/>
  <c r="BE369" i="4"/>
  <c r="BE387" i="4"/>
  <c r="BE389" i="4"/>
  <c r="J121" i="4"/>
  <c r="BE149" i="4"/>
  <c r="BE153" i="4"/>
  <c r="BE167" i="4"/>
  <c r="BE183" i="4"/>
  <c r="BE185" i="4"/>
  <c r="BE189" i="4"/>
  <c r="BE192" i="4"/>
  <c r="BE246" i="4"/>
  <c r="BE252" i="4"/>
  <c r="BE269" i="4"/>
  <c r="BE273" i="4"/>
  <c r="BE307" i="4"/>
  <c r="BE309" i="4"/>
  <c r="BE331" i="4"/>
  <c r="BE335" i="4"/>
  <c r="BE351" i="4"/>
  <c r="BE363" i="4"/>
  <c r="BE376" i="4"/>
  <c r="J119" i="4"/>
  <c r="BE135" i="4"/>
  <c r="BE145" i="4"/>
  <c r="BE161" i="4"/>
  <c r="BE165" i="4"/>
  <c r="BE173" i="4"/>
  <c r="BE187" i="4"/>
  <c r="BE194" i="4"/>
  <c r="BE196" i="4"/>
  <c r="BE200" i="4"/>
  <c r="BE202" i="4"/>
  <c r="BE208" i="4"/>
  <c r="BE210" i="4"/>
  <c r="BE216" i="4"/>
  <c r="BE218" i="4"/>
  <c r="BE224" i="4"/>
  <c r="BE232" i="4"/>
  <c r="BE238" i="4"/>
  <c r="BE284" i="4"/>
  <c r="BE303" i="4"/>
  <c r="BE305" i="4"/>
  <c r="BE313" i="4"/>
  <c r="BE315" i="4"/>
  <c r="BE319" i="4"/>
  <c r="BE345" i="4"/>
  <c r="BE349" i="4"/>
  <c r="BE353" i="4"/>
  <c r="BE355" i="4"/>
  <c r="BE365" i="4"/>
  <c r="BE367" i="4"/>
  <c r="BE371" i="4"/>
  <c r="BE385" i="4"/>
  <c r="F92" i="4"/>
  <c r="BE131" i="4"/>
  <c r="BE133" i="4"/>
  <c r="BE139" i="4"/>
  <c r="BE157" i="4"/>
  <c r="BE163" i="4"/>
  <c r="BE171" i="4"/>
  <c r="BE177" i="4"/>
  <c r="BE198" i="4"/>
  <c r="BE212" i="4"/>
  <c r="BE214" i="4"/>
  <c r="BE220" i="4"/>
  <c r="BE230" i="4"/>
  <c r="BE250" i="4"/>
  <c r="BE256" i="4"/>
  <c r="BE260" i="4"/>
  <c r="BE264" i="4"/>
  <c r="BE294" i="4"/>
  <c r="BE301" i="4"/>
  <c r="BE311" i="4"/>
  <c r="BE317" i="4"/>
  <c r="BE339" i="4"/>
  <c r="BE341" i="4"/>
  <c r="BE378" i="4"/>
  <c r="BE380" i="4"/>
  <c r="BE393" i="4"/>
  <c r="BE395" i="4"/>
  <c r="BE397" i="4"/>
  <c r="F91" i="3"/>
  <c r="J119" i="3"/>
  <c r="BE125" i="3"/>
  <c r="BE127" i="3"/>
  <c r="BE152" i="3"/>
  <c r="BE156" i="3"/>
  <c r="E112" i="3"/>
  <c r="J118" i="3"/>
  <c r="BE136" i="3"/>
  <c r="BE168" i="3"/>
  <c r="BE172" i="3"/>
  <c r="BE178" i="3"/>
  <c r="BE183" i="3"/>
  <c r="BE187" i="3"/>
  <c r="BE193" i="3"/>
  <c r="BE213" i="3"/>
  <c r="BE217" i="3"/>
  <c r="BE223" i="3"/>
  <c r="BE225" i="3"/>
  <c r="BE256" i="3"/>
  <c r="BE262" i="3"/>
  <c r="BE273" i="3"/>
  <c r="BE277" i="3"/>
  <c r="F119" i="3"/>
  <c r="BE131" i="3"/>
  <c r="BE133" i="3"/>
  <c r="BE140" i="3"/>
  <c r="BE164" i="3"/>
  <c r="BE199" i="3"/>
  <c r="BE207" i="3"/>
  <c r="BE209" i="3"/>
  <c r="BE219" i="3"/>
  <c r="BE234" i="3"/>
  <c r="BE240" i="3"/>
  <c r="BE250" i="3"/>
  <c r="BE252" i="3"/>
  <c r="BE142" i="3"/>
  <c r="BE146" i="3"/>
  <c r="BE160" i="3"/>
  <c r="BE166" i="3"/>
  <c r="BE170" i="3"/>
  <c r="BE181" i="3"/>
  <c r="BE205" i="3"/>
  <c r="BE211" i="3"/>
  <c r="BE228" i="3"/>
  <c r="BE242" i="3"/>
  <c r="BE244" i="3"/>
  <c r="BE246" i="3"/>
  <c r="BE248" i="3"/>
  <c r="BE254" i="3"/>
  <c r="BE258" i="3"/>
  <c r="BE268" i="3"/>
  <c r="BE270" i="3"/>
  <c r="BE275" i="3"/>
  <c r="J116" i="3"/>
  <c r="BE148" i="3"/>
  <c r="BE150" i="3"/>
  <c r="BE174" i="3"/>
  <c r="BE176" i="3"/>
  <c r="BE185" i="3"/>
  <c r="BE189" i="3"/>
  <c r="BE232" i="3"/>
  <c r="BE238" i="3"/>
  <c r="BE129" i="3"/>
  <c r="BE138" i="3"/>
  <c r="BE195" i="3"/>
  <c r="BE203" i="3"/>
  <c r="BE215" i="3"/>
  <c r="BE221" i="3"/>
  <c r="BE230" i="3"/>
  <c r="BE236" i="3"/>
  <c r="BE260" i="3"/>
  <c r="BE264" i="3"/>
  <c r="E133" i="2"/>
  <c r="BE150" i="2"/>
  <c r="BE253" i="2"/>
  <c r="BE302" i="2"/>
  <c r="BE325" i="2"/>
  <c r="BE351" i="2"/>
  <c r="BE360" i="2"/>
  <c r="BE443" i="2"/>
  <c r="BE610" i="2"/>
  <c r="BE615" i="2"/>
  <c r="BE647" i="2"/>
  <c r="BE658" i="2"/>
  <c r="BE674" i="2"/>
  <c r="BE706" i="2"/>
  <c r="BE709" i="2"/>
  <c r="BE761" i="2"/>
  <c r="BE771" i="2"/>
  <c r="BE840" i="2"/>
  <c r="BE872" i="2"/>
  <c r="BE884" i="2"/>
  <c r="BE909" i="2"/>
  <c r="BE964" i="2"/>
  <c r="BE1011" i="2"/>
  <c r="BE1019" i="2"/>
  <c r="BE1049" i="2"/>
  <c r="BE1137" i="2"/>
  <c r="BE1139" i="2"/>
  <c r="F92" i="2"/>
  <c r="J139" i="2"/>
  <c r="BE165" i="2"/>
  <c r="BE171" i="2"/>
  <c r="BE191" i="2"/>
  <c r="BE203" i="2"/>
  <c r="BE208" i="2"/>
  <c r="BE220" i="2"/>
  <c r="BE227" i="2"/>
  <c r="BE270" i="2"/>
  <c r="BE331" i="2"/>
  <c r="BE348" i="2"/>
  <c r="BE401" i="2"/>
  <c r="BE450" i="2"/>
  <c r="BE457" i="2"/>
  <c r="BE460" i="2"/>
  <c r="BE468" i="2"/>
  <c r="BE493" i="2"/>
  <c r="BE504" i="2"/>
  <c r="BE531" i="2"/>
  <c r="BE559" i="2"/>
  <c r="BE574" i="2"/>
  <c r="BE596" i="2"/>
  <c r="BE620" i="2"/>
  <c r="BE642" i="2"/>
  <c r="BE652" i="2"/>
  <c r="BE692" i="2"/>
  <c r="BE723" i="2"/>
  <c r="BE735" i="2"/>
  <c r="BE867" i="2"/>
  <c r="BE890" i="2"/>
  <c r="BE1024" i="2"/>
  <c r="BE1029" i="2"/>
  <c r="BE1123" i="2"/>
  <c r="BE1154" i="2"/>
  <c r="BE1168" i="2"/>
  <c r="BE1179" i="2"/>
  <c r="BE1213" i="2"/>
  <c r="BE1225" i="2"/>
  <c r="BE1230" i="2"/>
  <c r="BE1240" i="2"/>
  <c r="BE1258" i="2"/>
  <c r="BE1295" i="2"/>
  <c r="BE1392" i="2"/>
  <c r="J92" i="2"/>
  <c r="BE159" i="2"/>
  <c r="BE176" i="2"/>
  <c r="BE185" i="2"/>
  <c r="BE291" i="2"/>
  <c r="BE296" i="2"/>
  <c r="BE320" i="2"/>
  <c r="BE363" i="2"/>
  <c r="BE420" i="2"/>
  <c r="BE424" i="2"/>
  <c r="BE440" i="2"/>
  <c r="BE488" i="2"/>
  <c r="BE502" i="2"/>
  <c r="BE509" i="2"/>
  <c r="BE526" i="2"/>
  <c r="BE538" i="2"/>
  <c r="BE549" i="2"/>
  <c r="BE568" i="2"/>
  <c r="BE584" i="2"/>
  <c r="BE606" i="2"/>
  <c r="BE625" i="2"/>
  <c r="BE630" i="2"/>
  <c r="BE663" i="2"/>
  <c r="BE745" i="2"/>
  <c r="BE755" i="2"/>
  <c r="BE766" i="2"/>
  <c r="BE776" i="2"/>
  <c r="BE785" i="2"/>
  <c r="BE897" i="2"/>
  <c r="BE976" i="2"/>
  <c r="BE981" i="2"/>
  <c r="BE1039" i="2"/>
  <c r="BE1098" i="2"/>
  <c r="BE1104" i="2"/>
  <c r="BE1117" i="2"/>
  <c r="BE1197" i="2"/>
  <c r="BE1203" i="2"/>
  <c r="BE1207" i="2"/>
  <c r="BE1219" i="2"/>
  <c r="BE1325" i="2"/>
  <c r="J137" i="2"/>
  <c r="BE197" i="2"/>
  <c r="BE232" i="2"/>
  <c r="BE237" i="2"/>
  <c r="BE307" i="2"/>
  <c r="BE345" i="2"/>
  <c r="BE395" i="2"/>
  <c r="BE408" i="2"/>
  <c r="BE463" i="2"/>
  <c r="BE482" i="2"/>
  <c r="BE514" i="2"/>
  <c r="BE554" i="2"/>
  <c r="BE564" i="2"/>
  <c r="BE577" i="2"/>
  <c r="BE601" i="2"/>
  <c r="BE689" i="2"/>
  <c r="BE782" i="2"/>
  <c r="BE801" i="2"/>
  <c r="BE858" i="2"/>
  <c r="BE915" i="2"/>
  <c r="BE968" i="2"/>
  <c r="BE1044" i="2"/>
  <c r="BE1071" i="2"/>
  <c r="BE1076" i="2"/>
  <c r="BE1087" i="2"/>
  <c r="BE1093" i="2"/>
  <c r="BE1109" i="2"/>
  <c r="BE1267" i="2"/>
  <c r="BE1315" i="2"/>
  <c r="BE1376" i="2"/>
  <c r="BE1387" i="2"/>
  <c r="F91" i="2"/>
  <c r="BE146" i="2"/>
  <c r="BE214" i="2"/>
  <c r="BE264" i="2"/>
  <c r="BE357" i="2"/>
  <c r="BE369" i="2"/>
  <c r="BE380" i="2"/>
  <c r="BE388" i="2"/>
  <c r="BE405" i="2"/>
  <c r="BE414" i="2"/>
  <c r="BE429" i="2"/>
  <c r="BE474" i="2"/>
  <c r="BE535" i="2"/>
  <c r="BE542" i="2"/>
  <c r="BE545" i="2"/>
  <c r="BE590" i="2"/>
  <c r="BE635" i="2"/>
  <c r="BE729" i="2"/>
  <c r="BE740" i="2"/>
  <c r="BE750" i="2"/>
  <c r="BE790" i="2"/>
  <c r="BE798" i="2"/>
  <c r="BE819" i="2"/>
  <c r="BE846" i="2"/>
  <c r="BE852" i="2"/>
  <c r="BE861" i="2"/>
  <c r="BE903" i="2"/>
  <c r="BE956" i="2"/>
  <c r="BE986" i="2"/>
  <c r="BE996" i="2"/>
  <c r="BE1006" i="2"/>
  <c r="BE1065" i="2"/>
  <c r="BE1082" i="2"/>
  <c r="BE1129" i="2"/>
  <c r="BE1160" i="2"/>
  <c r="BE1185" i="2"/>
  <c r="BE1191" i="2"/>
  <c r="BE1263" i="2"/>
  <c r="BE1300" i="2"/>
  <c r="BE1312" i="2"/>
  <c r="BE1359" i="2"/>
  <c r="BE1381" i="2"/>
  <c r="BE243" i="2"/>
  <c r="BE276" i="2"/>
  <c r="BE354" i="2"/>
  <c r="BE434" i="2"/>
  <c r="BE519" i="2"/>
  <c r="BE668" i="2"/>
  <c r="BE681" i="2"/>
  <c r="BE697" i="2"/>
  <c r="BE780" i="2"/>
  <c r="BE788" i="2"/>
  <c r="BE793" i="2"/>
  <c r="BE828" i="2"/>
  <c r="BE834" i="2"/>
  <c r="BE878" i="2"/>
  <c r="BE952" i="2"/>
  <c r="BE1001" i="2"/>
  <c r="BE1054" i="2"/>
  <c r="BE1060" i="2"/>
  <c r="BE1143" i="2"/>
  <c r="BE1200" i="2"/>
  <c r="BE1235" i="2"/>
  <c r="BE1281" i="2"/>
  <c r="BE1306" i="2"/>
  <c r="BE1318" i="2"/>
  <c r="BE1321" i="2"/>
  <c r="BE1347" i="2"/>
  <c r="BE1371" i="2"/>
  <c r="BE1397" i="2"/>
  <c r="F36" i="2"/>
  <c r="BC95" i="1" s="1"/>
  <c r="F36" i="5"/>
  <c r="BC98" i="1" s="1"/>
  <c r="F34" i="7"/>
  <c r="BA100" i="1"/>
  <c r="F36" i="7"/>
  <c r="BC100" i="1" s="1"/>
  <c r="J34" i="7"/>
  <c r="AW100" i="1"/>
  <c r="F37" i="7"/>
  <c r="BD100" i="1" s="1"/>
  <c r="F35" i="7"/>
  <c r="BB100" i="1"/>
  <c r="F34" i="9"/>
  <c r="BA102" i="1" s="1"/>
  <c r="F37" i="9"/>
  <c r="BD102" i="1" s="1"/>
  <c r="F36" i="9"/>
  <c r="BC102" i="1"/>
  <c r="F37" i="10"/>
  <c r="BD103" i="1" s="1"/>
  <c r="F34" i="3"/>
  <c r="BA96" i="1"/>
  <c r="F37" i="3"/>
  <c r="BD96" i="1" s="1"/>
  <c r="F36" i="3"/>
  <c r="BC96" i="1"/>
  <c r="J34" i="3"/>
  <c r="AW96" i="1" s="1"/>
  <c r="F35" i="3"/>
  <c r="BB96" i="1" s="1"/>
  <c r="J34" i="4"/>
  <c r="AW97" i="1" s="1"/>
  <c r="F34" i="4"/>
  <c r="BA97" i="1"/>
  <c r="F37" i="4"/>
  <c r="BD97" i="1" s="1"/>
  <c r="F35" i="4"/>
  <c r="BB97" i="1"/>
  <c r="J34" i="5"/>
  <c r="AW98" i="1" s="1"/>
  <c r="F36" i="6"/>
  <c r="BC99" i="1" s="1"/>
  <c r="BB101" i="1"/>
  <c r="J34" i="10"/>
  <c r="AW103" i="1" s="1"/>
  <c r="F34" i="2"/>
  <c r="BA95" i="1" s="1"/>
  <c r="F35" i="5"/>
  <c r="BB98" i="1" s="1"/>
  <c r="F37" i="6"/>
  <c r="BD99" i="1" s="1"/>
  <c r="BA101" i="1"/>
  <c r="F34" i="10"/>
  <c r="BA103" i="1" s="1"/>
  <c r="J34" i="2"/>
  <c r="AW95" i="1" s="1"/>
  <c r="F36" i="4"/>
  <c r="BC97" i="1"/>
  <c r="F34" i="6"/>
  <c r="BA99" i="1" s="1"/>
  <c r="BC101" i="1"/>
  <c r="J34" i="9"/>
  <c r="AW102" i="1"/>
  <c r="F35" i="10"/>
  <c r="BB103" i="1"/>
  <c r="F37" i="2"/>
  <c r="BD95" i="1" s="1"/>
  <c r="F34" i="5"/>
  <c r="BA98" i="1" s="1"/>
  <c r="J34" i="6"/>
  <c r="AW99" i="1" s="1"/>
  <c r="AW101" i="1"/>
  <c r="F36" i="10"/>
  <c r="BC103" i="1" s="1"/>
  <c r="F35" i="2"/>
  <c r="BB95" i="1" s="1"/>
  <c r="F37" i="5"/>
  <c r="BD98" i="1" s="1"/>
  <c r="F35" i="6"/>
  <c r="BB99" i="1" s="1"/>
  <c r="BD101" i="1"/>
  <c r="F35" i="9"/>
  <c r="BB102" i="1" s="1"/>
  <c r="BK127" i="6" l="1"/>
  <c r="J127" i="6" s="1"/>
  <c r="J96" i="6" s="1"/>
  <c r="BK123" i="5"/>
  <c r="J123" i="5" s="1"/>
  <c r="J30" i="5" s="1"/>
  <c r="AG98" i="1" s="1"/>
  <c r="T125" i="7"/>
  <c r="T124" i="7" s="1"/>
  <c r="T124" i="9"/>
  <c r="T123" i="9" s="1"/>
  <c r="T122" i="9" s="1"/>
  <c r="T144" i="2"/>
  <c r="P125" i="7"/>
  <c r="P124" i="7" s="1"/>
  <c r="AU100" i="1" s="1"/>
  <c r="T123" i="10"/>
  <c r="T122" i="10" s="1"/>
  <c r="R123" i="10"/>
  <c r="R122" i="10" s="1"/>
  <c r="R125" i="7"/>
  <c r="R124" i="7" s="1"/>
  <c r="R144" i="2"/>
  <c r="R143" i="2" s="1"/>
  <c r="J143" i="10"/>
  <c r="J99" i="10" s="1"/>
  <c r="P144" i="2"/>
  <c r="P143" i="2" s="1"/>
  <c r="AU95" i="1" s="1"/>
  <c r="J30" i="3"/>
  <c r="J96" i="3"/>
  <c r="J123" i="3"/>
  <c r="J97" i="3" s="1"/>
  <c r="BK552" i="2"/>
  <c r="J552" i="2" s="1"/>
  <c r="J106" i="2" s="1"/>
  <c r="BK124" i="9"/>
  <c r="BK123" i="9" s="1"/>
  <c r="BK122" i="9" s="1"/>
  <c r="J122" i="9" s="1"/>
  <c r="J96" i="9" s="1"/>
  <c r="T127" i="6"/>
  <c r="P127" i="6"/>
  <c r="AU99" i="1"/>
  <c r="P123" i="5"/>
  <c r="AU98" i="1"/>
  <c r="P123" i="3"/>
  <c r="P122" i="3"/>
  <c r="AU96" i="1" s="1"/>
  <c r="R127" i="6"/>
  <c r="R127" i="4"/>
  <c r="R125" i="4"/>
  <c r="T123" i="5"/>
  <c r="T123" i="3"/>
  <c r="T122" i="3" s="1"/>
  <c r="T552" i="2"/>
  <c r="T143" i="2"/>
  <c r="P124" i="9"/>
  <c r="P123" i="9" s="1"/>
  <c r="P122" i="9" s="1"/>
  <c r="AU102" i="1" s="1"/>
  <c r="P127" i="4"/>
  <c r="P125" i="4" s="1"/>
  <c r="AU97" i="1" s="1"/>
  <c r="R123" i="5"/>
  <c r="BK127" i="4"/>
  <c r="BK125" i="4" s="1"/>
  <c r="J125" i="4" s="1"/>
  <c r="J96" i="4" s="1"/>
  <c r="R124" i="9"/>
  <c r="R123" i="9" s="1"/>
  <c r="R122" i="9" s="1"/>
  <c r="T127" i="4"/>
  <c r="T125" i="4"/>
  <c r="P552" i="2"/>
  <c r="R123" i="3"/>
  <c r="R122" i="3" s="1"/>
  <c r="J96" i="10"/>
  <c r="BK144" i="2"/>
  <c r="J144" i="2"/>
  <c r="J97" i="2"/>
  <c r="BK125" i="7"/>
  <c r="J125" i="7" s="1"/>
  <c r="J97" i="7" s="1"/>
  <c r="J123" i="10"/>
  <c r="J97" i="10"/>
  <c r="J123" i="9"/>
  <c r="J97" i="9"/>
  <c r="J124" i="9"/>
  <c r="J98" i="9"/>
  <c r="AG96" i="1"/>
  <c r="J33" i="4"/>
  <c r="AV97" i="1"/>
  <c r="AT97" i="1" s="1"/>
  <c r="J33" i="6"/>
  <c r="AV99" i="1" s="1"/>
  <c r="AT99" i="1" s="1"/>
  <c r="F33" i="9"/>
  <c r="AZ102" i="1" s="1"/>
  <c r="BD94" i="1"/>
  <c r="W33" i="1" s="1"/>
  <c r="BC94" i="1"/>
  <c r="W32" i="1" s="1"/>
  <c r="F33" i="2"/>
  <c r="AZ95" i="1" s="1"/>
  <c r="J33" i="2"/>
  <c r="AV95" i="1" s="1"/>
  <c r="AT95" i="1" s="1"/>
  <c r="F33" i="3"/>
  <c r="AZ96" i="1" s="1"/>
  <c r="F33" i="4"/>
  <c r="AZ97" i="1" s="1"/>
  <c r="F33" i="5"/>
  <c r="AZ98" i="1" s="1"/>
  <c r="F33" i="6"/>
  <c r="AZ99" i="1"/>
  <c r="AZ101" i="1"/>
  <c r="J30" i="9"/>
  <c r="F33" i="10"/>
  <c r="AZ103" i="1" s="1"/>
  <c r="BB94" i="1"/>
  <c r="W31" i="1" s="1"/>
  <c r="J33" i="3"/>
  <c r="AV96" i="1" s="1"/>
  <c r="AT96" i="1" s="1"/>
  <c r="AN96" i="1" s="1"/>
  <c r="J33" i="5"/>
  <c r="AV98" i="1" s="1"/>
  <c r="AT98" i="1" s="1"/>
  <c r="J30" i="6"/>
  <c r="AG99" i="1" s="1"/>
  <c r="F33" i="7"/>
  <c r="AZ100" i="1"/>
  <c r="J33" i="7"/>
  <c r="AV100" i="1" s="1"/>
  <c r="AT100" i="1" s="1"/>
  <c r="AV101" i="1"/>
  <c r="AT101" i="1" s="1"/>
  <c r="J33" i="9"/>
  <c r="AV102" i="1"/>
  <c r="AT102" i="1" s="1"/>
  <c r="J33" i="10"/>
  <c r="AV103" i="1"/>
  <c r="AT103" i="1" s="1"/>
  <c r="BA94" i="1"/>
  <c r="J96" i="5" l="1"/>
  <c r="AN98" i="1"/>
  <c r="BK143" i="2"/>
  <c r="J143" i="2" s="1"/>
  <c r="J96" i="2" s="1"/>
  <c r="J39" i="9"/>
  <c r="AN101" i="1" s="1"/>
  <c r="AG101" i="1"/>
  <c r="J127" i="4"/>
  <c r="J98" i="4" s="1"/>
  <c r="BK124" i="7"/>
  <c r="J124" i="7"/>
  <c r="J30" i="7" s="1"/>
  <c r="AG100" i="1" s="1"/>
  <c r="J39" i="10"/>
  <c r="AN102" i="1" s="1"/>
  <c r="AN99" i="1"/>
  <c r="J39" i="6"/>
  <c r="J39" i="5"/>
  <c r="J39" i="3"/>
  <c r="AU94" i="1"/>
  <c r="J30" i="4"/>
  <c r="AG97" i="1"/>
  <c r="J30" i="2"/>
  <c r="AG95" i="1" s="1"/>
  <c r="AG94" i="1" s="1"/>
  <c r="AY94" i="1"/>
  <c r="AZ94" i="1"/>
  <c r="AW94" i="1"/>
  <c r="AX94" i="1"/>
  <c r="AN94" i="1" l="1"/>
  <c r="AK35" i="1" s="1"/>
  <c r="AK26" i="1"/>
  <c r="W29" i="1" s="1"/>
  <c r="J39" i="7"/>
  <c r="J39" i="4"/>
  <c r="J96" i="7"/>
  <c r="J39" i="2"/>
  <c r="AN95" i="1"/>
  <c r="AN97" i="1"/>
  <c r="AN100" i="1"/>
  <c r="AV94" i="1"/>
  <c r="AK29" i="1" l="1"/>
  <c r="AT94" i="1"/>
</calcChain>
</file>

<file path=xl/sharedStrings.xml><?xml version="1.0" encoding="utf-8"?>
<sst xmlns="http://schemas.openxmlformats.org/spreadsheetml/2006/main" count="20342" uniqueCount="2814">
  <si>
    <t>Export Komplet</t>
  </si>
  <si>
    <t/>
  </si>
  <si>
    <t>2.0</t>
  </si>
  <si>
    <t>ZAMOK</t>
  </si>
  <si>
    <t>False</t>
  </si>
  <si>
    <t>{6c3081d6-ee46-486c-a954-f927ec9ce889}</t>
  </si>
  <si>
    <t>0,01</t>
  </si>
  <si>
    <t>21</t>
  </si>
  <si>
    <t>15</t>
  </si>
  <si>
    <t>REKAPITULACE STAVBY</t>
  </si>
  <si>
    <t>v ---  níže se nacházejí doplnkové a pomocné údaje k sestavám  --- v</t>
  </si>
  <si>
    <t>Návod na vyplnění</t>
  </si>
  <si>
    <t>0,001</t>
  </si>
  <si>
    <t>Kód:</t>
  </si>
  <si>
    <t>24P-AUS001A</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</si>
  <si>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</si>
  <si>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</si>
  <si>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Třebenice - nástavba mateřské školy</t>
  </si>
  <si>
    <t>KSO:</t>
  </si>
  <si>
    <t>CC-CZ:</t>
  </si>
  <si>
    <t>Místo:</t>
  </si>
  <si>
    <t xml:space="preserve"> </t>
  </si>
  <si>
    <t>Datum:</t>
  </si>
  <si>
    <t>24. 1. 2025</t>
  </si>
  <si>
    <t>Zadavatel:</t>
  </si>
  <si>
    <t>IČ:</t>
  </si>
  <si>
    <t>DIČ:</t>
  </si>
  <si>
    <t>Uchazeč:</t>
  </si>
  <si>
    <t>Vyplň údaj</t>
  </si>
  <si>
    <t>Projektant:</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</si>
  <si>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</si>
  <si>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</si>
  <si>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</si>
  <si>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</si>
  <si>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</si>
  <si>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</si>
  <si>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</si>
  <si>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</si>
  <si>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</si>
  <si>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</si>
  <si>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</si>
  <si>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</si>
  <si>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</si>
  <si>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</si>
  <si>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</si>
  <si>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</si>
  <si>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</si>
  <si>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</si>
  <si>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</si>
  <si>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</si>
  <si>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</si>
  <si>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</si>
  <si>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</si>
  <si>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</si>
  <si>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</si>
  <si>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</si>
  <si>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</si>
  <si>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</si>
  <si>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</si>
  <si>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</si>
  <si>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</si>
  <si>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</si>
  <si>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</si>
  <si>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</si>
  <si>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</si>
  <si>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</si>
  <si>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</si>
  <si>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</si>
  <si>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</si>
  <si>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</si>
  <si>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</si>
  <si>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</si>
  <si>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</si>
  <si>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</si>
  <si>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</si>
  <si>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</si>
  <si>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</si>
  <si>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</si>
  <si>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1</t>
  </si>
  <si>
    <t>vlastní objekt</t>
  </si>
  <si>
    <t>STA</t>
  </si>
  <si>
    <t>{2763e76a-3b63-42f7-8700-597d67bf5ff0}</t>
  </si>
  <si>
    <t>2</t>
  </si>
  <si>
    <t>zdravotní instalace</t>
  </si>
  <si>
    <t>{960ee18c-20e6-4e81-b001-4187c79d8fb6}</t>
  </si>
  <si>
    <t>3</t>
  </si>
  <si>
    <t>elektroinstalace</t>
  </si>
  <si>
    <t>{37a7f1e0-59b5-45a3-be6f-e55e2d197bbf}</t>
  </si>
  <si>
    <t>4</t>
  </si>
  <si>
    <t>vytápění</t>
  </si>
  <si>
    <t>{7bc237be-be38-4996-8eaa-abb1b7ea1e39}</t>
  </si>
  <si>
    <t>5</t>
  </si>
  <si>
    <t>ocelová konstrukce nástavby a opláštění</t>
  </si>
  <si>
    <t>{a062123d-8e33-4eae-a1cc-36de7d0117ed}</t>
  </si>
  <si>
    <t>6</t>
  </si>
  <si>
    <t>oplocení</t>
  </si>
  <si>
    <t>{a9719a7c-8de2-49db-aaad-f586d8fb8153}</t>
  </si>
  <si>
    <t>7</t>
  </si>
  <si>
    <t>{07f9fe42-ee22-4103-b527-cfe04a408df4}</t>
  </si>
  <si>
    <t>8</t>
  </si>
  <si>
    <t>vzduchotechnika</t>
  </si>
  <si>
    <t>{4f2fb779-6ed9-40cc-a7ee-0be089d86bfc}</t>
  </si>
  <si>
    <t>99</t>
  </si>
  <si>
    <t>vedlejší a osatatní náklady stavby</t>
  </si>
  <si>
    <t>{373ea7bb-3953-418d-8ce4-a338414d88f3}</t>
  </si>
  <si>
    <t>KRYCÍ LIST SOUPISU PRACÍ</t>
  </si>
  <si>
    <t>Objekt:</t>
  </si>
  <si>
    <t>1 - vlastní objekt</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</si>
  <si>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</si>
  <si>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</si>
  <si>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</si>
  <si>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</si>
  <si>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</si>
  <si>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</si>
  <si>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</si>
  <si>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</si>
  <si>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</si>
  <si>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4 - Vodorovné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</si>
  <si>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</si>
  <si>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</si>
  <si>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</si>
  <si>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</si>
  <si>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</si>
  <si>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</si>
  <si>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</si>
  <si>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</si>
  <si>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721 - Zdravotechnika - vnitřní kanalizace</t>
  </si>
  <si>
    <t xml:space="preserve">    749 - Elektromontáže - ostatní práce a konstrukce</t>
  </si>
  <si>
    <t xml:space="preserve">    751 - Vzduchotechnika</t>
  </si>
  <si>
    <t xml:space="preserve">    762 - Konstrukce tesařské</t>
  </si>
  <si>
    <t xml:space="preserve">    763 - Konstrukce suché výstavby</t>
  </si>
  <si>
    <t xml:space="preserve">    764 - Konstrukce klempířské</t>
  </si>
  <si>
    <t xml:space="preserve">    766 - Konstrukce truhlářské</t>
  </si>
  <si>
    <t xml:space="preserve">    771 - Podlahy z dlaždic</t>
  </si>
  <si>
    <t xml:space="preserve">    776 - Podlahy povlakové</t>
  </si>
  <si>
    <t xml:space="preserve">    781 - Dokončovací práce - obklady</t>
  </si>
  <si>
    <t xml:space="preserve">    784 - Dokončovací práce - malby a tapety</t>
  </si>
  <si>
    <t xml:space="preserve">    786 - Dokončovací práce - čalounické úpravy</t>
  </si>
  <si>
    <t xml:space="preserve">    990 - Požární vybavení</t>
  </si>
  <si>
    <t>HZS - Hodinové zúčtovací sazby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</si>
  <si>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</si>
  <si>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</si>
  <si>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</si>
  <si>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</si>
  <si>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</si>
  <si>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</si>
  <si>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</si>
  <si>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</si>
  <si>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</si>
  <si>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</si>
  <si>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</si>
  <si>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</si>
  <si>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</si>
  <si>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</si>
  <si>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</si>
  <si>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</si>
  <si>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</si>
  <si>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M</t>
  </si>
  <si>
    <t>58331351</t>
  </si>
  <si>
    <t>kamenivo těžené drobné frakce 0/4</t>
  </si>
  <si>
    <t>t</t>
  </si>
  <si>
    <t>CS ÚRS 2019 01</t>
  </si>
  <si>
    <t>1310899529</t>
  </si>
  <si>
    <t>PP</t>
  </si>
  <si>
    <t>VV</t>
  </si>
  <si>
    <t>2,625*2 'Přepočtené koeficientem množství</t>
  </si>
  <si>
    <t>Zakládání</t>
  </si>
  <si>
    <t>K</t>
  </si>
  <si>
    <t>274313611</t>
  </si>
  <si>
    <t>Základové pásy z betonu tř. C 16/20</t>
  </si>
  <si>
    <t>m3</t>
  </si>
  <si>
    <t>-1016354713</t>
  </si>
  <si>
    <t>Základy z betonu prostého pasy betonu kamenem neprokládaného tř. C 16/20</t>
  </si>
  <si>
    <t>PSC</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</si>
  <si>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 2. Hloubení s použitím bentonitové suspenze se oceňuje katalogem 800-1 Zemní práce. Bednění se neoceňuje. </t>
  </si>
  <si>
    <t>pro základ venkovního schodiště</t>
  </si>
  <si>
    <t>1,50*0,60*1,00*2</t>
  </si>
  <si>
    <t>do výkopu</t>
  </si>
  <si>
    <t>1,80*0,15</t>
  </si>
  <si>
    <t>Součet</t>
  </si>
  <si>
    <t>Svislé a kompletní konstrukce</t>
  </si>
  <si>
    <t>311237111</t>
  </si>
  <si>
    <t>Zdivo jednovrstvé tepelně izolační z cihel broušených na tenkovrstvou maltu U přes 0,26 do 0,30 W/m2K tl zdiva 300 mm</t>
  </si>
  <si>
    <t>m2</t>
  </si>
  <si>
    <t>1426439127</t>
  </si>
  <si>
    <t>Zdivo jednovrstvé tepelně izolační z cihel děrovaných broušených na tenkovrstvou maltu, součinitel prostupu tepla U přes 0,26 do 0,30, tl. zdiva 300 mm</t>
  </si>
  <si>
    <t xml:space="preserve">Poznámka k souboru cen:_x000D_
1. Množství jednotek se určuje v m2 plochy konstrukce. 2. Do plochy zdiva se započítává plocha vyzdívky nosných ocelových koster svislých i šikmých. Tato plocha se započítává plně bez odpočtu plochy ocelových koster nosníků. 3. Od plochy zdiva se odečítá: a) plocha otvorů jednotlivě větší než 0,25 m2, b) plocha otvorů okenních, dveřních a jiných (vnějších i vnitřních) stanovená z rozměrů kótovaných ve výkresech. Při zalomeném ostění oken a balkónových dveří se šířka zmenšuje o 100 mm. c) plocha překladů, obetonovaných hlav ocelových nosníků, věnců a jiných konstrukcí betonových a železobetonových. 4. V cenách jsou započteny i náklady na doplňkové cihly. 5. Jednotka U (W/m2K) - součinitel prostupu tepla udává tepelně izolační vlastnosti neomítnutého zdiva při praktické vlhkosti. </t>
  </si>
  <si>
    <t>zdivo ve 2. np</t>
  </si>
  <si>
    <t>2,845*3,00-1,00*1,00</t>
  </si>
  <si>
    <t>317168053</t>
  </si>
  <si>
    <t>Překlad keramický vysoký v 238 mm dl 1500 mm</t>
  </si>
  <si>
    <t>kus</t>
  </si>
  <si>
    <t>-1587917722</t>
  </si>
  <si>
    <t>Překlady keramické vysoké osazené do maltového lože, šířky překladu 70 mm výšky 238 mm, délky 1500 mm</t>
  </si>
  <si>
    <t xml:space="preserve">Poznámka k souboru cen:_x000D_
1. V cenách -80.. až – 82.. (překlady ploché, vysoké a roletové) jsou započteny i náklady na: a) očištění podkladu pod překladem a jeho navlhčení vodou, rozprostření malty pod ložnou plochu, osazení překladu do vodorovné polohy a začištění vytlačené malty, b) dodání příslušného překladu předepsané délky, c) dočasné montážní podepření plochých překladů tak, aby vzdálenost mezi podporou a okrajem otvoru nebo mezi podporami byla maximálně 1 m. 2. V cenách -83.. (překlady složené roletové) jsou započteny i náklady na: a) očištění podkladů pod překladem a jeho navlhčení vodou, rozprostření malty pod ložnou plochu, osazení překladu do vodorovné polohy a začištění vytlačené malty, b) dodání vnitřního keramobetonového překladu a vnějšího tepelněizolačního dílu příslušné délky, včetně izolace z pěnového polystyrénu (u zdiva tl. 400 mm), případně vysokého překladu (u zdiva tl. 440 mm), c) betonáž mezery mezi překladem a tepelněizolačním dílem z betonu třídy C 16/20; tato betonáž se provádí u překladů dlouhých 2000 mm a více zároveň s betonáží stropní konstrukce a ztužujícího věnce, d) dočasné montážní podepření zespodu v celé světlé délce překladu s dvěma podporami ve třetinách šířky otvoru a dvěma podporami po krajích otvoru - platí pouze pro překlady delší než 2000 mm, včetně. 3. V cenách -84.. (překlady vysoké spřažené) jsou započteny i náklady na: a) očištění podkladů pod překladem a jeho navlhčení vodou, rozprostření malty pod ložnou plochu, osazení překladu do vodorovné polohy a začištění vytlačené malty, b) dodání keramických překladů příslušné délky, c) uložení a dodávku výztuže d) betonáž mezi překlady z betonu třídy C 20/25 e) oboustranné bednění překladu při betonáži f) dočasné montážní podepření zespodu v celé světlé délce překladu 4. V cenách -82.. a -83.. (překlady roletové) nejsou započteny náklady na: a) vysoký překlad a svislou izolaci v úrovni stropního věnce u složených roletových překladů; tyto se ocení samostatně, b) dodávku a montáž rolet, případně žaluzií; tyto se ocení samostatně. 5. V cenách -84.. (překlady vysoké spřažené) nejsou započteny náklady na: a) betonáž a bednění v úrovni stropního věnce; tyto se ocení samostatně, 6. Množství jednotek se určuje v kusech překladu podle jeho celkové délky. Minimální délka uložení je stanovena: a) u plochých překladů na 120 mm na každé straně, b) u vysokých a roletových překladů délky do 1750 mm na 125mm, délky 2000 a 2250 mm na 200 mm a u délky 2500 mm a větší na 250 mm na každé straně překladu. c) u vysokých spřažených překladů 250 mm na každé straně překladu. </t>
  </si>
  <si>
    <t>2. np</t>
  </si>
  <si>
    <t>317998112</t>
  </si>
  <si>
    <t>Tepelná izolace mezi překlady v 24 cm z polystyrénu tl 70 mm</t>
  </si>
  <si>
    <t>m</t>
  </si>
  <si>
    <t>-1301134352</t>
  </si>
  <si>
    <t>Izolace tepelná mezi překlady  z pěnového polystyrénu výšky 24 cm, tloušťky 70 mm</t>
  </si>
  <si>
    <t>1,50</t>
  </si>
  <si>
    <t>349231811</t>
  </si>
  <si>
    <t>Přizdívka ostění s ozubem z cihel tl do 150 mm</t>
  </si>
  <si>
    <t>1541650126</t>
  </si>
  <si>
    <t>Přizdívka z cihel ostění s ozubem  ve vybouraných otvorech, s vysekáním kapes pro zavázaní přes 80 do 150 mm</t>
  </si>
  <si>
    <t xml:space="preserve">Poznámka k souboru cen:_x000D_
1. Ceny jsou určeny pro přizdívku ostění zavazovaného do přilehlého zdiva. 2. Ceny neplatí pro přizdívku ostění do 80 mm tloušťky; tyto se oceňují příslušnými cenami souboru cen 319 20- . Vyrovnání nerovného povrchu vnitřního i vnějšího zdiva. 3. Množství měrných jednotek se určuje jako součin tloušťky zdi a výšky přizdívaného o ostění. </t>
  </si>
  <si>
    <t>po vybourání dveří v 1. np</t>
  </si>
  <si>
    <t>2,00*0,15*2</t>
  </si>
  <si>
    <t>po vybourání dveří ve 2. np</t>
  </si>
  <si>
    <t>Vodorovné konstrukce</t>
  </si>
  <si>
    <t>411321515</t>
  </si>
  <si>
    <t>Stropy deskové ze ŽB tř. C 20/25</t>
  </si>
  <si>
    <t>-2135677315</t>
  </si>
  <si>
    <t>Stropy z betonu železového (bez výztuže)  stropů deskových, plochých střech, desek balkonových, desek hřibových stropů včetně hlavic hřibových sloupů tř. C 20/25</t>
  </si>
  <si>
    <t xml:space="preserve">Poznámka k souboru cen:_x000D_
1. V cenách pohledového betonu 411 35-4 a 411 35-5 jsou započteny i náklady na pečlivé hutnění zejména při líci konstrukce pro docílení neporušeného maltového povrchu bez vzhledových kazů. </t>
  </si>
  <si>
    <t>stropní konstrukce</t>
  </si>
  <si>
    <t>((5,80+5,50+4,60+4,90)*14,14+3,80*(2,40+3,00))*(0,02+0,05/2)</t>
  </si>
  <si>
    <t>411354219</t>
  </si>
  <si>
    <t>Bednění stropů ztracené z hraněných trapézových vln v 60 mm plech lesklý tl 1,0 mm</t>
  </si>
  <si>
    <t>147031288</t>
  </si>
  <si>
    <t>Bednění stropů ztracené ocelové žebrované  ze širokých tenkostěnných ohýbaných profilů (hraněných trapézových vln), bez úpravy povrchu otevřeného podhledu, bez podpěrné konstrukce, s osazením nasucho na zdech do připravených ozubů, popř. na rovných zdech, trámech, průvlacích, do traverz s povrchem lesklým, výšky vln 60 mm, tl. plechu 1,00 mm</t>
  </si>
  <si>
    <t xml:space="preserve">Poznámka k souboru cen:_x000D_
1. Konstrukce ocelového profilovaného bednění (ceny -4203 až -4271 za m2 půdorysu shora včetně uložení) vytváří monolitický žebrovaný strop, pro který jsou určeny ceny betonů 411 32-2121 až -2424, ceny výztuže stropů 411 36- . . , je-li předepsána u této spřažené konstrukce, a ceny podpěrné konstrukce. </t>
  </si>
  <si>
    <t>(5,80+5,50+4,60+4,90)*14,14+3,80*(2,40+3,00)</t>
  </si>
  <si>
    <t>9</t>
  </si>
  <si>
    <t>411361821</t>
  </si>
  <si>
    <t>Výztuž stropů betonářskou ocelí 10 505</t>
  </si>
  <si>
    <t>470190889</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</si>
  <si>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 betonářské oceli 10 505 (R) nebo BSt 500</t>
  </si>
  <si>
    <t>do vlny</t>
  </si>
  <si>
    <t>314,632*5*0,888*0,00105</t>
  </si>
  <si>
    <t>10</t>
  </si>
  <si>
    <t>411388621</t>
  </si>
  <si>
    <t>Zabetonování otvorů tl do 150 mm ze suchých směsí pl do 0,25 m2 ve stropech</t>
  </si>
  <si>
    <t>908147575</t>
  </si>
  <si>
    <t>Zabetonování otvorů ve stropech nebo v klenbách  včetně lešení, bednění, odbednění a výztuže (materiál v ceně) ze suchých směsí, tl. do 150 mm ve stropech železobetonových, tvárnicových a prefabrikovaných plochy do 0,25 m2</t>
  </si>
  <si>
    <t>instalace</t>
  </si>
  <si>
    <t>11</t>
  </si>
  <si>
    <t>417231212</t>
  </si>
  <si>
    <t>Obezdívka věnce tl 65 mm z cihel plných dl 290 mm na MC včetně tepelné izolace tl 70 mm oboustranná</t>
  </si>
  <si>
    <t>888560223</t>
  </si>
  <si>
    <t>Obezdívka ztužujícího věnce  cihlami plnými pálenými dl. 290 mm na maltu cementovou ze suché směsi 10 MPa, včetně tepelné izolace z pěnového polystyrénu tl. 70 mm, tl. obezdívky 65 mm oboustranná</t>
  </si>
  <si>
    <t xml:space="preserve">Poznámka k souboru cen:_x000D_
1. Množství jednotek se určuje v m délky obezdívky. </t>
  </si>
  <si>
    <t>2,845</t>
  </si>
  <si>
    <t>12</t>
  </si>
  <si>
    <t>417388174</t>
  </si>
  <si>
    <t>Ztužující věnec keramických stropů tl 25 cm pro vnitřní zdi š 30 cm</t>
  </si>
  <si>
    <t>-1091468401</t>
  </si>
  <si>
    <t>Ztužující věnce pro keramické stropní konstrukce pro vnitřní zdivo z děrovaných cihel z betonu železového včetně výztuže šířka vnitřní zdi 30 cm, stropní konstrukce tl. 25 cm</t>
  </si>
  <si>
    <t xml:space="preserve">Poznámka k souboru cen:_x000D_
1. V cenách jsou započteny náklady na : a) dodání a uložení betonářské výztuže, b) dodání a uložení betonu C 16/20, c) v cenách -8111 až -8136 a -818. jsou dále započteny i náklady na : - dodání a osazení věncovek, - tepelnou izolaci z pěnového polystyrenu tl. 70 mm na výšku věncovky. 2. Množství jednotek se určuje v m délky ztužujícího věnce. </t>
  </si>
  <si>
    <t>13</t>
  </si>
  <si>
    <t>451573111</t>
  </si>
  <si>
    <t>Lože pod potrubí otevřený výkop ze štěrkopísku</t>
  </si>
  <si>
    <t>1095726530</t>
  </si>
  <si>
    <t>Lože pod potrubí, stoky a drobné objekty v otevřeném výkopu z písku a štěrkopísku do 63 mm</t>
  </si>
  <si>
    <t xml:space="preserve">Poznámka k souboru cen:_x000D_
1. Ceny -1111 a -1192 lze použít i pro zřízení sběrných vrstev nad drenážními trubkami. 2. V cenách -5111 a -1192 jsou započteny i náklady na prohození výkopku získaného při zemních pracích. </t>
  </si>
  <si>
    <t>pro ležatou kanalizaci v 1. np</t>
  </si>
  <si>
    <t>(1,50*3+2,00+1,00)*0,50*0,10</t>
  </si>
  <si>
    <t>Úpravy povrchů, podlahy a osazování výplní</t>
  </si>
  <si>
    <t>14</t>
  </si>
  <si>
    <t>612131101</t>
  </si>
  <si>
    <t>Cementový postřik vnitřních stěn nanášený celoplošně ručně</t>
  </si>
  <si>
    <t>-1407042455</t>
  </si>
  <si>
    <t>Podkladní a spojovací vrstva vnitřních omítaných ploch  cementový postřik nanášený ručně celoplošně stěn</t>
  </si>
  <si>
    <t>612311131</t>
  </si>
  <si>
    <t>Potažení vnitřních stěn vápenným štukem tloušťky do 3 mm</t>
  </si>
  <si>
    <t>2001505473</t>
  </si>
  <si>
    <t>Potažení vnitřních ploch štukem tloušťky do 3 mm svislých konstrukcí stěn</t>
  </si>
  <si>
    <t>7,535</t>
  </si>
  <si>
    <t>16</t>
  </si>
  <si>
    <t>612321121</t>
  </si>
  <si>
    <t>Vápenocementová omítka hladká jednovrstvá vnitřních stěn nanášená ručně</t>
  </si>
  <si>
    <t>2110423246</t>
  </si>
  <si>
    <t>Omítka vápenocementová vnitřních ploch  nanášená ručně jednovrstvá, tloušťky do 10 mm hladká svislých konstrukcí stěn</t>
  </si>
  <si>
    <t xml:space="preserve">Poznámka k souboru cen:_x000D_
1. Pro ocenění nanášení omítek v tloušťce jádrové omítky přes 10 mm se použije příplatek za každých dalších i započatých 5 mm. 2. Omítky stropních konstrukcí nanášené na pletivo se oceňují cenami omítek žebrových stropů nebo osamělých trámů. 3. Podkladní a spojovací vrstvy se oceňují cenami souboru cen 61.13-1... této části katalogu. </t>
  </si>
  <si>
    <t>17</t>
  </si>
  <si>
    <t>612325301</t>
  </si>
  <si>
    <t>Vápenocementová hladká omítka ostění nebo nadpraží</t>
  </si>
  <si>
    <t>1712075616</t>
  </si>
  <si>
    <t>Vápenocementová omítka ostění nebo nadpraží hladká</t>
  </si>
  <si>
    <t xml:space="preserve">Poznámka k souboru cen:_x000D_
1. Ceny lze použít jen pro ocenění samostatně upravovaného ostění a nadpraží ( např. při dodatečné výměně oken nebo zárubní ) v šířce do 300 mm okolo upravovaného otvoru. </t>
  </si>
  <si>
    <t>po vybouraných dveřích v 1. np</t>
  </si>
  <si>
    <t>(0,80+2,00*2)*(0,15+0,15+0,15)</t>
  </si>
  <si>
    <t>po vybouraných dveřích ve 2. np</t>
  </si>
  <si>
    <t>po bourání ve 2. np</t>
  </si>
  <si>
    <t>(0,80+0,30)*3,00</t>
  </si>
  <si>
    <t>18</t>
  </si>
  <si>
    <t>619991011</t>
  </si>
  <si>
    <t>Obalení konstrukcí a prvků fólií přilepenou lepící páskou</t>
  </si>
  <si>
    <t>241396185</t>
  </si>
  <si>
    <t>Zakrytí vnitřních ploch před znečištěním  včetně pozdějšího odkrytí konstrukcí a prvků obalením fólií a přelepením páskou</t>
  </si>
  <si>
    <t xml:space="preserve">Poznámka k souboru cen:_x000D_
1. U ceny -1011 se množství měrných jednotek určuje v m2 rozvinuté plochy jednotlivých konstrukcí a prvků. 2. Zakrytí výplní otvorů se oceňuje příslušnými cenami souboru cen 629 99-10.. Zakrytí vnějších ploch před znečištěním. </t>
  </si>
  <si>
    <t>2,00*1,50*2</t>
  </si>
  <si>
    <t>1,37*1,50*8</t>
  </si>
  <si>
    <t>1,07*0,55*4</t>
  </si>
  <si>
    <t>0,90*2,70*1</t>
  </si>
  <si>
    <t>1,07*2,10*4</t>
  </si>
  <si>
    <t>1,37*2,10*11</t>
  </si>
  <si>
    <t>1,07*1,80*1</t>
  </si>
  <si>
    <t>19</t>
  </si>
  <si>
    <t>619995001</t>
  </si>
  <si>
    <t>Začištění omítek kolem oken, dveří, podlah nebo obkladů</t>
  </si>
  <si>
    <t>-788705584</t>
  </si>
  <si>
    <t>Začištění omítek (s dodáním hmot)  kolem oken, dveří, podlah, obkladů apod.</t>
  </si>
  <si>
    <t xml:space="preserve">Poznámka k souboru cen:_x000D_
1. Cenu -5001 lze použít pouze v případě provádění opravy nebo osazování nových oken, dveří, obkladů, podlah apod.; nelze ji použít v případech provádění opravy omítek nebo nové omítky v celé ploše. </t>
  </si>
  <si>
    <t>začištění omítek po bourání a osazování</t>
  </si>
  <si>
    <t>100</t>
  </si>
  <si>
    <t>20</t>
  </si>
  <si>
    <t>622151031</t>
  </si>
  <si>
    <t>Penetrační silikonový nátěr vnějších pastovitých tenkovrstvých omítek stěn</t>
  </si>
  <si>
    <t>CS ÚRS 2024 01</t>
  </si>
  <si>
    <t>-657567072</t>
  </si>
  <si>
    <t>Penetrační nátěr vnějších pastovitých tenkovrstvých omítek silikonový stěn</t>
  </si>
  <si>
    <t>Online PSC</t>
  </si>
  <si>
    <t>https://podminky.urs.cz/item/CS_URS_2024_01/622151031</t>
  </si>
  <si>
    <t>dle montáže fasády</t>
  </si>
  <si>
    <t>283,455+183,62*0,25</t>
  </si>
  <si>
    <t>622211011</t>
  </si>
  <si>
    <t>Montáž kontaktního zateplení vnějších stěn z polystyrénových desek tl do 80 mm</t>
  </si>
  <si>
    <t>1562943717</t>
  </si>
  <si>
    <t>Montáž kontaktního zateplení  z polystyrenových desek nebo z kombinovaných desek na vnější stěny, tloušťky desek přes 40 do 80 mm</t>
  </si>
  <si>
    <t xml:space="preserve">Poznámka k souboru cen:_x000D_
1. V cenách jsou započteny náklady na: a) upevnění desek lepením a talířovými hmoždinkami, b) přestěrkování izolačních desek, c) vložení sklovláknité výztužné tkaniny, d) uzavření otvorů po kotvách lešení. 2. V cenách nejsou započteny náklady na: a) dodávku desek tepelné izolace; tyto se ocení ve specifikaci, ztratné lze stanovit ve výši 2%, b) provedení konečné povrchové úpravy: - vrchní tenkovrstvou omítkou, tyto se ocení příslušnými cenami této části katalogu - nátěrem; tyto se ocení příslušnými cenami části A07 katalogu 800-783 - keramickým obkladem; tyto se ocení příslušnými cenami souboru cen části A01 katalogu 800-781 Obklady keramické, c) osazení lišt; tyto se ocení příslušnými cenami této části katalogu. 3. V cenách 621 25-1101 a -1105 jsou započteny náklady na osazení a dodávku tepelněizolačních zátek v počtu 9 ks/m2 pro podhledy. 4. V cenách 622 25-1101 a -1105 jsou započteny náklady na osazení a dodávku tepelněizolačních zátek v počtu a 6 ks/m2 pro stěny. 5. Kombinovaná deska je např. sendvičově uspořádaná deska tvořena izolačním jádrem z grafitového polystyrenu a krycí deskou z minerální vlny. </t>
  </si>
  <si>
    <t>fasáda objektu</t>
  </si>
  <si>
    <t>(23,60+3,70+14,74+21,04+8,16+2,56)*4,80</t>
  </si>
  <si>
    <t>odpočet otvorů</t>
  </si>
  <si>
    <t>-2,00*1,50*2</t>
  </si>
  <si>
    <t>-1,37*1,50*8</t>
  </si>
  <si>
    <t>-1,07*0,55*4</t>
  </si>
  <si>
    <t>-0,90*2,70*1</t>
  </si>
  <si>
    <t>-1,07*2,10*4</t>
  </si>
  <si>
    <t>-1,37*2,10*11</t>
  </si>
  <si>
    <t>-1,00*1,00*1</t>
  </si>
  <si>
    <t>-1,07*1,80*1</t>
  </si>
  <si>
    <t>22</t>
  </si>
  <si>
    <t>28375936</t>
  </si>
  <si>
    <t>deska EPS 70 fasádní λ=0,039 tl 80mm</t>
  </si>
  <si>
    <t>-329290320</t>
  </si>
  <si>
    <t>spc</t>
  </si>
  <si>
    <t>2853,455*1,1</t>
  </si>
  <si>
    <t>23</t>
  </si>
  <si>
    <t>622211201</t>
  </si>
  <si>
    <t>Montáž kontaktního zateplení z polystyrenových desek ve 2 vrstvách celkové tloušťky do 200 mm</t>
  </si>
  <si>
    <t>-1359433702</t>
  </si>
  <si>
    <t>Montáž druhé vrstvy kontaktního zateplení na vnější stěny, z desek polystyrenových, celkové tloušťky izolace přes 160 do 200 mm</t>
  </si>
  <si>
    <t xml:space="preserve">Poznámka k souboru cen:_x000D_
1. Položky jsou určeny pro ocenění montáže druhé vrstvy izolace, první vrstva se ocení cenami souboru cen 621 2.-1. Montáž kontaktního zateplení. 2. V cenách jsou započteny náklady na: a) upevnění desek lepením a hmoždinkami, b) uzavření otvorů po kotvách lešení. 3. V cenách nejsou započteny náklady na: a) dodávku desek tepelné izolace; tyto se ocení ve specifikaci, ztratné lze stanovit ve výši 2%, b) provedení základní vrstvy ze stěrkové hmoty a sklovláknité výztužné tkaniny, tyto jsou již započteny v položkách montáže první vrstvy zateplení. </t>
  </si>
  <si>
    <t>283,455</t>
  </si>
  <si>
    <t>24</t>
  </si>
  <si>
    <t>28375939</t>
  </si>
  <si>
    <t>deska EPS 70 fasádní λ=0,039 tl 120mm</t>
  </si>
  <si>
    <t>-44017381</t>
  </si>
  <si>
    <t>283,455*1,1</t>
  </si>
  <si>
    <t>25</t>
  </si>
  <si>
    <t>622212051</t>
  </si>
  <si>
    <t>Montáž kontaktního zateplení vnějšího ostění hl. špalety do 400 mm z polystyrenu tl do 40 mm</t>
  </si>
  <si>
    <t>546892523</t>
  </si>
  <si>
    <t>Montáž kontaktního zateplení vnějšího ostění, nadpraží nebo parapetu z polystyrenových desek hloubky špalet přes 200 do 400 mm, tloušťky desek do 40 mm</t>
  </si>
  <si>
    <t xml:space="preserve">Poznámka k souboru cen:_x000D_
1. V cenách jsou započteny náklady na: a) upevnění desek celoplošným lepením, b) přestěrkování izolačních desek, c) vložení sklovláknité výztužné tkaniny, d) osazení a dodávku rohovníků. 2. V cenách nejsou započteny náklady na: a) dodávku desek tepelné izolace; tyto se ocení ve specifikaci; ztratné lze stanovit ve výši 10%, b) provedení konečné povrchové úpravy: - vrchní tenkovrstvou omítkou; tyto se ocení příslušnými cenami této části katalogu - nátěrem; tyto se ocení příslušnými cenami části A07 katalogu 800-783 Nátěry 3. Pro ocenění montáže kontaktního zateplení ostění nebo nadpraží hloubky přes 400 mm se použijí ceny souboru cen 62. 2.- 1… Montáž kontaktního zateplení. </t>
  </si>
  <si>
    <t>ostění otvorů</t>
  </si>
  <si>
    <t>(2,00+1,50)*2</t>
  </si>
  <si>
    <t>(1,37+1,50)*2*8</t>
  </si>
  <si>
    <t>(1,07+0,55)*2*4</t>
  </si>
  <si>
    <t>(0,90+2*2,70)*1</t>
  </si>
  <si>
    <t>(1,07+2,10)*2*4</t>
  </si>
  <si>
    <t>(1,37+2,10)*2*11</t>
  </si>
  <si>
    <t>(1,00+1,00)*2*1</t>
  </si>
  <si>
    <t>(1,07+1,80)*2*1</t>
  </si>
  <si>
    <t>26</t>
  </si>
  <si>
    <t>28376438</t>
  </si>
  <si>
    <t>deska XPS hrana rovná a strukturovaný povrch 250kPa λ=0,032 tl 30mm</t>
  </si>
  <si>
    <t>-176112258</t>
  </si>
  <si>
    <t>183,62*0,25*1,1</t>
  </si>
  <si>
    <t>27</t>
  </si>
  <si>
    <t>622251101</t>
  </si>
  <si>
    <t>Příplatek k cenám kontaktního zateplení stěn za použití tepelněizolačních zátek z polystyrenu</t>
  </si>
  <si>
    <t>475329024</t>
  </si>
  <si>
    <t>Montáž kontaktního zateplení  Příplatek k cenám za zápustnou montáž kotev s použitím tepelněizolačních zátek na vnější stěny z polystyrenu</t>
  </si>
  <si>
    <t>dle montáže</t>
  </si>
  <si>
    <t>285,381</t>
  </si>
  <si>
    <t>28</t>
  </si>
  <si>
    <t>622252002</t>
  </si>
  <si>
    <t>Montáž ostatních lišt kontaktního zateplení</t>
  </si>
  <si>
    <t>-895310516</t>
  </si>
  <si>
    <t>Montáž lišt kontaktního zateplení  ostatních stěnových, dilatačních apod. lepených do tmelu</t>
  </si>
  <si>
    <t xml:space="preserve">Poznámka k souboru cen:_x000D_
1. V cenách jsou započteny náklady na osazení lišt. 2. V cenách nejsou započteny náklady dodávku lišt; tyto se ocení ve specifikaci. Ztratné lze stanovit ve výši 5%. 3. Položku -2002 nelze použít v případě montáže lišt kontaktního zateplení ostění nebo nadpraží, kde jsou náklady na osazení rohovníků již započteny. </t>
  </si>
  <si>
    <t>apu</t>
  </si>
  <si>
    <t>185,00</t>
  </si>
  <si>
    <t>rohy</t>
  </si>
  <si>
    <t>185,00+5,00*4+23,60+3,70+14,74+21,04+8,16+2,56+4,44+9,02+50,00</t>
  </si>
  <si>
    <t>parapet</t>
  </si>
  <si>
    <t>2,00*2+1,37*19+1,07*9+1,00</t>
  </si>
  <si>
    <t>nadpraží</t>
  </si>
  <si>
    <t>40,66+1,1</t>
  </si>
  <si>
    <t>dilatace</t>
  </si>
  <si>
    <t>5,00*2</t>
  </si>
  <si>
    <t>29</t>
  </si>
  <si>
    <t>59051476</t>
  </si>
  <si>
    <t>profil okenní začišťovací se sklovláknitou armovací tkaninou 9 mm/2,4 m</t>
  </si>
  <si>
    <t>-481434694</t>
  </si>
  <si>
    <t>185*1,1 'Přepočtené koeficientem množství</t>
  </si>
  <si>
    <t>30</t>
  </si>
  <si>
    <t>59051486</t>
  </si>
  <si>
    <t>lišta rohová PVC 10/15cm s tkaninou</t>
  </si>
  <si>
    <t>-1671163520</t>
  </si>
  <si>
    <t>343*1,1 'Přepočtené koeficientem množství</t>
  </si>
  <si>
    <t>31</t>
  </si>
  <si>
    <t>59051512</t>
  </si>
  <si>
    <t>profil parapetní se sklovláknitou armovací tkaninou PVC 2 m</t>
  </si>
  <si>
    <t>-1168497575</t>
  </si>
  <si>
    <t>41*1,1 'Přepočtené koeficientem množství</t>
  </si>
  <si>
    <t>32</t>
  </si>
  <si>
    <t>59051510</t>
  </si>
  <si>
    <t>profil okenní s nepřiznanou podomítkovou okapnicí PVC 2,0 m</t>
  </si>
  <si>
    <t>-1402868912</t>
  </si>
  <si>
    <t>42*1,1 'Přepočtené koeficientem množství</t>
  </si>
  <si>
    <t>33</t>
  </si>
  <si>
    <t>59051500</t>
  </si>
  <si>
    <t>profil dilatační stěnový</t>
  </si>
  <si>
    <t>-1203806943</t>
  </si>
  <si>
    <t>5*1,1 'Přepočtené koeficientem množství</t>
  </si>
  <si>
    <t>34</t>
  </si>
  <si>
    <t>59051502</t>
  </si>
  <si>
    <t>profil dilatační rohový</t>
  </si>
  <si>
    <t>-586184030</t>
  </si>
  <si>
    <t>35</t>
  </si>
  <si>
    <t>622531012</t>
  </si>
  <si>
    <t>Tenkovrstvá silikonová zatíraná omítka zrnitost 1,5 mm vnějších stěn</t>
  </si>
  <si>
    <t>1373335435</t>
  </si>
  <si>
    <t>Omítka tenkovrstvá silikonová vnějších ploch probarvená bez penetrace zatíraná (škrábaná), zrnitost 1,5 mm stěn</t>
  </si>
  <si>
    <t>https://podminky.urs.cz/item/CS_URS_2024_01/622531012</t>
  </si>
  <si>
    <t>36</t>
  </si>
  <si>
    <t>629991011</t>
  </si>
  <si>
    <t>Zakrytí výplní otvorů a svislých ploch fólií přilepenou lepící páskou</t>
  </si>
  <si>
    <t>-2008619428</t>
  </si>
  <si>
    <t>Zakrytí vnějších ploch před znečištěním  včetně pozdějšího odkrytí výplní otvorů a svislých ploch fólií přilepenou lepící páskou</t>
  </si>
  <si>
    <t xml:space="preserve">Poznámka k souboru cen:_x000D_
1. V ceně -1012 nejsou započteny náklady na dodávku a montáž začišťovací lišty; tyto se oceňují cenou 622 14-3004 této části katalogu a materiálem ve specifikaci. </t>
  </si>
  <si>
    <t>37</t>
  </si>
  <si>
    <t>631312131</t>
  </si>
  <si>
    <t>Doplnění dosavadních mazanin betonem prostým plochy do 4 m2 tloušťky přes 80 mm</t>
  </si>
  <si>
    <t>1452036793</t>
  </si>
  <si>
    <t>Doplnění dosavadních mazanin prostým betonem  s dodáním hmot, bez potěru, plochy jednotlivě přes 1 m2 do 4 m2 a tl. přes 80 mm</t>
  </si>
  <si>
    <t>vstup - pro kanalizaci</t>
  </si>
  <si>
    <t>vstpu</t>
  </si>
  <si>
    <t>2,95*(2,85+2,40)*(0,08+0,15)</t>
  </si>
  <si>
    <t>úklid</t>
  </si>
  <si>
    <t>4,60*(0,08+0,15)</t>
  </si>
  <si>
    <t>38</t>
  </si>
  <si>
    <t>632451101</t>
  </si>
  <si>
    <t>Cementový samonivelační potěr ze suchých směsí tloušťky do 5 mm</t>
  </si>
  <si>
    <t>1170281210</t>
  </si>
  <si>
    <t>Potěr cementový samonivelační ze suchých směsí tloušťky přes 2 do 5 mm</t>
  </si>
  <si>
    <t>vyspravení podlahy reprofilační maltou</t>
  </si>
  <si>
    <t>(11,235+0,10+2,635)*(5,525+0,10+14,645)</t>
  </si>
  <si>
    <t>(0,10+2,845)*(1,40+0,10+1,60+1,685)</t>
  </si>
  <si>
    <t>Ostatní konstrukce a práce, bourání</t>
  </si>
  <si>
    <t>39</t>
  </si>
  <si>
    <t>941111131</t>
  </si>
  <si>
    <t>Montáž lešení řadového trubkového lehkého s podlahami zatížení do 200 kg/m2 š do 1,5 m v do 10 m</t>
  </si>
  <si>
    <t>-1862260366</t>
  </si>
  <si>
    <t>Montáž lešení řadového trubkového lehkého pracovního s podlahami  s provozním zatížením tř. 3 do 200 kg/m2 šířky tř. W12 přes 1,2 do 1,5 m, výšky do 10 m</t>
  </si>
  <si>
    <t xml:space="preserve">Poznámka k souboru cen:_x000D_
1. V ceně jsou započteny i náklady na kotvení lešení. 2. Montáž lešení řadového trubkového lehkého výšky přes 25 m se oceňuje individuálně. 3. Šířkou se rozumí půdorysná vzdálenost, měřená od vnitřního líce sloupků zábradlí k protilehlému volnému okraji podlahy nebo mezi vnitřními líci. </t>
  </si>
  <si>
    <t>(23,60+3,70+1,50+14,74+1,50+21,04+1,50+9,27+2,56)*8,00</t>
  </si>
  <si>
    <t>40</t>
  </si>
  <si>
    <t>941111231</t>
  </si>
  <si>
    <t>Příplatek k lešení řadovému trubkovému lehkému s podlahami š 1,5 m v 10 m za první a ZKD den použití</t>
  </si>
  <si>
    <t>-145306734</t>
  </si>
  <si>
    <t>Montáž lešení řadového trubkového lehkého pracovního s podlahami  s provozním zatížením tř. 3 do 200 kg/m2 Příplatek za první a každý další den použití lešení k ceně -1131</t>
  </si>
  <si>
    <t>635,28*90 'Přepočtené koeficientem množství</t>
  </si>
  <si>
    <t>41</t>
  </si>
  <si>
    <t>941111312</t>
  </si>
  <si>
    <t>Odborná prohlídka lešení řadového trubkového lehkého s podlahami zatížení do 200 kg/m2 š od 0,6 do 1,5 m v do 25 m pl do 500 m2 zakrytého sítí</t>
  </si>
  <si>
    <t>-1067407516</t>
  </si>
  <si>
    <t>Odborná prohlídka lešení řadového trubkového lehkého pracovního s podlahami s provozním zatížením tř. 3 do 200 kg/m2 šířky tř. W06 až W12 od 0,6 m do 1,5 m výšky do 25 m, celkové plochy do 500 m2 zakrytého sítí</t>
  </si>
  <si>
    <t>https://podminky.urs.cz/item/CS_URS_2024_01/941111312</t>
  </si>
  <si>
    <t>42</t>
  </si>
  <si>
    <t>941111831</t>
  </si>
  <si>
    <t>Demontáž lešení řadového trubkového lehkého s podlahami zatížení do 200 kg/m2 š do 1,5 m v do 10 m</t>
  </si>
  <si>
    <t>-1293925654</t>
  </si>
  <si>
    <t>Demontáž lešení řadového trubkového lehkého pracovního s podlahami  s provozním zatížením tř. 3 do 200 kg/m2 šířky tř. W12 přes 1,2 do 1,5 m, výšky do 10 m</t>
  </si>
  <si>
    <t xml:space="preserve">Poznámka k souboru cen:_x000D_
1. Demontáž lešení řadového trubkového lehkého výšky přes 25 m se oceňuje individuálně. </t>
  </si>
  <si>
    <t>635,280</t>
  </si>
  <si>
    <t>43</t>
  </si>
  <si>
    <t>944511111</t>
  </si>
  <si>
    <t>Montáž ochranné sítě z textilie z umělých vláken</t>
  </si>
  <si>
    <t>858995134</t>
  </si>
  <si>
    <t>Montáž ochranné sítě  zavěšené na konstrukci lešení z textilie z umělých vláken</t>
  </si>
  <si>
    <t xml:space="preserve">Poznámka k souboru cen:_x000D_
1. V cenách nejsou započteny náklady na lešení potřebné pro zavěšení sítí; toto lešení se oceňuje příslušnými cenami lešení. </t>
  </si>
  <si>
    <t>44</t>
  </si>
  <si>
    <t>944511211</t>
  </si>
  <si>
    <t>Příplatek k ochranné síti za první a ZKD den použití</t>
  </si>
  <si>
    <t>-1687585301</t>
  </si>
  <si>
    <t>Montáž ochranné sítě  Příplatek za první a každý další den použití sítě k ceně -1111</t>
  </si>
  <si>
    <t>45</t>
  </si>
  <si>
    <t>944511811</t>
  </si>
  <si>
    <t>Demontáž ochranné sítě z textilie z umělých vláken</t>
  </si>
  <si>
    <t>124564124</t>
  </si>
  <si>
    <t>Demontáž ochranné sítě  zavěšené na konstrukci lešení z textilie z umělých vláken</t>
  </si>
  <si>
    <t>46</t>
  </si>
  <si>
    <t>944711112</t>
  </si>
  <si>
    <t>Montáž záchytné stříšky zřizované současně s lehkým nebo těžkým lešením, šířky přes 1,5 do 2,0 m</t>
  </si>
  <si>
    <t>145716794</t>
  </si>
  <si>
    <t xml:space="preserve">Poznámka k souboru cen:_x000D_
1. Ceny nelze použít pro samostatnou záchytnou stříšku či jiné ochranné konstrukce, které mají za účel chránit chodce před padající omítkou či zchátralými římsami apod. 2. Množství měrných jednotek se určuje v m délky lešení, ke kterému se záchytná stříška zřizuje. </t>
  </si>
  <si>
    <t>4*2*2</t>
  </si>
  <si>
    <t>47</t>
  </si>
  <si>
    <t>944711212</t>
  </si>
  <si>
    <t>Montáž záchytné stříšky Příplatek za první a každý další den použití záchytné stříšky k ceně -1112</t>
  </si>
  <si>
    <t>-1725405528</t>
  </si>
  <si>
    <t>16*90 'Přepočtené koeficientem množství</t>
  </si>
  <si>
    <t>48</t>
  </si>
  <si>
    <t>944711812</t>
  </si>
  <si>
    <t>Demontáž záchytné stříšky zřizované současně s lehkým nebo těžkým lešením, šířky přes 1,5 do 2,0 m</t>
  </si>
  <si>
    <t>1175871650</t>
  </si>
  <si>
    <t xml:space="preserve">Poznámka k souboru cen:_x000D_
1. Ceny nelze použít pro samostatnou záchytnou stříšku či jiné ochranné konstrukce, které mají za účel chránit chodce před padající omítkou či zchátralými římsami apod. </t>
  </si>
  <si>
    <t>49</t>
  </si>
  <si>
    <t>949101111</t>
  </si>
  <si>
    <t>Lešení pomocné pro objekty pozemních staveb s lešeňovou podlahou v do 1,9 m zatížení do 150 kg/m2</t>
  </si>
  <si>
    <t>-1520109414</t>
  </si>
  <si>
    <t>Lešení pomocné pracovní pro objekty pozemních staveb  pro zatížení do 150 kg/m2, o výšce lešeňové podlahy do 1,9 m</t>
  </si>
  <si>
    <t xml:space="preserve">Poznámka k souboru cen:_x000D_
1. V ceně jsou započteny i náklady na montáž, opotřebení a demontáž lešení. 2. V ceně nejsou započteny náklady na manipulaci s lešením; tyto jsou již zahrnuty v cenách příslušných stavebních prací. 3. Množství měrných jednotek se určuje m2 podlahové plochy, na které se práce provádí. </t>
  </si>
  <si>
    <t>stropní konstrukce - výměra dle tabulek podlah</t>
  </si>
  <si>
    <t>26,50+16,20+5,83+19,69+108,90+61,90+7,30+7,60+6,69</t>
  </si>
  <si>
    <t>3,89+4,53+19,66+9,09</t>
  </si>
  <si>
    <t>50</t>
  </si>
  <si>
    <t>952901111</t>
  </si>
  <si>
    <t>Vyčištění budov bytové a občanské výstavby při výšce podlaží do 4 m</t>
  </si>
  <si>
    <t>1537551535</t>
  </si>
  <si>
    <t>Vyčištění budov nebo objektů před předáním do užívání  budov bytové nebo občanské výstavby, světlé výšky podlaží do 4 m</t>
  </si>
  <si>
    <t xml:space="preserve">Poznámka k souboru cen:_x000D_
1. Cenu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 2. Střešní plochy hal se světlíky nebo okny se oceňují jako podlaží cenou -1221. 3. Množství měrných jednotek se určuje v m2 půdorysné plochy každého podlaží, dané vnějším obrysem podlaží budovy. Plochy balkonů se přičítají. 4. v ceně -1111 a -1114 jsou započteny náklady na zametení a umytí podlah, dlažeb, obkladů, schodů v místnostech, chodbách a schodištích, vyčištění a umytí oken, dveří s rámy, zárubněmi, umytí a vyčištění jiných zasklených a natíraných ploch a zařizovacích předmětů. 5. V ceně -1221 jsou započteny náklady na zametení podlahy, umytí dlažeb nebo keramických podlah v přilehlých místnostech, chodbách a schodištích, umytí obkladů, schodů, vyčištění a umytí oken a dveří s rámy a zárubněmi, umytí a vyčištění jiných zasklených a natíraných ploch a zařizovacích předmětů. 6. V ceně -1311 jsou započteny náklady na zametení a čištění dlažeb, umytí, vyčištění okenních a dveřních rámů a zařizovacích předmětů. 7. V ceně -1411 jsou započteny náklady na vynesení zbytků stavebního rumu, kropení a 2x zametení podlah, oprášení stěn a výplní otvorů. </t>
  </si>
  <si>
    <t>51</t>
  </si>
  <si>
    <t>953943121</t>
  </si>
  <si>
    <t>Osazování výrobků do 1 kg/kus do betonu bez jejich dodání</t>
  </si>
  <si>
    <t>2068631750</t>
  </si>
  <si>
    <t>Osazování drobných kovových předmětů  výrobků ostatních jinde neuvedených do betonu se zajištěním polohy k bednění či k výztuži před zabetonováním hmotnosti do 1 kg/kus</t>
  </si>
  <si>
    <t xml:space="preserve">Poznámka k souboru cen:_x000D_
1. V cenách nejsou započteny náklady na dodávku kovových předmětů; tyto se oceňují ve specifikaci. Ztratné se nestanoví. 2. Cenu -2841 lze použít pro osazení rámu pod pružinový (roštový) ocelový základ např. domovních praček, odstředivek, ždímaček, motorových zařízení, ventilátorů apod. 3. Cena -2851 je určena pro zednické osazení zábradlí ze samostatných dílů nevyžadující samostatnou montáž. 4. Ceny platí za každé zalití. </t>
  </si>
  <si>
    <t>52</t>
  </si>
  <si>
    <t>953943122</t>
  </si>
  <si>
    <t>Osazování výrobků do 5 kg/kus do betonu bez jejich dodání</t>
  </si>
  <si>
    <t>-1208446606</t>
  </si>
  <si>
    <t>Osazování drobných kovových předmětů  výrobků ostatních jinde neuvedených do betonu se zajištěním polohy k bednění či k výztuži před zabetonováním hmotnosti přes 1 do 5 kg/kus</t>
  </si>
  <si>
    <t>53</t>
  </si>
  <si>
    <t>962031132</t>
  </si>
  <si>
    <t>Bourání příček z cihel pálených na MVC tl do 100 mm</t>
  </si>
  <si>
    <t>-1868543582</t>
  </si>
  <si>
    <t>Bourání příček z cihel, tvárnic nebo příčkovek  z cihel pálených, plných nebo dutých na maltu vápennou nebo vápenocementovou, tl. do 100 mm</t>
  </si>
  <si>
    <t>vybourání příčky ve 2. np</t>
  </si>
  <si>
    <t>1,695*3,00-0,70*2,00</t>
  </si>
  <si>
    <t>54</t>
  </si>
  <si>
    <t>962032230</t>
  </si>
  <si>
    <t>Bourání zdiva z cihel pálených nebo vápenopískových na MV nebo MVC do 1 m3</t>
  </si>
  <si>
    <t>-311701270</t>
  </si>
  <si>
    <t>Bourání zdiva nadzákladového z cihel nebo tvárnic  z cihel pálených nebo vápenopískových, na maltu vápennou nebo vápenocementovou, objemu do 1 m3</t>
  </si>
  <si>
    <t xml:space="preserve">Poznámka k souboru cen:_x000D_
1. Bourání pilířů o průřezu přes 0,36 m2 se oceňuje příslušnými cenami -2230, -2231, -2240, -2241,-2253 a -2254 jako bourání zdiva nadzákladového cihelného. </t>
  </si>
  <si>
    <t>vybourání části zdiva ve 2. np - stávající část</t>
  </si>
  <si>
    <t>(1,18+0,95)*0,30*3,00-0,60*2,00*0,30</t>
  </si>
  <si>
    <t>55</t>
  </si>
  <si>
    <t>965042131</t>
  </si>
  <si>
    <t>Bourání podkladů pod dlažby nebo mazanin betonových nebo z litého asfaltu tl do 100 mm pl do 4 m2</t>
  </si>
  <si>
    <t>-680913069</t>
  </si>
  <si>
    <t>Bourání mazanin betonových nebo z litého asfaltu tl. do 100 mm, plochy do 4 m2</t>
  </si>
  <si>
    <t>56</t>
  </si>
  <si>
    <t>965042141</t>
  </si>
  <si>
    <t>Bourání podkladů pod dlažby nebo mazanin betonových nebo z litého asfaltu tl do 100 mm pl přes 4 m2</t>
  </si>
  <si>
    <t>1853468558</t>
  </si>
  <si>
    <t>Bourání mazanin betonových nebo z litého asfaltu tl. do 100 mm, plochy přes 4 m2</t>
  </si>
  <si>
    <t xml:space="preserve">plocha střechy </t>
  </si>
  <si>
    <t>21,040*14,756*0,10</t>
  </si>
  <si>
    <t>2,95*5,47*0,10</t>
  </si>
  <si>
    <t>57</t>
  </si>
  <si>
    <t>967031732</t>
  </si>
  <si>
    <t>Přisekání plošné zdiva z cihel pálených na MV nebo MVC tl do 100 mm</t>
  </si>
  <si>
    <t>839506295</t>
  </si>
  <si>
    <t>Přisekání (špicování) plošné nebo rovných ostění zdiva z cihel pálených  plošné, na maltu vápennou nebo vápenocementovou, tl. na maltu vápennou nebo vápenocementovou, tl. do 100 mm</t>
  </si>
  <si>
    <t>zdivo ve 2. np - po bourání</t>
  </si>
  <si>
    <t>(00,80+0,30)*3,00</t>
  </si>
  <si>
    <t>58</t>
  </si>
  <si>
    <t>968072455</t>
  </si>
  <si>
    <t>Vybourání kovových dveřních zárubní pl do 2 m2</t>
  </si>
  <si>
    <t>137519354</t>
  </si>
  <si>
    <t>Vybourání kovových rámů oken s křídly, dveřních zárubní, vrat, stěn, ostění nebo obkladů  dveřních zárubní, plochy do 2 m2</t>
  </si>
  <si>
    <t xml:space="preserve">Poznámka k souboru cen:_x000D_
1. V cenách -2244 až -2559 jsou započteny i náklady na vyvěšení křídel. 2. Cenou -2641 se oceňuje i vybourání nosné ocelové konstrukce pro sádrokartonové příčky. </t>
  </si>
  <si>
    <t>vybourání stávajících dveří v 1. np</t>
  </si>
  <si>
    <t>0,80*2,00</t>
  </si>
  <si>
    <t>0,80*2,00*2</t>
  </si>
  <si>
    <t>0,60*2,00*1</t>
  </si>
  <si>
    <t>59</t>
  </si>
  <si>
    <t>97 - x 2</t>
  </si>
  <si>
    <t>vyřezání rýhy a zpětná úprava v podlaze 2. np pro kanalizaci</t>
  </si>
  <si>
    <t>kpl</t>
  </si>
  <si>
    <t>-1919595949</t>
  </si>
  <si>
    <t>60</t>
  </si>
  <si>
    <t>971033681</t>
  </si>
  <si>
    <t>Vybourání otvorů ve zdivu cihelném pl do 4 m2 na MVC nebo MV tl do 900 mm</t>
  </si>
  <si>
    <t>1741820113</t>
  </si>
  <si>
    <t>Vybourání otvorů ve zdivu základovém nebo nadzákladovém z cihel, tvárnic, příčkovek  z cihel pálených na maltu vápennou nebo vápenocementovou plochy do 4 m2, tl. do 900 mm</t>
  </si>
  <si>
    <t>vybourání části zdiva  - průchod do nové části</t>
  </si>
  <si>
    <t>1,685*3,00*0,70</t>
  </si>
  <si>
    <t>61</t>
  </si>
  <si>
    <t>971042361</t>
  </si>
  <si>
    <t>Vybourání otvorů v betonových příčkách a zdech pl do 0,09 m2 tl do 600 mm</t>
  </si>
  <si>
    <t>1350538940</t>
  </si>
  <si>
    <t>Vybourání otvorů v betonových příčkách a zdech základových nebo nadzákladových  plochy do 0,09 m2, tl. do 600 mm</t>
  </si>
  <si>
    <t>ležatá kanalizace v 1. np</t>
  </si>
  <si>
    <t>62</t>
  </si>
  <si>
    <t>972054341</t>
  </si>
  <si>
    <t>Vybourání otvorů v ŽB stropech nebo klenbách pl do 0,25 m2 tl do 150 mm</t>
  </si>
  <si>
    <t>-760469629</t>
  </si>
  <si>
    <t>Vybourání otvorů ve stropech nebo klenbách železobetonových  bez odstranění podlahy a násypu, plochy do 0,25 m2, tl. do 150 mm</t>
  </si>
  <si>
    <t>63</t>
  </si>
  <si>
    <t>985311311</t>
  </si>
  <si>
    <t>Reprofilace rubu kleneb a podlah cementovými sanačními maltami tl 10 mm</t>
  </si>
  <si>
    <t>-1174130954</t>
  </si>
  <si>
    <t>Reprofilace betonu sanačními maltami na cementové bázi ručně rubu kleneb a podlah, tloušťky do 10 mm</t>
  </si>
  <si>
    <t xml:space="preserve">Poznámka k souboru cen:_x000D_
1. Ceny pro danou tloušťku jsou určeny pro nanášení sanačních malt v jakémkoliv počtu vrstev. 2. V cenách nejsou započteny náklady na: a) odstranění degradovaného betonu, které se oceňují cenami souborů cen 985 11-21 Odsekání degradovaného betonu a 985 12-1 Tryskání degradovaného betonu, b) očištění povrchu betonu, které se oceňují cenami souboru cen 985 13 Očištění ploch, c) ochranný nátěr povrchu reprofilovaného betonu, které se oceňují cenami souboru cen 985 32-4 Ochranný nátěr betonu, d) uzavírací stěrku; tyto náklady se oceňují cenami souboru cen 985 31-21 Stěrka k vyrovnání ploch reprofilovaného betonu, e) případné vyztužení reprofilovaných vrstev svařovanými sítěmi, které se oceňují cenami souboru cen 985 56-2 Výztuž stříkaného betonu ze svařovaných sítí. </t>
  </si>
  <si>
    <t>64</t>
  </si>
  <si>
    <t>993111111</t>
  </si>
  <si>
    <t>Dovoz a odvoz lešení řadového do 10 km včetně naložení a složení</t>
  </si>
  <si>
    <t>634154789</t>
  </si>
  <si>
    <t>Dovoz a odvoz lešení včetně naložení a složení řadového, na vzdálenost do 10 km</t>
  </si>
  <si>
    <t>https://podminky.urs.cz/item/CS_URS_2024_01/993111111</t>
  </si>
  <si>
    <t>635,28</t>
  </si>
  <si>
    <t>65</t>
  </si>
  <si>
    <t>993111119</t>
  </si>
  <si>
    <t>Příplatek k ceně dovozu a odvozu lešení řadového ZKD 10 km přes 10 km</t>
  </si>
  <si>
    <t>1162351875</t>
  </si>
  <si>
    <t>Dovoz a odvoz lešení včetně naložení a složení řadového, na vzdálenost Příplatek k ceně za každých dalších i započatých 10 km přes 10 km</t>
  </si>
  <si>
    <t>https://podminky.urs.cz/item/CS_URS_2024_01/993111119</t>
  </si>
  <si>
    <t>997</t>
  </si>
  <si>
    <t>Přesun sutě</t>
  </si>
  <si>
    <t>66</t>
  </si>
  <si>
    <t>997013212</t>
  </si>
  <si>
    <t>Vnitrostaveništní doprava suti a vybouraných hmot pro budovy v do 9 m ručně</t>
  </si>
  <si>
    <t>1705772192</t>
  </si>
  <si>
    <t>Vnitrostaveništní doprava suti a vybouraných hmot  vodorovně do 50 m svisle ručně (nošením po schodech) pro budovy a haly výšky přes 6 do 9 m</t>
  </si>
  <si>
    <t xml:space="preserve">Poznámka k souboru cen:_x000D_
1. V cenách -3111 až -3217 jsou započteny i náklady na: a) vodorovnou dopravu na uvedenou vzdálenost, b) svislou dopravu pro uvedenou výšku budovy, c) naložení na vodorovný dopravní prostředek pro odvoz na skládku nebo meziskládku, d) náklady na rozhrnutí a urovnání suti na dopravním prostředku. 2. Jestliže se pro svislý přesun použije shoz nebo zařízení investora (např. výtah v budově), užijí se pro ocenění vodorovné dopravy suti ceny -3111, 3151 a -3211 pro budovy a haly výšky do 6 m. 3. Montáž, demontáž a pronájem shozu se ocení cenami souboru cen 997 01-33 Shoz suti. 4. Ceny -3151 až -3162 lze použít v případě, kdy dochází ke ztížení dopravy suti např. tím, že není možné instalovat jeřáb. </t>
  </si>
  <si>
    <t>67</t>
  </si>
  <si>
    <t>997013509</t>
  </si>
  <si>
    <t>Příplatek k odvozu suti a vybouraných hmot na skládku ZKD 1 km přes 1 km</t>
  </si>
  <si>
    <t>1275205286</t>
  </si>
  <si>
    <t>Odvoz suti a vybouraných hmot na skládku nebo meziskládku  se složením, na vzdálenost Příplatek k ceně za každý další i započatý 1 km přes 1 km</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</si>
  <si>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</si>
  <si>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101,446*10 'Přepočtené koeficientem množství</t>
  </si>
  <si>
    <t>68</t>
  </si>
  <si>
    <t>997013511</t>
  </si>
  <si>
    <t>Odvoz suti a vybouraných hmot z meziskládky na skládku do 1 km s naložením a se složením</t>
  </si>
  <si>
    <t>-53493740</t>
  </si>
  <si>
    <t>Odvoz suti a vybouraných hmot z meziskládky na skládku  s naložením a se složením, na vzdálenost do 1 km</t>
  </si>
  <si>
    <t xml:space="preserve">Poznámka k souboru cen:_x000D_
1. Délka odvozu suti je vzdálenost od místa naložení suti na dopravní prostředek na meziskládce až po místo složení na určené skládce. 2. V ceně jsou započteny i náklady na naložení suti na dopravní prostředek a její složení na skládku. 3. Cena je určena pro odvoz suti na skládku jakýmkoliv způsobem silniční dopravy (i prostřednictvím kontejnerů). 4. Příplatek k ceně za každý další i započatý 1 km přes 1 km se oceňuje cenou 997 01-3509. </t>
  </si>
  <si>
    <t>69</t>
  </si>
  <si>
    <t>997013631</t>
  </si>
  <si>
    <t>Poplatek za uložení na skládce (skládkovné) stavebního odpadu směsného kód odpadu 17 09 04</t>
  </si>
  <si>
    <t>1186896685</t>
  </si>
  <si>
    <t>Poplatek za uložení stavebního odpadu na skládce (skládkovné) směsného stavebního a demoličního zatříděného do Katalogu odpadů pod kódem 17 09 04</t>
  </si>
  <si>
    <t>https://podminky.urs.cz/item/CS_URS_2024_01/997013631</t>
  </si>
  <si>
    <t>998</t>
  </si>
  <si>
    <t>Přesun hmot</t>
  </si>
  <si>
    <t>70</t>
  </si>
  <si>
    <t>998012042</t>
  </si>
  <si>
    <t>Přesun hmot pro budovy monolitické s omezením mechanizace pro budovy v přes 6 do 12 m</t>
  </si>
  <si>
    <t>-307039468</t>
  </si>
  <si>
    <t>Přesun hmot pro budovy občanské výstavby, bydlení, výrobu a služby s nosnou svislou konstrukcí monolitickou betonovou tyčovou nebo plošnou s jakýkoliv obvodovým pláštěm kromě vyzdívaného vodorovná dopravní vzdálenost do 100 m s omezením mechanizace pro budovy výšky přes 6 do 12 m</t>
  </si>
  <si>
    <t>https://podminky.urs.cz/item/CS_URS_2024_01/998012042</t>
  </si>
  <si>
    <t>PSV</t>
  </si>
  <si>
    <t>Práce a dodávky PSV</t>
  </si>
  <si>
    <t>711</t>
  </si>
  <si>
    <t>Izolace proti vodě, vlhkosti a plynům</t>
  </si>
  <si>
    <t>71</t>
  </si>
  <si>
    <t>711493111</t>
  </si>
  <si>
    <t>Izolace proti podpovrchové a tlakové vodě vodorovná těsnicí hmotou dvousložkovou na bázi cementu</t>
  </si>
  <si>
    <t>1348482229</t>
  </si>
  <si>
    <t>Izolace proti podpovrchové a tlakové vodě - ostatní na ploše vodorovné V dvousložkovou na bázi cementu</t>
  </si>
  <si>
    <t>pod keramickou dlažbu - výměra dle tabulek podlah</t>
  </si>
  <si>
    <t>16,20+3,89+5,83+4,53+19,66+9,09</t>
  </si>
  <si>
    <t>72</t>
  </si>
  <si>
    <t>711493121</t>
  </si>
  <si>
    <t>Izolace proti podpovrchové a tlakové vodě svislá těsnicí hmotou dvousložkovou na bázi cementu</t>
  </si>
  <si>
    <t>-373388545</t>
  </si>
  <si>
    <t>Izolace proti podpovrchové a tlakové vodě - ostatní na ploše svislé S dvousložkovou na bázi cementu</t>
  </si>
  <si>
    <t>vyatžení izolace na stěny</t>
  </si>
  <si>
    <t>20,00</t>
  </si>
  <si>
    <t>73</t>
  </si>
  <si>
    <t>998711202</t>
  </si>
  <si>
    <t>Přesun hmot procentní pro izolace proti vodě, vlhkosti a plynům v objektech v do 12 m</t>
  </si>
  <si>
    <t>%</t>
  </si>
  <si>
    <t>632688067</t>
  </si>
  <si>
    <t>Přesun hmot pro izolace proti vodě, vlhkosti a plynům  stanovený procentní sazbou (%) z ceny vodorovná dopravní vzdálenost do 50 m v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</si>
  <si>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 </t>
  </si>
  <si>
    <t>712</t>
  </si>
  <si>
    <t>Povlakové krytiny</t>
  </si>
  <si>
    <t>74</t>
  </si>
  <si>
    <t>712311101</t>
  </si>
  <si>
    <t>Provedení povlakové krytiny střech do 10° za studena lakem penetračním nebo asfaltovým</t>
  </si>
  <si>
    <t>-1570012592</t>
  </si>
  <si>
    <t>Provedení povlakové krytiny střech plochých do 10° natěradly a tmely za studena  nátěrem lakem penetračním nebo asfaltovým</t>
  </si>
  <si>
    <t>parozábrana</t>
  </si>
  <si>
    <t>21,040*14,756</t>
  </si>
  <si>
    <t>2,95*5,47</t>
  </si>
  <si>
    <t>75</t>
  </si>
  <si>
    <t>11163150</t>
  </si>
  <si>
    <t>lak penetrační asfaltový</t>
  </si>
  <si>
    <t>-1972274821</t>
  </si>
  <si>
    <t>326,603*0,0003 'Přepočtené koeficientem množství</t>
  </si>
  <si>
    <t>76</t>
  </si>
  <si>
    <t>712340833</t>
  </si>
  <si>
    <t>Odstranění povlakové krytiny střech do 10° z pásů NAIP přitavených v plné ploše třívrstvé</t>
  </si>
  <si>
    <t>1785328108</t>
  </si>
  <si>
    <t>Odstranění povlakové krytiny střech plochých do 10° z přitavených pásů NAIP v plné ploše třívrstvé</t>
  </si>
  <si>
    <t>https://podminky.urs.cz/item/CS_URS_2024_01/712340833</t>
  </si>
  <si>
    <t>77</t>
  </si>
  <si>
    <t>712341559</t>
  </si>
  <si>
    <t>Provedení povlakové krytiny střech do 10° pásy NAIP přitavením v plné ploše</t>
  </si>
  <si>
    <t>2058280330</t>
  </si>
  <si>
    <t>Provedení povlakové krytiny střech plochých do 10° pásy přitavením  NAIP v plné ploše</t>
  </si>
  <si>
    <t>78</t>
  </si>
  <si>
    <t>62853004</t>
  </si>
  <si>
    <t>pás asfaltový natavitelný modifikovaný SBS tl 4,0mm s vložkou ze skleněné tkaniny a spalitelnou PE fólií nebo jemnozrnný minerálním posypem na horním povrchu</t>
  </si>
  <si>
    <t>2114474362</t>
  </si>
  <si>
    <t>specifikace materiálu</t>
  </si>
  <si>
    <t>21,040*14,756*1,15</t>
  </si>
  <si>
    <t>2,95*5,47*1,15</t>
  </si>
  <si>
    <t>79</t>
  </si>
  <si>
    <t>712363116</t>
  </si>
  <si>
    <t>Provedení povlakové krytiny střech do 10° zaizolování prostupů kruhového průřezu D do 500 mm</t>
  </si>
  <si>
    <t>893934358</t>
  </si>
  <si>
    <t>Provedení povlakové krytiny střech plochých do 10° fólií  ostatní činnosti při pokládání hydroizolačních fólií (materiál ve specifikaci) zaizolování prostupů střešní rovinou kruhový průřez, průměr přes 300 mm do 500 mm</t>
  </si>
  <si>
    <t>okolo střešních vpustí</t>
  </si>
  <si>
    <t>80</t>
  </si>
  <si>
    <t>28322058</t>
  </si>
  <si>
    <t>fólie hydroizolační střešní mPVC nevyztužená, určená na detaily tl 1,5mm</t>
  </si>
  <si>
    <t>-39598833</t>
  </si>
  <si>
    <t>2,00</t>
  </si>
  <si>
    <t>81</t>
  </si>
  <si>
    <t>712363122</t>
  </si>
  <si>
    <t>Provedení povlakové krytiny střech do 10° provedení rohů a koutů navařením izolačních tvarovek</t>
  </si>
  <si>
    <t>-812921928</t>
  </si>
  <si>
    <t>Provedení povlakové krytiny střech plochých do 10° fólií  ostatní činnosti při pokládání hydroizolačních fólií (materiál ve specifikaci) zaizolování prostupů střešní rovinou provedení rohů a koutů izolačními tvarovkami horkovzdušným navařením</t>
  </si>
  <si>
    <t>3*6</t>
  </si>
  <si>
    <t>82</t>
  </si>
  <si>
    <t>28322070</t>
  </si>
  <si>
    <t>roh vnitřní a vnější pro střešní fólie mPVC</t>
  </si>
  <si>
    <t>-807420090</t>
  </si>
  <si>
    <t>roh vnitřní pro střešní fólie mPVC</t>
  </si>
  <si>
    <t>specifikace  materiálu</t>
  </si>
  <si>
    <t>83</t>
  </si>
  <si>
    <t>712363352</t>
  </si>
  <si>
    <t>Povlakové krytiny střech do 10° z tvarovaných poplastovaných lišt délky 2 m koutová lišta vnitřní rš 100 mm</t>
  </si>
  <si>
    <t>-1683468560</t>
  </si>
  <si>
    <t>Povlakové krytiny střech plochých do 10° z tvarovaných poplastovaných lišt pro mPVC vnitřní koutová lišta rš 100 mm</t>
  </si>
  <si>
    <t>koteni prvek pro kotvení krytiny</t>
  </si>
  <si>
    <t>23,60*2+14,756*2</t>
  </si>
  <si>
    <t>84</t>
  </si>
  <si>
    <t>712363353</t>
  </si>
  <si>
    <t>Povlakové krytiny střech do 10° z tvarovaných poplastovaných lišt délky 2 m koutová lišta vnější rš 100 mm</t>
  </si>
  <si>
    <t>1134344880</t>
  </si>
  <si>
    <t>Povlakové krytiny střech plochých do 10° z tvarovaných poplastovaných lišt pro mPVC vnější koutová lišta rš 100 mm</t>
  </si>
  <si>
    <t>(23,60*2+14,756*2)-5,47</t>
  </si>
  <si>
    <t>85</t>
  </si>
  <si>
    <t>712363358</t>
  </si>
  <si>
    <t>Povlakové krytiny střech do 10° z tvarovaných poplastovaných lišt délky 2 m závětrná lišta rš 250 mm</t>
  </si>
  <si>
    <t>-576047755</t>
  </si>
  <si>
    <t>Povlakové krytiny střech plochých do 10° z tvarovaných poplastovaných lišt pro mPVC závětrná lišta rš 250 mm</t>
  </si>
  <si>
    <t>86</t>
  </si>
  <si>
    <t>712363361</t>
  </si>
  <si>
    <t>Povlakové krytiny střech do 10° z tvarovaných poplastovaných lišt délky 2 m tmelící lišta rš 70 mm</t>
  </si>
  <si>
    <t>-1203525740</t>
  </si>
  <si>
    <t>Povlakové krytiny střech plochých do 10° z tvarovaných poplastovaných lišt pro mPVC tmelící lišta rš 70 mm</t>
  </si>
  <si>
    <t>5,47</t>
  </si>
  <si>
    <t>87</t>
  </si>
  <si>
    <t>712363604</t>
  </si>
  <si>
    <t>Provedení povlak krytiny mechanicky kotvenou do betonu TI tl přes 240 mm vnitřní pole, budova v do 18 m</t>
  </si>
  <si>
    <t>-1058473441</t>
  </si>
  <si>
    <t>Provedení povlakové krytiny střech plochých do 10° z mechanicky kotvených hydroizolačních fólií včetně položení fólie a horkovzdušného svaření tl. tepelné izolace přes 240 mm budovy výšky do 18 m, kotvené do betonu vnitřní pole</t>
  </si>
  <si>
    <t>https://podminky.urs.cz/item/CS_URS_2024_01/712363604</t>
  </si>
  <si>
    <t>88</t>
  </si>
  <si>
    <t>28322013</t>
  </si>
  <si>
    <t>fólie hydroizolační střešní mPVC mechanicky kotvená tl 1,5mm barevná</t>
  </si>
  <si>
    <t>1383906239</t>
  </si>
  <si>
    <t xml:space="preserve">specifikace materiálu </t>
  </si>
  <si>
    <t>326,603*1,15</t>
  </si>
  <si>
    <t>89</t>
  </si>
  <si>
    <t>712363673</t>
  </si>
  <si>
    <t>Provedení povlakové krytiny mechanicky kotvené profily do betonu</t>
  </si>
  <si>
    <t>1996446113</t>
  </si>
  <si>
    <t>Provedení povlakové krytiny střech plochých do 10° s mechanicky kotvenou izolací ostatní práce mechanické kotvení plechových lišt do rš 200 mm do podkladu z betonu</t>
  </si>
  <si>
    <t>koteni lišt (příplatek)</t>
  </si>
  <si>
    <t>90</t>
  </si>
  <si>
    <t>712391171</t>
  </si>
  <si>
    <t>Provedení povlakové krytiny střech do 10° podkladní textilní vrstvy</t>
  </si>
  <si>
    <t>91708762</t>
  </si>
  <si>
    <t>Provedení povlakové krytiny střech plochých do 10° -ostatní práce  provedení vrstvy textilní podkladní</t>
  </si>
  <si>
    <t>91</t>
  </si>
  <si>
    <t>69311226</t>
  </si>
  <si>
    <t>geotextilie netkaná separační, ochranná, filtrační, drenážní PES 150g/m2</t>
  </si>
  <si>
    <t>605046191</t>
  </si>
  <si>
    <t>92</t>
  </si>
  <si>
    <t>712861705</t>
  </si>
  <si>
    <t>Provedení povlakové krytiny vytažením na konstrukce fólií lepenou se svařovanými spoji</t>
  </si>
  <si>
    <t>612491481</t>
  </si>
  <si>
    <t>Provedení povlakové krytiny střech samostatným vytažením izolačního povlaku fólií  na konstrukce převyšující úroveň střechy, přilepenou se svařovanými spoji</t>
  </si>
  <si>
    <t xml:space="preserve">na svislé části </t>
  </si>
  <si>
    <t>(23,60*2+14,756*2)*0,30</t>
  </si>
  <si>
    <t>93</t>
  </si>
  <si>
    <t>-378854407</t>
  </si>
  <si>
    <t>23,014*1,15</t>
  </si>
  <si>
    <t>713</t>
  </si>
  <si>
    <t>Izolace tepelné</t>
  </si>
  <si>
    <t>94</t>
  </si>
  <si>
    <t>713110823</t>
  </si>
  <si>
    <t>Odstranění tepelné izolace stropů volně kladené z polystyrenu tl přes 100 mm</t>
  </si>
  <si>
    <t>200047261</t>
  </si>
  <si>
    <t>Odstranění tepelné izolace běžných stavebních konstrukcí  z rohoží, pásů, dílců, desek, bloků stropů nebo podhledů volně kladených z polystyrenu, tloušťka izolace přes 100 mm</t>
  </si>
  <si>
    <t xml:space="preserve">Poznámka k souboru cen:_x000D_
1. Ceny se používají pro odstraňování jednovrstvé a dvouvrstvé izolace, další vrstvy se oceňují individuálně. 2. U cen odstraňování polystyrenu připevněného lepením nerozlišujeme způsob nalepení. 3. V ceně nejsou započteny náklady na odstranění separačních vrstev. Tyto práce lze oceňovat příslušnými cenami katalogu 800–711 Izolace proti vodě, vlhkosti a plynům. </t>
  </si>
  <si>
    <t>95</t>
  </si>
  <si>
    <t>713111121</t>
  </si>
  <si>
    <t>Montáž izolace tepelné spodem stropů s uchycením drátem rohoží, pásů, dílců, desek</t>
  </si>
  <si>
    <t>CS ÚRS 2025 01</t>
  </si>
  <si>
    <t>1559069088</t>
  </si>
  <si>
    <t>Montáž tepelné izolace stropů rohožemi, pásy, dílci, deskami, bloky (izolační materiál ve specifikaci) rovných spodem s uchycením (drátem, páskou apod.)</t>
  </si>
  <si>
    <t>https://podminky.urs.cz/item/CS_URS_2025_01/713111121</t>
  </si>
  <si>
    <t>dle montáže sdk</t>
  </si>
  <si>
    <t>260,61+37,17</t>
  </si>
  <si>
    <t>přesahy, trámy</t>
  </si>
  <si>
    <t>297,78*0,25</t>
  </si>
  <si>
    <t>96</t>
  </si>
  <si>
    <t>63152099</t>
  </si>
  <si>
    <t>pás tepelně izolační univerzální λ=0,032-0,033 tl 100mm</t>
  </si>
  <si>
    <t>336348546</t>
  </si>
  <si>
    <t>372,225*1,1 'Přepočtené koeficientem množství</t>
  </si>
  <si>
    <t>97</t>
  </si>
  <si>
    <t>713114122</t>
  </si>
  <si>
    <t>Tepelná foukaná izolace celulózová vlákna vodorovná do dutiny tl do 200 mm</t>
  </si>
  <si>
    <t>934933181</t>
  </si>
  <si>
    <t>Tepelná foukaná izolace vodorovných konstrukcí z celulózových vláken do dutiny, tloušťky vrstvy přes 150 do 200 mm (37 kg/m3)</t>
  </si>
  <si>
    <t>podhledy</t>
  </si>
  <si>
    <t>(5,00+10,00)*2,00</t>
  </si>
  <si>
    <t>98</t>
  </si>
  <si>
    <t>713121111</t>
  </si>
  <si>
    <t>Montáž izolace tepelné podlah volně kladenými rohožemi, pásy, dílci, deskami 1 vrstva</t>
  </si>
  <si>
    <t>-936029081</t>
  </si>
  <si>
    <t>Montáž tepelné izolace podlah rohožemi, pásy, deskami, dílci, bloky (izolační materiál ve specifikaci) kladenými volně jednovrstvá</t>
  </si>
  <si>
    <t xml:space="preserve">Poznámka k souboru cen:_x000D_
1. Množství tepelné izolace podlah okrajovými pásky k ceně -1211 se určuje v m projektované délky obložení (bez přesahů) na obvodu podlahy. </t>
  </si>
  <si>
    <t>2,95*(2,85+2,40)</t>
  </si>
  <si>
    <t>4,60</t>
  </si>
  <si>
    <t>28375912</t>
  </si>
  <si>
    <t>deska EPS 150 pro trvalé zatížení v tlaku (max. 3000 kg/m2) tl 80mm</t>
  </si>
  <si>
    <t>295101519</t>
  </si>
  <si>
    <t>20,088*1,1 'Přepočtené koeficientem množství</t>
  </si>
  <si>
    <t>713131141</t>
  </si>
  <si>
    <t>Montáž izolace tepelné stěn a základů lepením celoplošně rohoží, pásů, dílců, desek</t>
  </si>
  <si>
    <t>-1240729918</t>
  </si>
  <si>
    <t>Montáž tepelné izolace stěn rohožemi, pásy, deskami, dílci, bloky (izolační materiál ve specifikaci) lepením celoplošně</t>
  </si>
  <si>
    <t xml:space="preserve">Poznámka k souboru cen:_x000D_
1. Položky Montáž tepelných izolací stěn lze použít i pro ocenění montáže svislých tepelných izolací základových konstrukcí (základové pásy, desky apod.). 2. V cenách -1161 až -1167 nejsou započteny náklady na podkladní rošt a olištování zdí; tyto se oceňují pro kovový rošt cenami souboru 763 12-16 katalogu 763 - Konstrukce suché výstavby nebo pro dřevěný rošt cenami souboru 766 41-72 katalogu 766 – Konstrukce truhlářské. </t>
  </si>
  <si>
    <t>předstěna objektu</t>
  </si>
  <si>
    <t>(12,69+0,10*5+2,90*2+2,36+2,80+2,625+0,10+2,635+0,10+11,235+5,525+0,10+14,645+0,10+9,28-0,385)*3,30</t>
  </si>
  <si>
    <t>101</t>
  </si>
  <si>
    <t>63166740.1</t>
  </si>
  <si>
    <t>pás tepelně izolační pro všechny druhy nezatížených izolací λ=0,038-0,039 tl 30mm</t>
  </si>
  <si>
    <t>101088492</t>
  </si>
  <si>
    <t>161,578*1,1</t>
  </si>
  <si>
    <t>177,736*1,05 'Přepočtené koeficientem množství</t>
  </si>
  <si>
    <t>102</t>
  </si>
  <si>
    <t>-833365668</t>
  </si>
  <si>
    <t>vnitřní strana atik</t>
  </si>
  <si>
    <t>(23,60*2+14,756*2)*0,50</t>
  </si>
  <si>
    <t>103</t>
  </si>
  <si>
    <t>28375946</t>
  </si>
  <si>
    <t>deska EPS 100 fasádní λ=0,037 tl 60mm</t>
  </si>
  <si>
    <t>1497270510</t>
  </si>
  <si>
    <t>38,356*1,10</t>
  </si>
  <si>
    <t>104</t>
  </si>
  <si>
    <t>713141131</t>
  </si>
  <si>
    <t>Montáž izolace tepelné střech plochých lepené za studena plně 1 vrstva rohoží, pásů, dílců, desek</t>
  </si>
  <si>
    <t>-553961363</t>
  </si>
  <si>
    <t>Montáž tepelné izolace střech plochých rohožemi, pásy, deskami, dílci, bloky (izolační materiál ve specifikaci) přilepenými za studena zplna, jednovrstvá</t>
  </si>
  <si>
    <t>dvě  vrstvy</t>
  </si>
  <si>
    <t>326,603*2</t>
  </si>
  <si>
    <t>105</t>
  </si>
  <si>
    <t>28372309</t>
  </si>
  <si>
    <t>deska EPS 100 pro trvalé zatížení v tlaku (max. 2000 kg/m2) tl 100mm</t>
  </si>
  <si>
    <t>-433648503</t>
  </si>
  <si>
    <t>326,603*1,05</t>
  </si>
  <si>
    <t>106</t>
  </si>
  <si>
    <t>28375914</t>
  </si>
  <si>
    <t>deska EPS 150 pro trvalé zatížení v tlaku (max. 3000 kg/m2) tl 100mm</t>
  </si>
  <si>
    <t>156425034</t>
  </si>
  <si>
    <t>107</t>
  </si>
  <si>
    <t>713141331</t>
  </si>
  <si>
    <t>Montáž izolace tepelné střech plochých lepené za studena zplna, spádová vrstva</t>
  </si>
  <si>
    <t>-531348984</t>
  </si>
  <si>
    <t>Montáž tepelné izolace střech plochých spádovými klíny v ploše přilepenými za studena zplna</t>
  </si>
  <si>
    <t>plocha střechy</t>
  </si>
  <si>
    <t>108</t>
  </si>
  <si>
    <t>28376142</t>
  </si>
  <si>
    <t>klín izolační z pěnového polystyrenu EPS 150 spádový</t>
  </si>
  <si>
    <t>744718558</t>
  </si>
  <si>
    <t>((0,04+0,185)*326,603)/2</t>
  </si>
  <si>
    <t>109</t>
  </si>
  <si>
    <t>713141358</t>
  </si>
  <si>
    <t>Montáž spádové izolace na zhlaví atiky šířky do 500 mm ukotvené šrouby</t>
  </si>
  <si>
    <t>-544063479</t>
  </si>
  <si>
    <t>Montáž tepelné izolace střech plochých spádovými klíny na zhlaví atiky šířky do 500 mm mechanicky ukotvenými šrouby</t>
  </si>
  <si>
    <t>horní hrana atik</t>
  </si>
  <si>
    <t>(14,756+21,040+9,26+23,60)*0,40</t>
  </si>
  <si>
    <t>110</t>
  </si>
  <si>
    <t>28376440</t>
  </si>
  <si>
    <t>deska XPS hrana rovná a strukturovaný povrch 300kPA λ=0,035 tl 50mm</t>
  </si>
  <si>
    <t>-1000664038</t>
  </si>
  <si>
    <t>specifikace materiálu (spád je tvořen v konstrukci)</t>
  </si>
  <si>
    <t>27,462*1,10</t>
  </si>
  <si>
    <t>111</t>
  </si>
  <si>
    <t>998713202</t>
  </si>
  <si>
    <t>Přesun hmot procentní pro izolace tepelné v objektech v do 12 m</t>
  </si>
  <si>
    <t>-1756224609</t>
  </si>
  <si>
    <t>Přesun hmot pro izolace tepelné stanovený procentní sazbou (%) z ceny vodorovná dopravní vzdálenost do 50 m v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</si>
  <si>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t>
  </si>
  <si>
    <t>721</t>
  </si>
  <si>
    <t>Zdravotechnika - vnitřní kanalizace</t>
  </si>
  <si>
    <t>112</t>
  </si>
  <si>
    <t>721233113.HLE</t>
  </si>
  <si>
    <t>Střešní vtok HL 62/2 polypropylen PP pro ploché střechy svislý odtok DN 125</t>
  </si>
  <si>
    <t>-1195153818</t>
  </si>
  <si>
    <t>113</t>
  </si>
  <si>
    <t>998721202</t>
  </si>
  <si>
    <t>Přesun hmot procentní pro vnitřní kanalizace v objektech v do 12 m</t>
  </si>
  <si>
    <t>-1538119103</t>
  </si>
  <si>
    <t>Přesun hmot pro vnitřní kanalizace  stanovený procentní sazbou (%) z ceny vodorovná dopravní vzdálenost do 50 m v objektech výšky přes 6 do 12 m</t>
  </si>
  <si>
    <t>749</t>
  </si>
  <si>
    <t>Elektromontáže - ostatní práce a konstrukce</t>
  </si>
  <si>
    <t>114</t>
  </si>
  <si>
    <t>749 - 1</t>
  </si>
  <si>
    <t>lednice s malým mrazákem</t>
  </si>
  <si>
    <t>ks</t>
  </si>
  <si>
    <t>832417419</t>
  </si>
  <si>
    <t>751</t>
  </si>
  <si>
    <t>Vzduchotechnika</t>
  </si>
  <si>
    <t>115</t>
  </si>
  <si>
    <t>R</t>
  </si>
  <si>
    <t>751A1001</t>
  </si>
  <si>
    <t>Nucené větrání WC samostatného ventilátor vč potrubí a mžížek</t>
  </si>
  <si>
    <t>soubor</t>
  </si>
  <si>
    <t>ÚRS RYRO 2019 01</t>
  </si>
  <si>
    <t>-525243440</t>
  </si>
  <si>
    <t>116</t>
  </si>
  <si>
    <t>751A1007</t>
  </si>
  <si>
    <t>Nucené větrání společné kuchyňky</t>
  </si>
  <si>
    <t>-1598546261</t>
  </si>
  <si>
    <t>762</t>
  </si>
  <si>
    <t>Konstrukce tesařské</t>
  </si>
  <si>
    <t>117</t>
  </si>
  <si>
    <t>762361313</t>
  </si>
  <si>
    <t>Konstrukční a vyrovnávací vrstva pod klempířské prvky (atiky) z desek dřevoštěpkových tl. 25 mm</t>
  </si>
  <si>
    <t>287186055</t>
  </si>
  <si>
    <t>Konstrukční vrstva pod klempířské prvky pro oplechování horních ploch zdí a nadezdívek (atik) z desek dřevoštěpkových šroubovaných do podkladu, tloušťky desky 25 mm</t>
  </si>
  <si>
    <t>118</t>
  </si>
  <si>
    <t>998762202</t>
  </si>
  <si>
    <t>Přesun hmot procentní pro kce tesařské v objektech v do 12 m</t>
  </si>
  <si>
    <t>936153359</t>
  </si>
  <si>
    <t>Přesun hmot pro konstrukce tesařské  stanovený procentní sazbou (%) z ceny vodorovná dopravní vzdálenost do 50 m v objektech výšky přes 6 do 12 m</t>
  </si>
  <si>
    <t>763</t>
  </si>
  <si>
    <t>Konstrukce suché výstavby</t>
  </si>
  <si>
    <t>119</t>
  </si>
  <si>
    <t>763121421.1</t>
  </si>
  <si>
    <t>SDK stěna předsazená tl 62,5 mm profil CW+UW 50 deska 1xDF 12,5 TI 50 mm EI 30</t>
  </si>
  <si>
    <t>1873592761</t>
  </si>
  <si>
    <t>Stěna předsazená ze sádrokartonových desek s nosnou konstrukcí z ocelových profilů CW, UW jednoduše opláštěná deskou protipožární DF tl. 12,5 mm, TI tl. 50 mm, EI 30 stěna tl. 62,5 mm, profil 50</t>
  </si>
  <si>
    <t xml:space="preserve">Poznámka k souboru cen:_x000D_
1. V cenách jsou započteny i náklady na tmelení a výztužnou pásku. 2. V cenách nejsou započteny náklady na základní penetrační nátěr; tyto se oceňují cenou 763 12-1714. 3. Ceny pro předsazené stěny lepené celoplošně jsou určeny pro lepení na rovný podklad, lepené na bochánky jsou určeny pro podklad o nerovnosti do 20 mm a lepené na pásky jsou určeny pro podklad o nerovnosti přes 20 mm. 4. Ceny -1611 a -1612 Montáž nosné konstrukce je stanoveny pro m2 plochy předsazené stěny. 5. V ceně -1611 a -1612 nejsou započteny náklady na profily; tyto se oceňují ve specifikaci. Doporučené množství na 1 m2 stěny je: a) 1,9 m profilu CW a 0,8 m profilu UW u ceny. -1611, b) 1,9 m profilu CD a 0,5 m profilu UD u ceny -1612. 6. V cenách -1621 až -1641 Montáž desek nejsou započteny náklady na desky; tato dodávka se oceňuje ve specifikaci. 7. Ostatní konstrukce a práce a příplatky, neuvedené v tomto souboru cen, se oceňují cenami 763 11-17.. pro příčky ze sádrokartonových desek. </t>
  </si>
  <si>
    <t>předstěny</t>
  </si>
  <si>
    <t>(12,69+2,90+0,10*3+2,80+0,10+2,635+0,10+2,635+0,10+11,235+0,10+5,525+0,10+14,645+9,27-0,385)*3,25</t>
  </si>
  <si>
    <t>odpočet</t>
  </si>
  <si>
    <t>-1,37*1,50*6</t>
  </si>
  <si>
    <t>-1,07*0,55*2</t>
  </si>
  <si>
    <t>m 2,12</t>
  </si>
  <si>
    <t>(1,75+0,80)*3,25</t>
  </si>
  <si>
    <t>po demontáži okna</t>
  </si>
  <si>
    <t>1,37*2,10*2</t>
  </si>
  <si>
    <t>120</t>
  </si>
  <si>
    <t>763121431.1</t>
  </si>
  <si>
    <t>SDK stěna předsazená tl 62,5 mm profil CW+UW 50 deska 1xH2DF 12,5 TI 50 mm EI 30</t>
  </si>
  <si>
    <t>1914761281</t>
  </si>
  <si>
    <t>Stěna předsazená ze sádrokartonových desek s nosnou konstrukcí z ocelových profilů CW, UW jednoduše opláštěná deskou protipožární impregnovanou H2DF tl. 12,5 mm, TI tl. 50 mm, EI 30 stěna tl. 62,5 mm, profil 50</t>
  </si>
  <si>
    <t>2.- np</t>
  </si>
  <si>
    <t>(2,90+0,10+2,36)*3,25</t>
  </si>
  <si>
    <t>-1,30*1,50*2</t>
  </si>
  <si>
    <t>121</t>
  </si>
  <si>
    <t>763121714</t>
  </si>
  <si>
    <t>SDK stěna předsazená základní penetrační nátěr</t>
  </si>
  <si>
    <t>1731917802</t>
  </si>
  <si>
    <t>Stěna předsazená ze sádrokartonových desek ostatní konstrukce a práce na předsazených stěnách ze sádrokartonových desek základní penetrační nátěr</t>
  </si>
  <si>
    <t>dle předstěn</t>
  </si>
  <si>
    <t>145,615+12,343</t>
  </si>
  <si>
    <t>122</t>
  </si>
  <si>
    <t>763131431</t>
  </si>
  <si>
    <t>SDK podhled deska 1xDF 12,5 bez TI dvouvrstvá spodní kce profil CD+UD</t>
  </si>
  <si>
    <t>269846093</t>
  </si>
  <si>
    <t>Podhled ze sádrokartonových desek  dvouvrstvá zavěšená spodní konstrukce z ocelových profilů CD, UD jednoduše opláštěná deskou protipožární DF, tl. 12,5 mm, bez TI</t>
  </si>
  <si>
    <t xml:space="preserve">Poznámka k souboru cen:_x000D_
1. V cenách jsou započteny i náklady na tmelení a výztužnou pásku. 2. V cenách nejsou započteny náklady na základní penetrační nátěr; tyto se oceňují cenou -1714. 3. Ceny 763 13-13 lze použít i pro dvouvrstvou dřevěnou spodní konstrukci s nosnými latěmi 60 x 40 mm a montážnímu latěmi 48 x 24 mm. 4. Ceny -1611 až -1613 Montáž nosné konstrukce je stanoveny pro m2 plochy podhledu. 5. V ceně -1611 nejsou započteny náklady na dřevo a v cenách -2612 a -2613 náklady na profily; tyto se oceňují ve specifikaci. Doporučené množství na 1 m2 příčky je 3,0 m profilu CD a 0,9 m profilu UD. 6. V cenách -1621 až -1624 Montáž desek nejsou započteny náklady na desky; tato dodávka se oceňuje ve specifikaci. 7. V ceně -1763 Příplatek za průhyb nosného stropu přes 20 mm je započtena pouze montáž, atypický profil se oceňuje individuálně ve specifikaci. </t>
  </si>
  <si>
    <t>123</t>
  </si>
  <si>
    <t>763131471</t>
  </si>
  <si>
    <t>SDK podhled deska 1xH2DF 12,5 bez TI dvouvrstvá spodní kce profil CD+UD</t>
  </si>
  <si>
    <t>1837845561</t>
  </si>
  <si>
    <t>Podhled ze sádrokartonových desek  dvouvrstvá zavěšená spodní konstrukce z ocelových profilů CD, UD jednoduše opláštěná deskou impregnovanou protipožární H2DF, tl. 12,5 mm, bez TI</t>
  </si>
  <si>
    <t>124</t>
  </si>
  <si>
    <t>763131714</t>
  </si>
  <si>
    <t>SDK podhled základní penetrační nátěr</t>
  </si>
  <si>
    <t>-1325137021</t>
  </si>
  <si>
    <t>Podhled ze sádrokartonových desek  ostatní práce a konstrukce na podhledech ze sádrokartonových desek základní penetrační nátěr</t>
  </si>
  <si>
    <t>125</t>
  </si>
  <si>
    <t>763131751</t>
  </si>
  <si>
    <t>Montáž parotěsné zábrany do SDK podhledu</t>
  </si>
  <si>
    <t>1521525806</t>
  </si>
  <si>
    <t>Podhled ze sádrokartonových desek  ostatní práce a konstrukce na podhledech ze sádrokartonových desek montáž parotěsné zábrany</t>
  </si>
  <si>
    <t>126</t>
  </si>
  <si>
    <t>28329282</t>
  </si>
  <si>
    <t>fólie PE vyztužená Al vrstvou pro parotěsnou vrstvu 170g/m2</t>
  </si>
  <si>
    <t>1235142464</t>
  </si>
  <si>
    <t>297,78*1,1 'Přepočtené koeficientem množství</t>
  </si>
  <si>
    <t>127</t>
  </si>
  <si>
    <t>763135102</t>
  </si>
  <si>
    <t>Montáž SDK kazetového podhledu z kazet 600x600 mm na zavěšenou polozapuštěnou nosnou konstrukci</t>
  </si>
  <si>
    <t>688291509</t>
  </si>
  <si>
    <t>Montáž sádrokartonového podhledu kazetového demontovatelného, velikosti kazet 600x600 mm včetně zavěšené nosné konstrukce polozapuštěné</t>
  </si>
  <si>
    <t xml:space="preserve">Poznámka k souboru cen:_x000D_
1. V cenách montáže podhledu -5001 až -5201 jsou započteny náklady na montáž a dodávku nosné konstrukce. 2. V cenách nejsou započteny náklady na dodávku desek, kazet, lamel; jejich dodávka se oceňuje ve specifikaci. 3. Ostatní práce a konstrukce na sádrokartonových podhledech lze ocenit cenami 763 13-17. . . </t>
  </si>
  <si>
    <t>širokopásmový obklad stropu</t>
  </si>
  <si>
    <t>108,90+61,90</t>
  </si>
  <si>
    <t>128</t>
  </si>
  <si>
    <t>590305 - x 1</t>
  </si>
  <si>
    <t>podhled - širokopásmový obklad stropu</t>
  </si>
  <si>
    <t>-1319982310</t>
  </si>
  <si>
    <t>170,80*1,14</t>
  </si>
  <si>
    <t>129</t>
  </si>
  <si>
    <t>763164535</t>
  </si>
  <si>
    <t>SDK obklad kovových kcí tvaru L š do 0,8 m desky 1xDF 12,5</t>
  </si>
  <si>
    <t>-292909709</t>
  </si>
  <si>
    <t>Obklad ze sádrokartonových desek konstrukcí kovových včetně ochranných úhelníků ve tvaru L rozvinuté šíře přes 0,4 do 0,8 m, opláštěný deskou protipožární DF, tl. 12,5 mm</t>
  </si>
  <si>
    <t xml:space="preserve">Poznámka k souboru cen:_x000D_
1. Ceny jsou určeny pro obklad trámů i sloupů. 2. V cenách jsou započteny i náklady na tmelení, výztužnou pásku a ochranu rohů úhelníky. 3. V cenách nejsou započteny náklady na základní penetrační nátěr; tyto se oceňují cenou 763 13-1714. 4. V cenách montáže obkladů nejsou započteny náklady na: a) desky; tato dodávka se oceňuje ve specifikaci, b) ochranné úhelníky; tato dodávka se oceňuje ve specifikaci, c) profily u obkladu konstrukcí kovových – u cen -4791 až -4793; tato dodávka se oceňuje ve specifikaci. </t>
  </si>
  <si>
    <t>instalace - zakrytí</t>
  </si>
  <si>
    <t>130</t>
  </si>
  <si>
    <t>763164635</t>
  </si>
  <si>
    <t>SDK obklad kovových kcí tvaru U š do 1,2 m desky 1xDF 12,5</t>
  </si>
  <si>
    <t>-1897244263</t>
  </si>
  <si>
    <t>Obklad ze sádrokartonových desek konstrukcí kovových včetně ochranných úhelníků ve tvaru U rozvinuté šíře přes 0,6 do 1,2 m, opláštěný deskou protipožární DF, tl. 12,5 mm</t>
  </si>
  <si>
    <t>svody</t>
  </si>
  <si>
    <t>3,25*2</t>
  </si>
  <si>
    <t>131</t>
  </si>
  <si>
    <t>763164641</t>
  </si>
  <si>
    <t>SDK obklad kovových kcí tvaru U š do 1,2 m desky 1xH2 12,5</t>
  </si>
  <si>
    <t>-1281541331</t>
  </si>
  <si>
    <t>Obklad ze sádrokartonových desek konstrukcí kovových včetně ochranných úhelníků ve tvaru U rozvinuté šíře přes 0,6 do 1,2 m, opláštěný deskou impregnovanou H2, tl. 12,5 mm</t>
  </si>
  <si>
    <t>instalace v 1. np</t>
  </si>
  <si>
    <t>6*3,00</t>
  </si>
  <si>
    <t>132</t>
  </si>
  <si>
    <t>763164661</t>
  </si>
  <si>
    <t>SDK obklad kovových kcí tvaru U š přes 1,2 m desky 1xH2 12,5</t>
  </si>
  <si>
    <t>2080596594</t>
  </si>
  <si>
    <t>Obklad ze sádrokartonových desek konstrukcí kovových včetně ochranných úhelníků ve tvaru U rozvinuté šíře přes 1,2 m, opláštěný deskou impregnovanou H2, tl. 12,5 mm</t>
  </si>
  <si>
    <t>(3,795+2,50)*2*1,50</t>
  </si>
  <si>
    <t>0,90*1,50</t>
  </si>
  <si>
    <t>133</t>
  </si>
  <si>
    <t>763164735</t>
  </si>
  <si>
    <t>SDK obklad kovových kcí uzavřeného tvaru š do 1,6 m desky 1xDF 12,5</t>
  </si>
  <si>
    <t>1181466182</t>
  </si>
  <si>
    <t>Obklad ze sádrokartonových desek konstrukcí kovových včetně ochranných úhelníků uzavřeného tvaru rozvinuté šíře přes 0,8 do 1,6 m, opláštěný deskou protipožární DF, tl. 12,5 mm</t>
  </si>
  <si>
    <t>obklady sloupů</t>
  </si>
  <si>
    <t>6*4*3,25</t>
  </si>
  <si>
    <t>134</t>
  </si>
  <si>
    <t>763181311</t>
  </si>
  <si>
    <t>Montáž jednokřídlové kovové zárubně do SDK příčky</t>
  </si>
  <si>
    <t>-1276959496</t>
  </si>
  <si>
    <t>Výplně otvorů konstrukcí ze sádrokartonových desek montáž zárubně kovové s konstrukcí jednokřídlové</t>
  </si>
  <si>
    <t>https://podminky.urs.cz/item/CS_URS_2024_01/763181311</t>
  </si>
  <si>
    <t>pro dveře</t>
  </si>
  <si>
    <t>20+1</t>
  </si>
  <si>
    <t>135</t>
  </si>
  <si>
    <t>763211121</t>
  </si>
  <si>
    <t>Sádrovláknitá příčka tl 75 mm profil CW+UW 50 desky 1x12,5 TI 40 mm 20 kg/m3</t>
  </si>
  <si>
    <t>-91213008</t>
  </si>
  <si>
    <t>Příčka ze sádrovláknitých desek  s nosnou konstrukcí z jednoduchých ocelových profilů UW, CW jednoduše opláštěná deskou tl. 12,5 mm příčka tl. 75 mm, profil 50, TI tl. 40 mm 20 kg/m3</t>
  </si>
  <si>
    <t xml:space="preserve">Poznámka k souboru cen:_x000D_
1. V cenách jsou započteny i náklady na tmelení. 2. Ostatní konstrukce a práce a příplatky u příček ze sádrovláknitých desek lze ocenit cenami 763 11-17.. pro příčky ze sádrokartonových desek. </t>
  </si>
  <si>
    <t>m 2,7</t>
  </si>
  <si>
    <t>(1,80*3,25-0,60*2,00)*2</t>
  </si>
  <si>
    <t>136</t>
  </si>
  <si>
    <t>763211125.1</t>
  </si>
  <si>
    <t>Sádrovláknitá příčka tl 100 mm profil CW+UW 75 desky 1x12,5 TI 75 mm 30 kg/m3</t>
  </si>
  <si>
    <t>352582735</t>
  </si>
  <si>
    <t>Příčka ze sádrovláknitých desek  s nosnou konstrukcí z jednoduchých ocelových profilů UW, CW jednoduše opláštěná deskou tl. 12,5 mm příčka tl. 100 mm, profil 75, TI tl. 60 mm 30 kg/m3</t>
  </si>
  <si>
    <t>sdk příčky</t>
  </si>
  <si>
    <t>m 2,12 - 2,13, 2,14</t>
  </si>
  <si>
    <t>(5,525+0,10)*3,25-0,80*2,00*2</t>
  </si>
  <si>
    <t>m 2,13 - 2,14</t>
  </si>
  <si>
    <t>2,635*3,25</t>
  </si>
  <si>
    <t>m 2,14, 2,12 - 2,11, 2,15, 2,10</t>
  </si>
  <si>
    <t>(0,10+11,235+0,10+2,635+0,10)*3,25-3,00*2,00</t>
  </si>
  <si>
    <t>m 2,11 - 2,05, 2,9, 2,8</t>
  </si>
  <si>
    <t>(2,36+0,10+2,90+0,10+2,90)*3,25-0,80*2,00*2-0,90*2,00</t>
  </si>
  <si>
    <t>m 2,15 - 2,10</t>
  </si>
  <si>
    <t>2,36*3,25</t>
  </si>
  <si>
    <t>m 2,15, 2,10 - 2,9</t>
  </si>
  <si>
    <t>6,75*3,25-0,80*2,00</t>
  </si>
  <si>
    <t xml:space="preserve">m 2,9 </t>
  </si>
  <si>
    <t>1,00*2,10</t>
  </si>
  <si>
    <t>m 2,9 - 2,8</t>
  </si>
  <si>
    <t>m 2,8 - 2,11, 2,7, 2,5, 2,2</t>
  </si>
  <si>
    <t>6,75*3,25-0,90*2,00</t>
  </si>
  <si>
    <t>m 2,11 - 2,7</t>
  </si>
  <si>
    <t>2,90*3,25</t>
  </si>
  <si>
    <t>m 2,5 - 2,7</t>
  </si>
  <si>
    <t>2,90*3,25-0,70*2,00</t>
  </si>
  <si>
    <t>m 2,11, 2,7, 2,5 - 2,3</t>
  </si>
  <si>
    <t>5,00*3,25</t>
  </si>
  <si>
    <t>m 2,11 - 2,3</t>
  </si>
  <si>
    <t>3,185*3,25-0,80*2,00</t>
  </si>
  <si>
    <t>m 2,5, 2,3 - 2,2</t>
  </si>
  <si>
    <t>(2,90+0,10+3,185+1,60+0,10+1,40)*3,25-0,80*2,00</t>
  </si>
  <si>
    <t>m 2,4 - 2,2</t>
  </si>
  <si>
    <t>2,845*3,25-0,70*2,00</t>
  </si>
  <si>
    <t>stávající objekt</t>
  </si>
  <si>
    <t>1,695*3,25-0,80*2,00</t>
  </si>
  <si>
    <t>137</t>
  </si>
  <si>
    <t>998763201</t>
  </si>
  <si>
    <t>Přesun hmot procentní pro dřevostavby v objektech v do 12 m</t>
  </si>
  <si>
    <t>-1471924497</t>
  </si>
  <si>
    <t>Přesun hmot pro dřevostavby  stanovený procentní sazbou (%) z ceny vodorovná dopravní vzdálenost do 50 m v objektech výšky přes 6 do 12 m</t>
  </si>
  <si>
    <t xml:space="preserve">Poznámka k souboru cen:_x000D_
1. Ceny pro přesun hmot stanovený z hmotnosti přesunovaného materiálu se použijí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U přesunu stanoveného procentní sazbou se ztížení přesunu ocení individuálně. </t>
  </si>
  <si>
    <t>764</t>
  </si>
  <si>
    <t>Konstrukce klempířské</t>
  </si>
  <si>
    <t>138</t>
  </si>
  <si>
    <t>764216644</t>
  </si>
  <si>
    <t>Oplechování rovných parapetů celoplošně lepené z Pz s povrchovou úpravou rš 330 mm</t>
  </si>
  <si>
    <t>-1905732767</t>
  </si>
  <si>
    <t>Oplechování parapetů z pozinkovaného plechu s povrchovou úpravou rovných celoplošně lepené, bez rohů rš 330 mm</t>
  </si>
  <si>
    <t>okna</t>
  </si>
  <si>
    <t>1,43*19</t>
  </si>
  <si>
    <t>1,13*9</t>
  </si>
  <si>
    <t>1,06*1</t>
  </si>
  <si>
    <t>2,06*2</t>
  </si>
  <si>
    <t>139</t>
  </si>
  <si>
    <t>998764202</t>
  </si>
  <si>
    <t>Přesun hmot procentní pro konstrukce klempířské v objektech v do 12 m</t>
  </si>
  <si>
    <t>-82364316</t>
  </si>
  <si>
    <t>Přesun hmot pro konstrukce klempířské stanovený procentní sazbou (%) z ceny vodorovná dopravní vzdálenost do 50 m v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</si>
  <si>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-4181 pro přesun prováděný bez použití mechanizace, tj. za ztížených podmínek, lze použít pouze pro hmotnost materiálu, která se tímto způsobem skutečně přemísťuje. </t>
  </si>
  <si>
    <t>766</t>
  </si>
  <si>
    <t>Konstrukce truhlářské</t>
  </si>
  <si>
    <t>140</t>
  </si>
  <si>
    <t>766622135</t>
  </si>
  <si>
    <t>Montáž plastových oken plochy přes 1 m2 otevíravých výšky do 1,5m s rámem do celostěnových panelů</t>
  </si>
  <si>
    <t>-690766923</t>
  </si>
  <si>
    <t>Montáž oken plastových včetně montáže rámu plochy přes 1 m2 otevíravých do celostěnových panelů nebo ocelových rámů, výšky do 1,5 m</t>
  </si>
  <si>
    <t xml:space="preserve">Poznámka k souboru cen:_x000D_
1. V cenách montáže oken jsou započteny i náklady na zaměření, vyklínování, horizontální i vertikální vyrovnání okenního rámu, ukotvení a vyplnění spáry mezi rámem a ostěním polyuretanovou pěnou, včetně zednického začištění. 2. Cenami montáže oken otevíravých lze ocenit i montáže oken kyvných a otočných. 3. Tepelnou izolaci mezi ostěním a rámem okna je možné ocenit položkami 766 62 - 9 . . Příplatek k cenám za tepelnou izolaci mezi ostěním a rámem okna jsou započteny náklady na izolaci vnější i vnitřní. 4. Délka izolace se určuje v metrech délky rámu okna. </t>
  </si>
  <si>
    <t>okno 2000 x 1500 mm</t>
  </si>
  <si>
    <t>okno 1370 x 1500 mm</t>
  </si>
  <si>
    <t>141</t>
  </si>
  <si>
    <t>611o 3</t>
  </si>
  <si>
    <t>okno plastové 2000 x 1500 mm - kompletní provedení Uw=0,9 W/m2K,</t>
  </si>
  <si>
    <t>-2055638958</t>
  </si>
  <si>
    <t>okno v provedení dle projektové dokumentace</t>
  </si>
  <si>
    <t>142</t>
  </si>
  <si>
    <t>611o 4</t>
  </si>
  <si>
    <t>okno plastové 1070 x 1500 mm - kompletní provedení Uw=0,9 W/m2K,</t>
  </si>
  <si>
    <t>-1974466247</t>
  </si>
  <si>
    <t>okno plastové 1070 x 1500 mm - kompletní provedení  Uw=0,9 W/m2K,</t>
  </si>
  <si>
    <t>143</t>
  </si>
  <si>
    <t>766622136</t>
  </si>
  <si>
    <t>Montáž plastových oken plochy přes 1 m2 otevíravých výšky do 2,5 m s rámem do celostěnových panelů</t>
  </si>
  <si>
    <t>810442376</t>
  </si>
  <si>
    <t>Montáž oken plastových včetně montáže rámu plochy přes 1 m2 otevíravých do celostěnových panelů nebo ocelových rámů, výšky přes 1,5 do 2,5 m</t>
  </si>
  <si>
    <t>okno 1370 x 2100 mm</t>
  </si>
  <si>
    <t>okno 1070 x 1800 mm</t>
  </si>
  <si>
    <t>okno 1070 x 2100 mm</t>
  </si>
  <si>
    <t>144</t>
  </si>
  <si>
    <t>611o 5</t>
  </si>
  <si>
    <t>okno plastové 1370 x 2100 mm - kompletní provedení Uw=0,9 W/m2K,</t>
  </si>
  <si>
    <t>533177432</t>
  </si>
  <si>
    <t>145</t>
  </si>
  <si>
    <t>611o 6</t>
  </si>
  <si>
    <t>okno plastové 1070 x 1800 mm - kompletní provedení Uw=0,9 W/m2K,</t>
  </si>
  <si>
    <t>-644898570</t>
  </si>
  <si>
    <t>146</t>
  </si>
  <si>
    <t>611o 7</t>
  </si>
  <si>
    <t>okno plastové 1070 x 2100 mm Uw=0,9 W/m2K,</t>
  </si>
  <si>
    <t>-357994589</t>
  </si>
  <si>
    <t>147</t>
  </si>
  <si>
    <t>766622217</t>
  </si>
  <si>
    <t>Montáž plastových oken plochy do 1 m2 otevíravých s rámem do celostěnových panelů</t>
  </si>
  <si>
    <t>1491790304</t>
  </si>
  <si>
    <t>Montáž oken plastových plochy do 1 m2 včetně montáže rámu otevíravých do celostěnových panelů nebo ocelových rámů, výšky</t>
  </si>
  <si>
    <t>okna 1070 x 550 mm</t>
  </si>
  <si>
    <t>okno 1000 x 1000 mm</t>
  </si>
  <si>
    <t>148</t>
  </si>
  <si>
    <t>611o 1</t>
  </si>
  <si>
    <t>okno plastové 1070 x 550 mm - kompletní provedení Uw=0,9 W/m2K,</t>
  </si>
  <si>
    <t>-690082223</t>
  </si>
  <si>
    <t>149</t>
  </si>
  <si>
    <t>611o 2</t>
  </si>
  <si>
    <t>okno plastové 1000 x 1000 mm - kompletní provedení Uw=0,9 W/m2K,</t>
  </si>
  <si>
    <t>-823565951</t>
  </si>
  <si>
    <t>150</t>
  </si>
  <si>
    <t>766660171</t>
  </si>
  <si>
    <t>Montáž dveřních křídel otvíravých jednokřídlových š do 0,8 m do obložkové zárubně</t>
  </si>
  <si>
    <t>1222989205</t>
  </si>
  <si>
    <t>Montáž dveřních křídel dřevěných nebo plastových otevíravých do obložkové zárubně povrchově upravených jednokřídlových, šířky do 800 mm</t>
  </si>
  <si>
    <t xml:space="preserve">Poznámka k souboru cen:_x000D_
1. Cenami -0021 až -0031, -0161 až -0163, -0181 až -0183, se oceňují dveře s protipožární odolností do 30 min. 2. V cenách -0201 až -0272 je započtena i montáž okopného plechu, stavěče křídel a držadel kyvných dveří. 3. V cenách -0351 až -0384 jsou započtené i náklady na osazení kování, vodícího trnu, seřízení pojezdů na stěnu a následné vyrovnání a seřízení dveřních křídel. 4. V cenách -0311 až -0324 nejsou započtené náklady na sestavení a osazení stavebního pouzdra, tyto náklady se oceňují cenami souboru cen 642 94-6 . . . Osazení stavebního pouzdra posuvných dveří do zděné příčky, katalogu 801-1 Budovy a haly - zděné a monolitické. </t>
  </si>
  <si>
    <t>dveře š 800 mm</t>
  </si>
  <si>
    <t>š 700 mm</t>
  </si>
  <si>
    <t>š 600 mm</t>
  </si>
  <si>
    <t>151</t>
  </si>
  <si>
    <t>611di - 1</t>
  </si>
  <si>
    <t>dveře vnitřní 800 x 1970 mm - kompletní provedení</t>
  </si>
  <si>
    <t>-1355712390</t>
  </si>
  <si>
    <t>dveře - kompletní provedení vč povrchové úpravy, kování a zámku</t>
  </si>
  <si>
    <t>152</t>
  </si>
  <si>
    <t>611di - 2</t>
  </si>
  <si>
    <t>dveře vnitřní 700 x 1970 mm - kompletní provedení</t>
  </si>
  <si>
    <t>1527136357</t>
  </si>
  <si>
    <t>153</t>
  </si>
  <si>
    <t>611di - 3</t>
  </si>
  <si>
    <t>dveře vnitřní 600 x 1970 mm - kompletní provedení</t>
  </si>
  <si>
    <t>426108880</t>
  </si>
  <si>
    <t>154</t>
  </si>
  <si>
    <t>766660172</t>
  </si>
  <si>
    <t>Montáž dveřních křídel otvíravých jednokřídlových š přes 0,8 m do obložkové zárubně</t>
  </si>
  <si>
    <t>-708289720</t>
  </si>
  <si>
    <t>Montáž dveřních křídel dřevěných nebo plastových otevíravých do obložkové zárubně povrchově upravených jednokřídlových, šířky přes 800 mm</t>
  </si>
  <si>
    <t>dveře š 900 mm</t>
  </si>
  <si>
    <t>155</t>
  </si>
  <si>
    <t>611di - 4</t>
  </si>
  <si>
    <t>dveře vnitřní 900 x 1970 m - kompletní provedení</t>
  </si>
  <si>
    <t>1691000945</t>
  </si>
  <si>
    <t>156</t>
  </si>
  <si>
    <t>766660181</t>
  </si>
  <si>
    <t>Montáž dveřních křídel otvíravých jednokřídlových š do 0,8 m požárních do obložkové zárubně</t>
  </si>
  <si>
    <t>1522306391</t>
  </si>
  <si>
    <t>Montáž dveřních křídel dřevěných nebo plastových otevíravých do obložkové zárubně protipožárních jednokřídlových, šířky do 800 mm</t>
  </si>
  <si>
    <t>dveře EW - DP - 3</t>
  </si>
  <si>
    <t>157</t>
  </si>
  <si>
    <t>61165616</t>
  </si>
  <si>
    <t>dveře vnitřní požárně bezpečnostníL fólie EI (EW) 15 D3 1křídlové 800x1970mm</t>
  </si>
  <si>
    <t>1484279313</t>
  </si>
  <si>
    <t>dveře vnitřní požárně bezpečnostní třída 2 CPL fólie EI (EW) 30 D3 1křídlové 800x1970mm</t>
  </si>
  <si>
    <t>158</t>
  </si>
  <si>
    <t>766660521</t>
  </si>
  <si>
    <t xml:space="preserve">Montáž vchodových dveří jednokřídlových s nadsvětlíkem do dřevěné kce Ud=1,0 W/m2K </t>
  </si>
  <si>
    <t>-1647809416</t>
  </si>
  <si>
    <t xml:space="preserve">Montáž dveřních křídel dřevěných nebo plastových vchodových dveří včetně rámu do dřevěných konstrukcí jednokřídlových s nadsvětlíkem Ud=1,0 W/m2K </t>
  </si>
  <si>
    <t>dveře z venkovního schodiště</t>
  </si>
  <si>
    <t>159</t>
  </si>
  <si>
    <t>611de - 1</t>
  </si>
  <si>
    <t xml:space="preserve">dveře plastové  vstupní 900 x 2100 s nadsvětlíkem Ud=1,0 W/m2K </t>
  </si>
  <si>
    <t>-1414999417</t>
  </si>
  <si>
    <t>dveře - kompletní provedení dle projektové dokumentace</t>
  </si>
  <si>
    <t>160</t>
  </si>
  <si>
    <t>766682111</t>
  </si>
  <si>
    <t>Montáž zárubní obložkových pro dveře jednokřídlové tl stěny do 170 mm</t>
  </si>
  <si>
    <t>-1770350368</t>
  </si>
  <si>
    <t>Montáž zárubní dřevěných, plastových nebo z lamina  obložkových, pro dveře jednokřídlové, tloušťky stěny do 170 mm</t>
  </si>
  <si>
    <t xml:space="preserve">Poznámka k souboru cen:_x000D_
1. V cenách montáže zárubní jsou započteny i náklady na zaměření, vyklínování, horizontální i vertikální vyrovnání zárubně, ukotvení a vyplnění spáry mezi rámem a ostěním polyuretanovou pěnou, včetně zednického začištění. </t>
  </si>
  <si>
    <t>pro vnitřní dveře</t>
  </si>
  <si>
    <t>9+2+2+1</t>
  </si>
  <si>
    <t>161</t>
  </si>
  <si>
    <t>61182258</t>
  </si>
  <si>
    <t>zárubeň obložková pro dveře 1křídlé 600,700,800,900x1970mm tl 60-170mm dub,buk</t>
  </si>
  <si>
    <t>-252307559</t>
  </si>
  <si>
    <t>14,00</t>
  </si>
  <si>
    <t>162</t>
  </si>
  <si>
    <t>766682211</t>
  </si>
  <si>
    <t>Montáž zárubní obložkových protipožárních pro dveře jednokřídlové tl stěny do 170 mm</t>
  </si>
  <si>
    <t>-1279175050</t>
  </si>
  <si>
    <t>Montáž zárubní dřevěných, plastových nebo z lamina  obložkových protipožárních, pro dveře jednokřídlové, tloušťky stěny do 170 mm</t>
  </si>
  <si>
    <t>163</t>
  </si>
  <si>
    <t>61182259</t>
  </si>
  <si>
    <t>zárubeň protipožární pro dveře 1křídlé 600,700,800,900x1970mm tl 60-170mm dub,buk</t>
  </si>
  <si>
    <t>-1572505727</t>
  </si>
  <si>
    <t>164</t>
  </si>
  <si>
    <t>766691914</t>
  </si>
  <si>
    <t>Vyvěšení nebo zavěšení dřevěných křídel dveří pl do 2 m2</t>
  </si>
  <si>
    <t>1950799809</t>
  </si>
  <si>
    <t>Ostatní práce  vyvěšení nebo zavěšení křídel s případným uložením a opětovným zavěšením po provedení stavebních změn dřevěných dveřních, plochy do 2 m2</t>
  </si>
  <si>
    <t xml:space="preserve">Poznámka k souboru cen:_x000D_
1. Ceny -1931 a -1932 lze užít jen pro křídlo mající současně obě jmenované funkce. </t>
  </si>
  <si>
    <t>dveře v  1. np</t>
  </si>
  <si>
    <t>dveře ve 2. np</t>
  </si>
  <si>
    <t>165</t>
  </si>
  <si>
    <t>766694112</t>
  </si>
  <si>
    <t>Montáž parapetních desek dřevěných nebo plastových šířky do 30 cm délky do 1,6 m</t>
  </si>
  <si>
    <t>-816128528</t>
  </si>
  <si>
    <t>Montáž ostatních truhlářských konstrukcí parapetních desek dřevěných nebo plastových šířky do 300 mm, délky přes 1000 do 1600 mm</t>
  </si>
  <si>
    <t xml:space="preserve">Poznámka k souboru cen:_x000D_
1. Vcenách 766 69 - 3421 a 3422 jsou započteny i náklady na zaměření zřizovaných otvorů. 2. Cenami -97 . . nelze oceňovat venkovní krycí lišty balkónových dveří; tato montáž se oceňuje cenou -1610. </t>
  </si>
  <si>
    <t>166</t>
  </si>
  <si>
    <t>766694113</t>
  </si>
  <si>
    <t>Montáž parapetních desek dřevěných nebo plastových šířky do 30 cm délky do 2,6 m</t>
  </si>
  <si>
    <t>-1559006169</t>
  </si>
  <si>
    <t>Montáž ostatních truhlářských konstrukcí parapetních desek dřevěných nebo plastových šířky do 300 mm, délky přes 1600 do 2600 mm</t>
  </si>
  <si>
    <t>167</t>
  </si>
  <si>
    <t>61144402</t>
  </si>
  <si>
    <t xml:space="preserve">parapet plastový vnitřní </t>
  </si>
  <si>
    <t>675120075</t>
  </si>
  <si>
    <t>parapet plastový vnitřní komůrkový 305x20x1000mm</t>
  </si>
  <si>
    <t>1,50*19</t>
  </si>
  <si>
    <t>1,20*9</t>
  </si>
  <si>
    <t>1,10*1</t>
  </si>
  <si>
    <t>2,10*2</t>
  </si>
  <si>
    <t>168</t>
  </si>
  <si>
    <t>61144019</t>
  </si>
  <si>
    <t>koncovka k parapetu plastovému vnitřnímu 1 pár</t>
  </si>
  <si>
    <t>sada</t>
  </si>
  <si>
    <t>-2119735127</t>
  </si>
  <si>
    <t>169</t>
  </si>
  <si>
    <t>998766202</t>
  </si>
  <si>
    <t>Přesun hmot procentní pro konstrukce truhlářské v objektech v do 12 m</t>
  </si>
  <si>
    <t>860184021</t>
  </si>
  <si>
    <t>Přesun hmot pro konstrukce truhlářské stanovený procentní sazbou (%) z ceny vodorovná dopravní vzdálenost do 50 m v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</si>
  <si>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-6181 pro přesun prováděný bez použití mechanizace, tj. za ztížených podmínek, lze použít pouze pro hmotnost materiálu, která se tímto způsobem skutečně přemísťuje. </t>
  </si>
  <si>
    <t>771</t>
  </si>
  <si>
    <t>Podlahy z dlaždic</t>
  </si>
  <si>
    <t>170</t>
  </si>
  <si>
    <t>771151021</t>
  </si>
  <si>
    <t>Samonivelační stěrka podlah pevnosti 30 MPa tl 3 mm</t>
  </si>
  <si>
    <t>618123505</t>
  </si>
  <si>
    <t>Příprava podkladu před provedením dlažby samonivelační stěrka min.pevnosti 30 MPa, tloušťky do 3 mm</t>
  </si>
  <si>
    <t xml:space="preserve">Poznámka k souboru cen:_x000D_
1. V cenách 771 12-1011 až 771 12-1015 jsou započteny i náklady na dodání nátěru. 2. V cenách 771 15-1011 až 771 15-1026 jsou započteny i náklady na dodání stěrky. 3. V cenách 771 16-1011 až -1023 nejsou započteny náklady na materiál, tyto se oceňují ve specifikaci. </t>
  </si>
  <si>
    <t>171</t>
  </si>
  <si>
    <t>771474113</t>
  </si>
  <si>
    <t>Montáž soklů z dlaždic keramických rovných flexibilní lepidlo v do 120 mm</t>
  </si>
  <si>
    <t>-725461608</t>
  </si>
  <si>
    <t>Montáž soklů z dlaždic keramických lepených flexibilním lepidlem rovných, výšky přes 90 do 120 mm</t>
  </si>
  <si>
    <t>sokl</t>
  </si>
  <si>
    <t>m 2,05</t>
  </si>
  <si>
    <t>(2,90+2,01)*2</t>
  </si>
  <si>
    <t>172</t>
  </si>
  <si>
    <t>771571810</t>
  </si>
  <si>
    <t>Demontáž podlah z dlaždic keramických kladených do malty</t>
  </si>
  <si>
    <t>-1841596444</t>
  </si>
  <si>
    <t>173</t>
  </si>
  <si>
    <t>771574112</t>
  </si>
  <si>
    <t>Montáž podlah keramických hladkých lepených flexibilním lepidlem do 12 ks/ m2</t>
  </si>
  <si>
    <t>1689423978</t>
  </si>
  <si>
    <t>Montáž podlah z dlaždic keramických lepených flexibilním lepidlem maloformátových hladkých přes 9 do 12 ks/m2</t>
  </si>
  <si>
    <t xml:space="preserve">Poznámka k souboru cen:_x000D_
1. Položky jsou učeny pro všechy druhy povrchových úprav. </t>
  </si>
  <si>
    <t>keramická dlažba - výměra dle tabulek podlah</t>
  </si>
  <si>
    <t>174</t>
  </si>
  <si>
    <t>59761012.1</t>
  </si>
  <si>
    <t xml:space="preserve">dlažba keramická </t>
  </si>
  <si>
    <t>1661749721</t>
  </si>
  <si>
    <t>dlažba keramická</t>
  </si>
  <si>
    <t>59,20*1,1</t>
  </si>
  <si>
    <t>9,82*0,10*1,15</t>
  </si>
  <si>
    <t>175</t>
  </si>
  <si>
    <t>771577111</t>
  </si>
  <si>
    <t>Příplatek k montáž podlah keramických za plochu do 5 m2</t>
  </si>
  <si>
    <t>2002715157</t>
  </si>
  <si>
    <t>Montáž podlah z dlaždic keramických lepených flexibilním lepidlem Příplatek k cenám za plochu do 5 m2 jednotlivě</t>
  </si>
  <si>
    <t>3,89+4,53</t>
  </si>
  <si>
    <t>176</t>
  </si>
  <si>
    <t>771577114</t>
  </si>
  <si>
    <t xml:space="preserve">Příplatek k montáž podlah keramických za spárování tmelem </t>
  </si>
  <si>
    <t>439493346</t>
  </si>
  <si>
    <t>Montáž podlah z dlaždic keramických lepených flexibilním lepidlem Příplatek k cenám za  spárovací tmel</t>
  </si>
  <si>
    <t>79,288</t>
  </si>
  <si>
    <t>177</t>
  </si>
  <si>
    <t>771591115</t>
  </si>
  <si>
    <t>Podlahy spárování silikonem</t>
  </si>
  <si>
    <t>-556527522</t>
  </si>
  <si>
    <t>Podlahy - dokončovací práce spárování silikonem</t>
  </si>
  <si>
    <t xml:space="preserve">Poznámka k souboru cen:_x000D_
1. Množství měrných jednotek u ceny -1185 se stanoví podle počtu řezaných dlaždic, nezávisle na jejich velikosti. 2. Položku -1185 lze použít při nuceném použítí jiného nástroje než řezačky. </t>
  </si>
  <si>
    <t>178</t>
  </si>
  <si>
    <t>771591185</t>
  </si>
  <si>
    <t>Podlahy pracnější řezání keramických dlaždic rovné</t>
  </si>
  <si>
    <t>809980713</t>
  </si>
  <si>
    <t>Podlahy - dokončovací práce pracnější řezání dlaždic keramických rovné</t>
  </si>
  <si>
    <t>179</t>
  </si>
  <si>
    <t>998771202</t>
  </si>
  <si>
    <t>Přesun hmot procentní pro podlahy z dlaždic v objektech v do 12 m</t>
  </si>
  <si>
    <t>-176573513</t>
  </si>
  <si>
    <t>Přesun hmot pro podlahy z dlaždic stanovený procentní sazbou (%) z ceny vodorovná dopravní vzdálenost do 50 m v objektech výšky přes 6 do 12 m</t>
  </si>
  <si>
    <t>776</t>
  </si>
  <si>
    <t>Podlahy povlakové</t>
  </si>
  <si>
    <t>180</t>
  </si>
  <si>
    <t>776121321</t>
  </si>
  <si>
    <t>Vodou ředitelná penetrace savého podkladu povlakových podlah neředěná</t>
  </si>
  <si>
    <t>-1471364496</t>
  </si>
  <si>
    <t>Příprava podkladu penetrace neředěná podlah</t>
  </si>
  <si>
    <t xml:space="preserve">Poznámka k souboru cen:_x000D_
1. V ceně 776 12-1511 zábrana proti vlhkosti jsou započteny i náklady na 2 vrstvy penetrace a zasypání křemičitým pískem. 2. V ceně 776 13-2111 vyztužení pletivem jsou započteny i náklady na dodávku pletiva. 3. V cenách 776 14-1111 až 776 14-4111 jsou započteny i náklady na dodání stěrky. </t>
  </si>
  <si>
    <t>podlaha - výměra dle tabulek podlah</t>
  </si>
  <si>
    <t>26,50+19,69+108,90+61,90+7,30+7,60+6,69</t>
  </si>
  <si>
    <t>181</t>
  </si>
  <si>
    <t>776141121</t>
  </si>
  <si>
    <t>Vyrovnání podkladu povlakových podlah stěrkou pevnosti 30 MPa tl 3 mm</t>
  </si>
  <si>
    <t>313910772</t>
  </si>
  <si>
    <t>Příprava podkladu vyrovnání samonivelační stěrkou podlah min.pevnosti 30 MPa, tloušťky do 3 mm</t>
  </si>
  <si>
    <t>182</t>
  </si>
  <si>
    <t>776211111</t>
  </si>
  <si>
    <t>Lepení textilních pásů</t>
  </si>
  <si>
    <t>-1959611353</t>
  </si>
  <si>
    <t>Montáž textilních podlahovin lepením pásů standardních</t>
  </si>
  <si>
    <t xml:space="preserve">Poznámka k souboru cen:_x000D_
1. V cenách 776 21-2111 a 776 21-2121 montáž volným položením jsou započteny i náklady na dodávku pásky. </t>
  </si>
  <si>
    <t>m 2,11, 2,12</t>
  </si>
  <si>
    <t>183</t>
  </si>
  <si>
    <t>69751050</t>
  </si>
  <si>
    <t>koberec v rolích š 4m, všívaná smyčka, vlákno PA, hm 550g/m2, PA, zátěž 33, hořlavost Bfl S1</t>
  </si>
  <si>
    <t>-794404261</t>
  </si>
  <si>
    <t>170,80*1,1</t>
  </si>
  <si>
    <t>184</t>
  </si>
  <si>
    <t>776231111</t>
  </si>
  <si>
    <t>Lepení lamel a čtverců z vinylu standardním lepidlem</t>
  </si>
  <si>
    <t>-393925192</t>
  </si>
  <si>
    <t>Montáž podlahovin z vinylu lepením lamel nebo čtverců standardním lepidlem</t>
  </si>
  <si>
    <t>185</t>
  </si>
  <si>
    <t>28411050</t>
  </si>
  <si>
    <t>dílce vinylové tl 2,0mm, nášlapná vrstva 0,40mm, úprava PUR, třída zátěže 23/32/41, otlak 0,05mm, R10, třída otěru T, hořlavost Bfl S1, bez ftalátů</t>
  </si>
  <si>
    <t>1105784990</t>
  </si>
  <si>
    <t>238,58*1,1</t>
  </si>
  <si>
    <t>186</t>
  </si>
  <si>
    <t>776411111</t>
  </si>
  <si>
    <t>Montáž obvodových soklíků výšky do 80 mm</t>
  </si>
  <si>
    <t>2131614960</t>
  </si>
  <si>
    <t>Montáž soklíků lepením obvodových, výšky do 80 mm</t>
  </si>
  <si>
    <t>soklík</t>
  </si>
  <si>
    <t>m 2,2</t>
  </si>
  <si>
    <t>(12,69+1,685+1,60)*2</t>
  </si>
  <si>
    <t>m 2,8</t>
  </si>
  <si>
    <t>(6,75+2,90)*2</t>
  </si>
  <si>
    <t>m 2,11</t>
  </si>
  <si>
    <t>(14,645+8,375+0,30*2*5)*2</t>
  </si>
  <si>
    <t>(11,235+5,525+0,30*2*3)*2</t>
  </si>
  <si>
    <t>m 2,13</t>
  </si>
  <si>
    <t>(2,635+2,625+0,30*2)*2</t>
  </si>
  <si>
    <t>m 2,14</t>
  </si>
  <si>
    <t>(2,80+2,635)*2</t>
  </si>
  <si>
    <t>m 2,15</t>
  </si>
  <si>
    <t>(2,855+2,36)*2</t>
  </si>
  <si>
    <t>187</t>
  </si>
  <si>
    <t>61418112</t>
  </si>
  <si>
    <t xml:space="preserve">lišta podlahová dřevěná </t>
  </si>
  <si>
    <t>-872912391</t>
  </si>
  <si>
    <t>lišta podlahová dřevěná</t>
  </si>
  <si>
    <t>173,43*1,1</t>
  </si>
  <si>
    <t>188</t>
  </si>
  <si>
    <t>998776202</t>
  </si>
  <si>
    <t>Přesun hmot procentní pro podlahy povlakové v objektech v do 12 m</t>
  </si>
  <si>
    <t>-210219822</t>
  </si>
  <si>
    <t>Přesun hmot pro podlahy povlakové  stanovený procentní sazbou (%) z ceny vodorovná dopravní vzdálenost do 50 m v objektech výšky přes 6 do 12 m</t>
  </si>
  <si>
    <t>781</t>
  </si>
  <si>
    <t>Dokončovací práce - obklady</t>
  </si>
  <si>
    <t>189</t>
  </si>
  <si>
    <t>781121011</t>
  </si>
  <si>
    <t>Nátěr penetrační na stěnu</t>
  </si>
  <si>
    <t>1475612075</t>
  </si>
  <si>
    <t>Příprava podkladu před provedením obkladu nátěr penetrační na stěnu</t>
  </si>
  <si>
    <t xml:space="preserve">Poznámka k souboru cen:_x000D_
1. V cenách 781 12-1011 až -1015 jsou započtenyi náklady na materiál. 2. V cenách 781 16-1011 až -1023 nejsou započteny náklady na materiál, tyto se oceňují ve specifikaci. </t>
  </si>
  <si>
    <t>m 2,3</t>
  </si>
  <si>
    <t>(3,185+5,00)*2*2,10</t>
  </si>
  <si>
    <t>m 2,4</t>
  </si>
  <si>
    <t>(2,845+1,40)*2*2,10</t>
  </si>
  <si>
    <t>(0,90+0,95+0,98+1,60*3)*2*2,10</t>
  </si>
  <si>
    <t>m 2,9</t>
  </si>
  <si>
    <t>(6,75+2,90+1,00)*2*2,10</t>
  </si>
  <si>
    <t>m 2,10</t>
  </si>
  <si>
    <t>(3,795+2,36)*2*2,10</t>
  </si>
  <si>
    <t>190</t>
  </si>
  <si>
    <t>781474112</t>
  </si>
  <si>
    <t>Montáž obkladů vnitřních keramických hladkých do 12 ks/m2 lepených flexibilním lepidlem</t>
  </si>
  <si>
    <t>-1651449836</t>
  </si>
  <si>
    <t>Montáž obkladů vnitřních stěn z dlaždic keramických lepených flexibilním lepidlem maloformátových hladkých přes 9 do 12 ks/m2</t>
  </si>
  <si>
    <t xml:space="preserve">Poznámka k souboru cen:_x000D_
1. Položky jsou určeny pro všechny druhy povrchových úprav. </t>
  </si>
  <si>
    <t>191</t>
  </si>
  <si>
    <t>59761071</t>
  </si>
  <si>
    <t>obklad keramický hladký přes 12 do 19ks/m2</t>
  </si>
  <si>
    <t>-857228390</t>
  </si>
  <si>
    <t>154,833*1,1</t>
  </si>
  <si>
    <t>192</t>
  </si>
  <si>
    <t>781477111</t>
  </si>
  <si>
    <t>Příplatek k montáži obkladů vnitřních keramických hladkých za plochu do 10 m2</t>
  </si>
  <si>
    <t>104841914</t>
  </si>
  <si>
    <t>Montáž obkladů vnitřních stěn z dlaždic keramických Příplatek k cenám za plochu do 10 m2 jednotlivě</t>
  </si>
  <si>
    <t>154,833</t>
  </si>
  <si>
    <t>193</t>
  </si>
  <si>
    <t>781477114</t>
  </si>
  <si>
    <t xml:space="preserve">Příplatek k montáži obkladů vnitřních keramických hladkých za spárování tmelem </t>
  </si>
  <si>
    <t>305683343</t>
  </si>
  <si>
    <t>Montáž obkladů vnitřních stěn z dlaždic keramických Příplatek k cenám za spárovací tmel</t>
  </si>
  <si>
    <t>194</t>
  </si>
  <si>
    <t>781494111</t>
  </si>
  <si>
    <t>Plastové profily rohové lepené flexibilním lepidlem</t>
  </si>
  <si>
    <t>-590228729</t>
  </si>
  <si>
    <t>Obklad - dokončující práce profily ukončovací lepené flexibilním lepidlem rohové</t>
  </si>
  <si>
    <t xml:space="preserve">Poznámka k souboru cen:_x000D_
1. Množství měrných jednotek u ceny -5185 se stanoví podle počtu řezaných obkladaček, nezávisle na jejich velikosti. 2. Položku -5185 lze použít při nuceném použití jiného nástroje než řezačky. </t>
  </si>
  <si>
    <t>195</t>
  </si>
  <si>
    <t>781495115</t>
  </si>
  <si>
    <t>Spárování vnitřních obkladů silikonem</t>
  </si>
  <si>
    <t>1494537835</t>
  </si>
  <si>
    <t>Obklad - dokončující práce ostatní práce spárování silikonem</t>
  </si>
  <si>
    <t>196</t>
  </si>
  <si>
    <t>781495185</t>
  </si>
  <si>
    <t>Řezání pracnější rovné keramických obkládaček</t>
  </si>
  <si>
    <t>-990996420</t>
  </si>
  <si>
    <t>Obklad - dokončující práce pracnější řezání obkladaček rovné</t>
  </si>
  <si>
    <t>197</t>
  </si>
  <si>
    <t>998781202</t>
  </si>
  <si>
    <t>Přesun hmot procentní pro obklady keramické v objektech v do 12 m</t>
  </si>
  <si>
    <t>-1691929350</t>
  </si>
  <si>
    <t>Přesun hmot pro obklady keramické  stanovený procentní sazbou (%) z ceny vodorovná dopravní vzdálenost do 50 m v objektech výšky přes 6 do 12 m</t>
  </si>
  <si>
    <t>784</t>
  </si>
  <si>
    <t>Dokončovací práce - malby a tapety</t>
  </si>
  <si>
    <t>198</t>
  </si>
  <si>
    <t>784211131</t>
  </si>
  <si>
    <t>Dvojnásobné bílé malby ze směsí za mokra minimálně otěruvzdorných v místnostech do 3,80 m</t>
  </si>
  <si>
    <t>641685839</t>
  </si>
  <si>
    <t>Malby z malířských směsí otěruvzdorných za mokra dvojnásobné, bílé za mokra otěruvzdorné minimálně v místnostech výšky do 3,80 m</t>
  </si>
  <si>
    <t>stropy</t>
  </si>
  <si>
    <t>26,50+16,20+3,89+5,83+4,53+19,69+19,66+9,09+7,30+7,60+6,69</t>
  </si>
  <si>
    <t>stěny</t>
  </si>
  <si>
    <t>(12,69+1,685+1,60)*2*3,00</t>
  </si>
  <si>
    <t>(5,00+3,185)*2*(3,00-2,10)</t>
  </si>
  <si>
    <t>(2,845+1,40)*2*(3,00-2,10)</t>
  </si>
  <si>
    <t>(2,90+2,01)*2*3,00</t>
  </si>
  <si>
    <t>(0,90+0,95+0,90+1,60*3)*2*(3,00-2,10)</t>
  </si>
  <si>
    <t>(6,75+2,90)*2*3,00</t>
  </si>
  <si>
    <t>(6,875+2,90)*2*(3,00-2,10)</t>
  </si>
  <si>
    <t>(3,795+2,36)*2*(3,00-2,10)</t>
  </si>
  <si>
    <t>(14,645+8,375)*2*3,00</t>
  </si>
  <si>
    <t>(11,235+5,525)*2*3,00</t>
  </si>
  <si>
    <t>(2,635+2,625)*2*3,00</t>
  </si>
  <si>
    <t>(2,80+2,635)*2*3,00</t>
  </si>
  <si>
    <t>0,25*4*3,00*14</t>
  </si>
  <si>
    <t>1. np - opravy a zakrývání konstrukcí</t>
  </si>
  <si>
    <t>150,00</t>
  </si>
  <si>
    <t>786</t>
  </si>
  <si>
    <t>Dokončovací práce - čalounické úpravy</t>
  </si>
  <si>
    <t>199</t>
  </si>
  <si>
    <t>786623011</t>
  </si>
  <si>
    <t>Montáž venkovní žaluzie do okenního nebo dveřního otvoru na rám nebo do žaluziové schránky ovládané motorem pl do 4 m2</t>
  </si>
  <si>
    <t>-441062907</t>
  </si>
  <si>
    <t>Montáž venkovních žaluzií do okenního nebo dveřního otvoru ovládaných motorem, upevněných na rám nebo do žaluziově schránky, plochy do 4 m2</t>
  </si>
  <si>
    <t>https://podminky.urs.cz/item/CS_URS_2024_01/786623011</t>
  </si>
  <si>
    <t>200</t>
  </si>
  <si>
    <t>786624121</t>
  </si>
  <si>
    <t>Montáž lamelové žaluzie do oken zdvojených kovových otevíravých, sklápěcích a vyklápěcích</t>
  </si>
  <si>
    <t>-981214321</t>
  </si>
  <si>
    <t>Montáž zastiňujících žaluzií  lamelových do oken zdvojených otevíravých, sklápěcích nebo vyklápěcích kovových</t>
  </si>
  <si>
    <t xml:space="preserve">Poznámka k souboru cen:_x000D_
1. Cenu-3111 lze použít pro jakýkoli rozměr žaluzie. </t>
  </si>
  <si>
    <t>201</t>
  </si>
  <si>
    <t>611243.x1</t>
  </si>
  <si>
    <t xml:space="preserve">žaluzie interiérová Al </t>
  </si>
  <si>
    <t>845669765</t>
  </si>
  <si>
    <t>žaluzie interiérová Al bílá 780x1400mm</t>
  </si>
  <si>
    <t>69,785</t>
  </si>
  <si>
    <t>202</t>
  </si>
  <si>
    <t>786681002</t>
  </si>
  <si>
    <t>Montáž skládacích stěn jednodílných nebo dvoudílných typu Variant nebo Universal do 7 m2</t>
  </si>
  <si>
    <t>-1452336800</t>
  </si>
  <si>
    <t>Montáž skládacích stěn  jednodílných nebo dvoudílných přes 4,60 do 7 m2</t>
  </si>
  <si>
    <t>mezi 2,11 - 2,12</t>
  </si>
  <si>
    <t>3,00*2,00</t>
  </si>
  <si>
    <t>203</t>
  </si>
  <si>
    <t>611ds - 1</t>
  </si>
  <si>
    <t>dveře skládací 3000 x 1970 mm - kompletní provedení</t>
  </si>
  <si>
    <t>2075282094</t>
  </si>
  <si>
    <t>dveře</t>
  </si>
  <si>
    <t>990</t>
  </si>
  <si>
    <t>Požární vybavení</t>
  </si>
  <si>
    <t>204</t>
  </si>
  <si>
    <t>953 - 15</t>
  </si>
  <si>
    <t>autonomní detekce kouře</t>
  </si>
  <si>
    <t>173271125</t>
  </si>
  <si>
    <t>dodávka a osazení</t>
  </si>
  <si>
    <t>205</t>
  </si>
  <si>
    <t>953 - 16</t>
  </si>
  <si>
    <t>hasící přístroj s hasící schopností PG 6 - dodávka a osazení</t>
  </si>
  <si>
    <t>839868270</t>
  </si>
  <si>
    <t>hascíí přístroj s hasící schopností |PG 6- dodávka a osazení</t>
  </si>
  <si>
    <t>HZS</t>
  </si>
  <si>
    <t>Hodinové zúčtovací sazby</t>
  </si>
  <si>
    <t>206</t>
  </si>
  <si>
    <t>HZS1292</t>
  </si>
  <si>
    <t>Hodinová zúčtovací sazba stavební dělník</t>
  </si>
  <si>
    <t>hod</t>
  </si>
  <si>
    <t>CS ÚRS 2018 02</t>
  </si>
  <si>
    <t>512</t>
  </si>
  <si>
    <t>413986618</t>
  </si>
  <si>
    <t>Hodinové zúčtovací sazby profesí HSV  zemní a pomocné práce stavební dělník</t>
  </si>
  <si>
    <t>ostatní nespecifikované bourací práce a přípomoce</t>
  </si>
  <si>
    <t>2 - zdravotní instalace</t>
  </si>
  <si>
    <t xml:space="preserve">    722 - Zdravotechnika - vnitřní vodovod</t>
  </si>
  <si>
    <t xml:space="preserve">    725 - Zdravotechnika - zařizovací předměty</t>
  </si>
  <si>
    <t xml:space="preserve">    726 - Zdravotechnika - předstěnové instalace</t>
  </si>
  <si>
    <t>713463121.1</t>
  </si>
  <si>
    <t>Montáž izolace tepelné potrubí potrubními pouzdry bez úpravy uchycenými sponami 1x</t>
  </si>
  <si>
    <t>CS ÚRS 2012 01</t>
  </si>
  <si>
    <t>-427276361</t>
  </si>
  <si>
    <t>Montáž izolace tepelné potrubí a ohybů tvarovkami nebo deskami potrubními pouzdry bez povrchové úpravy (izolační materiál ve specifikaci) uchycenými sponami potrubí jednovrstvá</t>
  </si>
  <si>
    <t>283771040</t>
  </si>
  <si>
    <t>izolace potrubí Mirelon Pro 22 x 13 mm</t>
  </si>
  <si>
    <t>CS ÚRS 2016 01</t>
  </si>
  <si>
    <t>634090345</t>
  </si>
  <si>
    <t>Tvarovky z lehčených plastů izolace potrubí Mirelon® PRO vnitřní průměr x tl. izolace [mm], délka  2 m 22 x 13</t>
  </si>
  <si>
    <t>283771120</t>
  </si>
  <si>
    <t>izolace potrubí Mirelon Pro 28 x 13 mm</t>
  </si>
  <si>
    <t>450590964</t>
  </si>
  <si>
    <t>Tvarovky z lehčených plastů izolace potrubí Mirelon® PRO vnitřní průměr x tl. izolace [mm], délka  2 m 28 x 13</t>
  </si>
  <si>
    <t>283771160</t>
  </si>
  <si>
    <t>izolace potrubí Mirelon Pro 35 x 13 mm</t>
  </si>
  <si>
    <t>1991806023</t>
  </si>
  <si>
    <t>Tvarovky z lehčených plastů izolace potrubí Mirelon® PRO vnitřní průměr x tl. izolace [mm], délka  2 m 35 x  13</t>
  </si>
  <si>
    <t>998713201</t>
  </si>
  <si>
    <t>Přesun hmot procentní pro izolace tepelné v objektech v do 6 m</t>
  </si>
  <si>
    <t>1357906451</t>
  </si>
  <si>
    <t>Přesun hmot pro izolace tepelné stanovený procentní sazbou z ceny vodorovná dopravní vzdálenost do 50 m v objektech výšky do 6 m</t>
  </si>
  <si>
    <t>721171907</t>
  </si>
  <si>
    <t>Potrubí z PP vsazení odbočky do hrdla DN 160</t>
  </si>
  <si>
    <t>-1210312536</t>
  </si>
  <si>
    <t>Opravy odpadního potrubí plastového vsazení odbočky do potrubí DN 160</t>
  </si>
  <si>
    <t>721171915</t>
  </si>
  <si>
    <t>Potrubí z PP propojení potrubí DN 110</t>
  </si>
  <si>
    <t>-1205604707</t>
  </si>
  <si>
    <t>Opravy odpadního potrubí plastového propojení dosavadního potrubí DN 110</t>
  </si>
  <si>
    <t>721174025</t>
  </si>
  <si>
    <t>Potrubí kanalizační z PP odpadní systém HT DN 100</t>
  </si>
  <si>
    <t>CS ÚRS 2013 01</t>
  </si>
  <si>
    <t>-1874735878</t>
  </si>
  <si>
    <t>Potrubí z plastových trub HT Systém (polypropylenové PPs) odpadní (svislé) DN 100</t>
  </si>
  <si>
    <t>721174042</t>
  </si>
  <si>
    <t>Potrubí kanalizační z PP připojovací systém HT DN 40</t>
  </si>
  <si>
    <t>-1842874514</t>
  </si>
  <si>
    <t>Potrubí z plastových trub HT Systém (polypropylenové PPs) připojovací DN 40</t>
  </si>
  <si>
    <t>0,5+0,5+0,5+0,5+0,5+0,5</t>
  </si>
  <si>
    <t>721174043</t>
  </si>
  <si>
    <t>Potrubí kanalizační z PP připojovací systém HT DN 50</t>
  </si>
  <si>
    <t>76505562</t>
  </si>
  <si>
    <t>Potrubí z plastových trub HT Systém (polypropylenové PPs) připojovací DN 50</t>
  </si>
  <si>
    <t>721174044</t>
  </si>
  <si>
    <t>Potrubí kanalizační z PP připojovací systém HT DN 70</t>
  </si>
  <si>
    <t>1349677440</t>
  </si>
  <si>
    <t>Potrubí z plastových trub HT Systém (polypropylenové PPs) připojovací DN 70</t>
  </si>
  <si>
    <t>721174055</t>
  </si>
  <si>
    <t>Potrubí kanalizační z PP dešťové systém HT DN 100</t>
  </si>
  <si>
    <t>-1384771776</t>
  </si>
  <si>
    <t>Potrubí z plastových trub HT Systém (polypropylenové PPs) dešťové DN 100</t>
  </si>
  <si>
    <t>721194104</t>
  </si>
  <si>
    <t>Vyvedení a upevnění odpadních výpustek DN 40</t>
  </si>
  <si>
    <t>-638919069</t>
  </si>
  <si>
    <t>Zřízení přípojek na potrubí vyvedení a upevnění odpadních výpustek DN 40</t>
  </si>
  <si>
    <t>2+4+1+1+1+1+1+1+1</t>
  </si>
  <si>
    <t>721194105</t>
  </si>
  <si>
    <t>Vyvedení a upevnění odpadních výpustek DN 50</t>
  </si>
  <si>
    <t>294189477</t>
  </si>
  <si>
    <t>Zřízení přípojek na potrubí vyvedení a upevnění odpadních výpustek DN 50</t>
  </si>
  <si>
    <t>1+1+1</t>
  </si>
  <si>
    <t>721194109</t>
  </si>
  <si>
    <t>Vyvedení a upevnění odpadních výpustek DN 100</t>
  </si>
  <si>
    <t>594717360</t>
  </si>
  <si>
    <t>Zřízení přípojek na potrubí vyvedení a upevnění odpadních výpustek DN 100</t>
  </si>
  <si>
    <t>4+2+1</t>
  </si>
  <si>
    <t>721210822</t>
  </si>
  <si>
    <t>Demontáž vpustí střešních DN 100</t>
  </si>
  <si>
    <t>1726829167</t>
  </si>
  <si>
    <t>Demontáž kanalizačního příslušenství střešních vtoků DN 100</t>
  </si>
  <si>
    <t>721212111</t>
  </si>
  <si>
    <t>Odtokový sprchový žlab délky 700 mm s krycím roštem a zápachovou uzávěrkou</t>
  </si>
  <si>
    <t>273083093</t>
  </si>
  <si>
    <t>Odtokové sprchové žlaby se zápachovou uzávěrkou a krycím roštem délky 700 mm</t>
  </si>
  <si>
    <t>721226511</t>
  </si>
  <si>
    <t>Zápachová uzávěrka podomítková pro pračku a myčku DN 40</t>
  </si>
  <si>
    <t>-1406589753</t>
  </si>
  <si>
    <t>Zápachové uzávěrky podomítkové (Pe) s krycí deskou pro pračku a myčku DN 40 (HL 400 ECO)</t>
  </si>
  <si>
    <t>721226511.1</t>
  </si>
  <si>
    <t>1163556378</t>
  </si>
  <si>
    <t>721233212</t>
  </si>
  <si>
    <t>Střešní vtok polypropylen PP pro pochůzné střechy svislý odtok DN 110</t>
  </si>
  <si>
    <t>1076654992</t>
  </si>
  <si>
    <t>Střešní vtoky (vpusti) polypropylenové (PP) pro pochůzné střechy s odtokem svislým DN 110 (HL 62B)</t>
  </si>
  <si>
    <t>721273153</t>
  </si>
  <si>
    <t>Hlavice ventilační polypropylen PP DN 110</t>
  </si>
  <si>
    <t>-2074099500</t>
  </si>
  <si>
    <t>Ventilační hlavice z polypropylenu (PP) DN 110 (HL 810)</t>
  </si>
  <si>
    <t>721290111</t>
  </si>
  <si>
    <t>Zkouška těsnosti potrubí kanalizace vodou do DN 125</t>
  </si>
  <si>
    <t>593294493</t>
  </si>
  <si>
    <t>Zkouška těsnosti kanalizace v objektech vodou do DN 125</t>
  </si>
  <si>
    <t>998721201</t>
  </si>
  <si>
    <t>Přesun hmot procentní pro vnitřní kanalizace v objektech v do 6 m</t>
  </si>
  <si>
    <t>1962440855</t>
  </si>
  <si>
    <t>Přesun hmot pro vnitřní kanalizace stanovený procentní sazbou z ceny vodorovná dopravní vzdálenost do 50 m v objektech výšky do 6 m</t>
  </si>
  <si>
    <t>722</t>
  </si>
  <si>
    <t>Zdravotechnika - vnitřní vodovod</t>
  </si>
  <si>
    <t>722131933</t>
  </si>
  <si>
    <t>Potrubí pozinkované závitové propojení potrubí DN 25</t>
  </si>
  <si>
    <t>-478290452</t>
  </si>
  <si>
    <t>Opravy vodovodního potrubí z ocelových trubek pozinkovaných závitových propojení dosavadního potrubí DN 25</t>
  </si>
  <si>
    <t>722174022</t>
  </si>
  <si>
    <t>Potrubí vodovodní plastové PPR svar polyfuze PN 20 D 20 x 3,4 mm</t>
  </si>
  <si>
    <t>-1732394991</t>
  </si>
  <si>
    <t>Potrubí z plastových trubek z polypropylenu (PPR) svařovaných polyfuzně PN 20 (SDR 6) D 20 x 3,4</t>
  </si>
  <si>
    <t>722174023</t>
  </si>
  <si>
    <t>Potrubí vodovodní plastové PPR svar polyfuze PN 20 D 25 x 4,2 mm</t>
  </si>
  <si>
    <t>-1826154508</t>
  </si>
  <si>
    <t>Potrubí z plastových trubek z polypropylenu (PPR) svařovaných polyfuzně PN 20 (SDR 6) D 25 x 4,2</t>
  </si>
  <si>
    <t>722174024</t>
  </si>
  <si>
    <t>Potrubí vodovodní plastové PPR svar polyfuze PN 20 D 32 x5,4 mm</t>
  </si>
  <si>
    <t>666929091</t>
  </si>
  <si>
    <t>Potrubí z plastových trubek z polypropylenu (PPR) svařovaných polyfuzně PN 20 (SDR 6) D 32 x 5,4</t>
  </si>
  <si>
    <t>722190401</t>
  </si>
  <si>
    <t>Vyvedení a upevnění výpustku do DN 25</t>
  </si>
  <si>
    <t>1420041799</t>
  </si>
  <si>
    <t>Zřízení přípojek na potrubí vyvedení a upevnění výpustek do DN 25</t>
  </si>
  <si>
    <t>4+2+2+4+3+2+2+1+1+2+2+2+2+2</t>
  </si>
  <si>
    <t>722190901</t>
  </si>
  <si>
    <t>Uzavření nebo otevření vodovodního potrubí při opravách</t>
  </si>
  <si>
    <t>697563761</t>
  </si>
  <si>
    <t>Opravy ostatní uzavření nebo otevření vodovodního potrubí při opravách včetně vypuštění a napuštění</t>
  </si>
  <si>
    <t>722220111</t>
  </si>
  <si>
    <t>Nástěnka pro výtokový ventil G 1/2 s jedním závitem</t>
  </si>
  <si>
    <t>385086480</t>
  </si>
  <si>
    <t>Armatury s jedním závitem nástěnky pro výtokový ventil G 1/2</t>
  </si>
  <si>
    <t>6+2+2+4+2+2+2+2+2+1</t>
  </si>
  <si>
    <t>722220121</t>
  </si>
  <si>
    <t>Nástěnka pro baterii G 1/2 s jedním závitem</t>
  </si>
  <si>
    <t>pár</t>
  </si>
  <si>
    <t>-718663978</t>
  </si>
  <si>
    <t>Armatury s jedním závitem nástěnky pro baterii G 1/2</t>
  </si>
  <si>
    <t>722231072</t>
  </si>
  <si>
    <t>Ventil zpětný G 1/2 PN 10 do 110°C se dvěma závity</t>
  </si>
  <si>
    <t>-337153206</t>
  </si>
  <si>
    <t>Armatury se dvěma závity ventily zpětné (R 60) PN 10 do 110 st.C G 1/2</t>
  </si>
  <si>
    <t>722231142</t>
  </si>
  <si>
    <t>Ventil závitový pojistný rohový G 3/4</t>
  </si>
  <si>
    <t>-1780928849</t>
  </si>
  <si>
    <t>Armatury se dvěma závity ventily pojistné rohové (R 140 Giacomini) G 3/4</t>
  </si>
  <si>
    <t>722232043</t>
  </si>
  <si>
    <t>Kohout kulový přímý G 1/2 PN 42 do 185°C vnitřní závit</t>
  </si>
  <si>
    <t>-1986929284</t>
  </si>
  <si>
    <t>Armatury se dvěma závity kulové kohouty PN 42 do 185  st.C přímé vnitřní závit (R 250 D Giacomini) G 1/2</t>
  </si>
  <si>
    <t>722232044</t>
  </si>
  <si>
    <t>Kohout kulový přímý G 3/4 PN 42 do 185°C vnitřní závit</t>
  </si>
  <si>
    <t>1001700096</t>
  </si>
  <si>
    <t>Armatury se dvěma závity kulové kohouty PN 42 do 185  st.C přímé vnitřní závit (R 250 D Giacomini) G 3/4</t>
  </si>
  <si>
    <t>722232045</t>
  </si>
  <si>
    <t>Kohout kulový přímý G 1 PN 42 do 185°C vnitřní závit</t>
  </si>
  <si>
    <t>1386335007</t>
  </si>
  <si>
    <t>Armatury se dvěma závity kulové kohouty PN 42 do 185  st.C přímé vnitřní závit (R 250 D Giacomini) G 1</t>
  </si>
  <si>
    <t>722234263</t>
  </si>
  <si>
    <t>Filtr mosazný G 1/2 PN 16 do 120°C s 2x vnitřním závitem</t>
  </si>
  <si>
    <t>-1588293144</t>
  </si>
  <si>
    <t>Armatury se dvěma závity filtry mosazný (IVAR) PN 16 do 120  st.C G 1/2</t>
  </si>
  <si>
    <t>722250143</t>
  </si>
  <si>
    <t>Hydrantový systém s tvarově stálou hadicí D 25 x 30 m prosklený</t>
  </si>
  <si>
    <t>1287838448</t>
  </si>
  <si>
    <t>Požární příslušenství a armatury hydrantový systém s tvarově stálou hadicí prosklený D 25 x 30 m</t>
  </si>
  <si>
    <t>722290226</t>
  </si>
  <si>
    <t>Zkouška těsnosti vodovodního potrubí závitového do DN 50</t>
  </si>
  <si>
    <t>200357072</t>
  </si>
  <si>
    <t>Zkoušky, proplach a desinfekce vodovodního potrubí zkoušky těsnosti vodovodního potrubí závitového do DN 50</t>
  </si>
  <si>
    <t>722290234</t>
  </si>
  <si>
    <t>Proplach a dezinfekce vodovodního potrubí do DN 80</t>
  </si>
  <si>
    <t>-678688913</t>
  </si>
  <si>
    <t>Zkoušky, proplach a desinfekce vodovodního potrubí proplach a desinfekce vodovodního potrubí do DN 80</t>
  </si>
  <si>
    <t>732421201</t>
  </si>
  <si>
    <t>Čerpadlo teplovodní mokroběžné závitové cirkulační DN 15 výtlak do 0,9 m průtok 0,35 m3/h pro TUV</t>
  </si>
  <si>
    <t>1105093141</t>
  </si>
  <si>
    <t>Čerpadla teplovodní závitová mokroběžná cirkulační pro TUV (elektronicky řízená) PN 10, do 80 st.C (Grundfos, Wilo) DN přípojky/dopravní výška H (m) - čerpací výkon Q (m3/h) DN 15 / do 0,9 m / 0,35 m3/h (Star-Z-NOVA A)</t>
  </si>
  <si>
    <t>734261233</t>
  </si>
  <si>
    <t>Šroubení topenářské přímé G 1/2 PN 16 do 120°C</t>
  </si>
  <si>
    <t>-27299287</t>
  </si>
  <si>
    <t>Šroubení topenářské PN 16 do 120 st.C přímé (R 18 Giacomini) G 1/2</t>
  </si>
  <si>
    <t>998722201</t>
  </si>
  <si>
    <t>Přesun hmot procentní pro vnitřní vodovod v objektech v do 6 m</t>
  </si>
  <si>
    <t>-1356662309</t>
  </si>
  <si>
    <t>Přesun hmot pro vnitřní vodovod stanovený procentní sazbou z ceny vodorovná dopravní vzdálenost do 50 m v objektech výšky do 6 m</t>
  </si>
  <si>
    <t>725</t>
  </si>
  <si>
    <t>Zdravotechnika - zařizovací předměty</t>
  </si>
  <si>
    <t>725112021</t>
  </si>
  <si>
    <t>Klozet keramický závěsný na nosné stěny s hlubokým splachováním odpad vodorovný</t>
  </si>
  <si>
    <t>-1553543665</t>
  </si>
  <si>
    <t>Zařízení záchodů klozety keramické závěsné na nosné stěny s hlubokým splachováním odpad vodorovný</t>
  </si>
  <si>
    <t>725119123</t>
  </si>
  <si>
    <t>Montáž klozetových mís závěsných na nosné stěny</t>
  </si>
  <si>
    <t>906454645</t>
  </si>
  <si>
    <t>Zařízení záchodů montáž klozetových mís závěsných na nosné stěny</t>
  </si>
  <si>
    <t>642360810</t>
  </si>
  <si>
    <t xml:space="preserve">mísa klozetová keramická závěsná pro děti bílá </t>
  </si>
  <si>
    <t>-341421541</t>
  </si>
  <si>
    <t>Klozety keramické závěsné dětské</t>
  </si>
  <si>
    <t>725211601</t>
  </si>
  <si>
    <t>Umyvadlo keramické připevněné na stěnu šrouby bílé bez krytu na sifon 500 mm</t>
  </si>
  <si>
    <t>-635160615</t>
  </si>
  <si>
    <t>Umyvadla keramická bez výtokových armatur se zápachovou uzávěrkou připevněná na stěnu šrouby bílá bez sloupu nebo krytu na sifon 500 mm</t>
  </si>
  <si>
    <t>725211603</t>
  </si>
  <si>
    <t>Umyvadlo keramické připevněné na stěnu šrouby bílé bez krytu na sifon 600 mm</t>
  </si>
  <si>
    <t>-490676960</t>
  </si>
  <si>
    <t>Umyvadla keramická bez výtokových armatur se zápachovou uzávěrkou připevněná na stěnu šrouby bílá bez sloupu nebo krytu na sifon 600 mm</t>
  </si>
  <si>
    <t>725241532</t>
  </si>
  <si>
    <t>Vanička sprchová keramická čtvrtkruhová 900x900 mm</t>
  </si>
  <si>
    <t>-861130687</t>
  </si>
  <si>
    <t>Sprchové vaničky, boxy, kouty a zástěny sprchové vaničky keramické čtvrtkruhové 900x900 mm</t>
  </si>
  <si>
    <t>725245162</t>
  </si>
  <si>
    <t>Zástěna sprchová zásuvná třídílná se dvěma posuvnými díly do výšky 1850 mm a šířky 900 mm</t>
  </si>
  <si>
    <t>-1186577970</t>
  </si>
  <si>
    <t>Sprchové vaničky, boxy, kouty a zástěny zástěny sprchové do výšky 2000 mm dveře zásuvné třídílné se dvěma posuvnými díly, šířky 900 mm</t>
  </si>
  <si>
    <t>725245192</t>
  </si>
  <si>
    <t>Zástěna sprchová zásuvná čtyřdílná se dvěma posuvnými díly do výšky 2000 mm a šířky 900 mm čtvrtkruh</t>
  </si>
  <si>
    <t>-1518795554</t>
  </si>
  <si>
    <t>Sprchové vaničky, boxy, kouty a zástěny zástěny sprchové do výšky 2000 mm dveře zásuvné čtyřdílné se dvěma posuvnými díly s čelním vstupem, šířky čtvrtkruhové, šířky 900 mm</t>
  </si>
  <si>
    <t>725311131</t>
  </si>
  <si>
    <t>Dřez dvojitý nerezový se zápachovou uzávěrkou nástavný 900x600 mm</t>
  </si>
  <si>
    <t>-93784764</t>
  </si>
  <si>
    <t>Dřezy bez výtokových armatur dvojité se zápachovou uzávěrkou nerezové nástavné 900x600 mm</t>
  </si>
  <si>
    <t>725331111</t>
  </si>
  <si>
    <t>Výlevka bez výtokových armatur keramická se sklopnou plastovou mřížkou 425 mm</t>
  </si>
  <si>
    <t>91762169</t>
  </si>
  <si>
    <t>Výlevky bez výtokových armatur a splachovací nádrže keramické se sklopnou plastovou mřížkou 425 mm</t>
  </si>
  <si>
    <t>725539304</t>
  </si>
  <si>
    <t>Montáž ohřívačů zásobníkových stacionárních tlakových do 300 litrů</t>
  </si>
  <si>
    <t>1472900589</t>
  </si>
  <si>
    <t>Elektrické ohřívače zásobníkové montáž tlakových ohřívačů stacionárních přes 250 do 300 l</t>
  </si>
  <si>
    <t>484388160</t>
  </si>
  <si>
    <t>ohřívač zásobníkový stacionární OKCE 300 S/1 MPa 300 l</t>
  </si>
  <si>
    <t>901586975</t>
  </si>
  <si>
    <t>Ohříváky užitkové vody zásobníkové vytápěné plynem, elektřinou nebo jiným mediem zásobníky TV zásobníkové ohřívače vody elektrické typ OKCE stacionární  0,6 MPa bez vestavné topné jednotky (nutno dokoupit) OKCE 300 S/1 MPa  300 l</t>
  </si>
  <si>
    <t>725812215</t>
  </si>
  <si>
    <t>Ventil stojánkový klasický G 1/2</t>
  </si>
  <si>
    <t>1164675870</t>
  </si>
  <si>
    <t>Ventily stojánkové klasické G 1/2</t>
  </si>
  <si>
    <t>725813112</t>
  </si>
  <si>
    <t>Ventil rohový pračkový G 3/4</t>
  </si>
  <si>
    <t>-273407098</t>
  </si>
  <si>
    <t>Ventily rohové bez připojovací trubičky nebo flexi hadičky pračkové G 3/4 (RIO 10794)</t>
  </si>
  <si>
    <t>725821312</t>
  </si>
  <si>
    <t>Baterie dřezové nástěnné pákové s otáčivým kulatým ústím a délkou ramínka 300 mm</t>
  </si>
  <si>
    <t>1168850362</t>
  </si>
  <si>
    <t>725821315</t>
  </si>
  <si>
    <t>Baterie umyvadlové nástěnné pákové s otáčivým plochým ústím a délkou ramínka 225 mm</t>
  </si>
  <si>
    <t>2107215469</t>
  </si>
  <si>
    <t>725821326</t>
  </si>
  <si>
    <t>Baterie dřezové stojánkové pákové s otáčivým kulatým ústím a délkou ramínka 265 mm</t>
  </si>
  <si>
    <t>-1379948171</t>
  </si>
  <si>
    <t>Baterie dřezové stojánkové pákové s otáčivým ústím a délkou ramínka 265 mm</t>
  </si>
  <si>
    <t>725822652</t>
  </si>
  <si>
    <t>Baterie umyvadlové směšovací teplota vody a množství na baterii</t>
  </si>
  <si>
    <t>-110033616</t>
  </si>
  <si>
    <t>Baterie umyvadlové stojánkové automatické senzorové směšovací teplota a množství vody na baterii</t>
  </si>
  <si>
    <t>725841311</t>
  </si>
  <si>
    <t>Baterie sprchové nástěnné pákové</t>
  </si>
  <si>
    <t>-2023887016</t>
  </si>
  <si>
    <t>1+1</t>
  </si>
  <si>
    <t>725980123</t>
  </si>
  <si>
    <t>Dvířka 30/30</t>
  </si>
  <si>
    <t>-248646421</t>
  </si>
  <si>
    <t>Dvířka  30/30</t>
  </si>
  <si>
    <t>998725201</t>
  </si>
  <si>
    <t>Přesun hmot procentní pro zařizovací předměty v objektech v do 6 m</t>
  </si>
  <si>
    <t>627649225</t>
  </si>
  <si>
    <t>Přesun hmot pro zařizovací předměty stanovený procentní sazbou z ceny vodorovná dopravní vzdálenost do 50 m v objektech výšky do 6 m</t>
  </si>
  <si>
    <t>726</t>
  </si>
  <si>
    <t>Zdravotechnika - předstěnové instalace</t>
  </si>
  <si>
    <t>726111031</t>
  </si>
  <si>
    <t>Instalační předstěna - klozet s ovládáním zepředu v 1080 mm závěsný do masivní zděné kce</t>
  </si>
  <si>
    <t>395205603</t>
  </si>
  <si>
    <t>Předstěnové instalační systémy pro zazdění (GEBERIT) do masivních zděných konstrukcí pro závěsné klozety ovládání zepředu, stavební výška 1080 mm</t>
  </si>
  <si>
    <t>726111041</t>
  </si>
  <si>
    <t>Instalační předstěna - klozet s ovládáním shora v 820 nebo 880 mm závěsný do masivní zděné kce</t>
  </si>
  <si>
    <t>-2099404151</t>
  </si>
  <si>
    <t>Předstěnové instalační systémy pro zazdění (GEBERIT) do masivních zděných konstrukcí pro závěsné klozety ovládání shora, stavební výška 820/880 mm</t>
  </si>
  <si>
    <t>998726211</t>
  </si>
  <si>
    <t>Přesun hmot procentní pro instalační prefabrikáty v objektech v do 6 m</t>
  </si>
  <si>
    <t>434567805</t>
  </si>
  <si>
    <t>Přesun hmot pro instalační prefabrikáty stanovený procentní sazbou z ceny vodorovná dopravní vzdálenost do 50 m v objektech výšky do 6 m</t>
  </si>
  <si>
    <t>3 - elektroinstalace</t>
  </si>
  <si>
    <t>D1 - Instalační materiál a kabelová vedení</t>
  </si>
  <si>
    <t>PSV - PSV</t>
  </si>
  <si>
    <t xml:space="preserve">    D 01 - Dodávky zařízení a rozvaděčů_x000D_
</t>
  </si>
  <si>
    <t xml:space="preserve">    D 02 - Instalační materiál a kabelová vedení_x000D_
</t>
  </si>
  <si>
    <t xml:space="preserve">    D2 - Svítidla a světelené zdroje</t>
  </si>
  <si>
    <t xml:space="preserve">    D3 - Materiál pro hromosvod a uzemnění</t>
  </si>
  <si>
    <t xml:space="preserve">    D4 - Montážní práce elektroinstalace</t>
  </si>
  <si>
    <t xml:space="preserve">    D5 - Montážní práce hromosvod a uzemnění</t>
  </si>
  <si>
    <t xml:space="preserve">    D 8 - Ostatní náklady</t>
  </si>
  <si>
    <t>D1</t>
  </si>
  <si>
    <t>Instalační materiál a kabelová vedení</t>
  </si>
  <si>
    <t>D 01</t>
  </si>
  <si>
    <t xml:space="preserve">Dodávky zařízení a rozvaděčů_x000D_
</t>
  </si>
  <si>
    <t>Pol10</t>
  </si>
  <si>
    <t>Svodič přepětí třídy T1+T2 (B+C), 3pól sada pro TN-C</t>
  </si>
  <si>
    <t>-1488477149</t>
  </si>
  <si>
    <t>Pol11</t>
  </si>
  <si>
    <t>Jednotka pom.kontaktů pro svodiče přepětí, 1p kont</t>
  </si>
  <si>
    <t>-441369812</t>
  </si>
  <si>
    <t>Pol12</t>
  </si>
  <si>
    <t>Jistič PL7, char C, 1-pólový, Icn=10kA, In=4A</t>
  </si>
  <si>
    <t>1975264323</t>
  </si>
  <si>
    <t>Pol13</t>
  </si>
  <si>
    <t>Chránič s nadproudovou ochranou, Ir=250A, A, 1+N, 10kA, char.B, Idn=0.03A, In=1</t>
  </si>
  <si>
    <t>942409301</t>
  </si>
  <si>
    <t>Pol14</t>
  </si>
  <si>
    <t>-1224606844</t>
  </si>
  <si>
    <t>Pol15</t>
  </si>
  <si>
    <t>Chránič Ir=250A, typ A, 4-pól, Idn=0.03A, In=63A</t>
  </si>
  <si>
    <t>1218086875</t>
  </si>
  <si>
    <t>Pol16</t>
  </si>
  <si>
    <t>Jistič, char B, 1-pólový, Icn=10kA, In=16A</t>
  </si>
  <si>
    <t>-1345731619</t>
  </si>
  <si>
    <t>Pol17</t>
  </si>
  <si>
    <t>Jistič, char B, 1-pólový, Icn=10kA, In=10A</t>
  </si>
  <si>
    <t>-1058446768</t>
  </si>
  <si>
    <t>Pol18</t>
  </si>
  <si>
    <t>Jistič, char C, 1-pólový, Icn=10kA, In=6A</t>
  </si>
  <si>
    <t>-1045325585</t>
  </si>
  <si>
    <t>Pol19</t>
  </si>
  <si>
    <t>Jistič, char C, 1-pólový, Icn=10kA, In=10A</t>
  </si>
  <si>
    <t>-1026791037</t>
  </si>
  <si>
    <t>Pol2</t>
  </si>
  <si>
    <t>Jistič, char C, 3-pólový, Icn=10kA, In=40A</t>
  </si>
  <si>
    <t>-229580224</t>
  </si>
  <si>
    <t>Pol20</t>
  </si>
  <si>
    <t>Jistič, char B, 3-pólový, Icn=10kA, In=16A</t>
  </si>
  <si>
    <t>-1403556275</t>
  </si>
  <si>
    <t>Pol21</t>
  </si>
  <si>
    <t>Propojovací lišta 1m, 3-pól, In=63A, 10mm2</t>
  </si>
  <si>
    <t>-1844957245</t>
  </si>
  <si>
    <t>Pol22</t>
  </si>
  <si>
    <t>Koncový kryt k propoj liště 63A a 80A 2, 3-pól</t>
  </si>
  <si>
    <t>-679940304</t>
  </si>
  <si>
    <t>Pol23</t>
  </si>
  <si>
    <t>Pomocné relé 1x16A přepínací, AC 230V, AC/DC 24V</t>
  </si>
  <si>
    <t>2007739086</t>
  </si>
  <si>
    <t>Pol24</t>
  </si>
  <si>
    <t>Impulzní relé Ith 20A, Uc AC 230V, 2x zapínací kontakt</t>
  </si>
  <si>
    <t>-681615522</t>
  </si>
  <si>
    <t>Pol25</t>
  </si>
  <si>
    <t>Instalační stykač Ith 40A, Uc AC 230V, 4x zapínací kontakt</t>
  </si>
  <si>
    <t>-1987542879</t>
  </si>
  <si>
    <t>Pol26</t>
  </si>
  <si>
    <t>Chránič Ir=250A, typ A, 2-pól, Idn=0.03A, In=40A</t>
  </si>
  <si>
    <t>-1121665712</t>
  </si>
  <si>
    <t>Pol27</t>
  </si>
  <si>
    <t>-1189807986</t>
  </si>
  <si>
    <t>Pol28</t>
  </si>
  <si>
    <t>Rozvodný blok čtyřpólový</t>
  </si>
  <si>
    <t>-199509234</t>
  </si>
  <si>
    <t>Pol29</t>
  </si>
  <si>
    <t>Propojovací vodiče</t>
  </si>
  <si>
    <t>1935363263</t>
  </si>
  <si>
    <t>Pol3</t>
  </si>
  <si>
    <t>Můstek (svorkovnice 12x16mm2), nekrytý IP00, modrý, 63A, na DIN, rozměr 87x23x28</t>
  </si>
  <si>
    <t>-1865274335</t>
  </si>
  <si>
    <t>Pol30</t>
  </si>
  <si>
    <t>Sestavení a propojení rozváděče</t>
  </si>
  <si>
    <t>15571772</t>
  </si>
  <si>
    <t>Pol31</t>
  </si>
  <si>
    <t>Kusová zkouška rozváděče</t>
  </si>
  <si>
    <t>-1145428597</t>
  </si>
  <si>
    <t>Pol32</t>
  </si>
  <si>
    <t>Protokol o kusovém ověřování</t>
  </si>
  <si>
    <t>-1122159620</t>
  </si>
  <si>
    <t>Pol4</t>
  </si>
  <si>
    <t>1675240790</t>
  </si>
  <si>
    <t>Pol5</t>
  </si>
  <si>
    <t>Úprava plech. zákrytu</t>
  </si>
  <si>
    <t>-1270430228</t>
  </si>
  <si>
    <t>Pol6</t>
  </si>
  <si>
    <t>Rozvaděč 2R04 (2.NP)</t>
  </si>
  <si>
    <t>1326185308</t>
  </si>
  <si>
    <t>Pol7</t>
  </si>
  <si>
    <t>Rozvodnice, POD omítku, bílé dveře, N/PE svorkovnice, 6 řad, 144 modulů</t>
  </si>
  <si>
    <t>160593200</t>
  </si>
  <si>
    <t>Pol8</t>
  </si>
  <si>
    <t>Zaslepovací pás max. délka 1m, pro výřezy 45mm, šedý</t>
  </si>
  <si>
    <t>-106238176</t>
  </si>
  <si>
    <t>Pol9</t>
  </si>
  <si>
    <t>Hlavní vypínač, 3-pól, In=63A</t>
  </si>
  <si>
    <t>-1713377304</t>
  </si>
  <si>
    <t>D 02</t>
  </si>
  <si>
    <t xml:space="preserve">Instalační materiál a kabelová vedení_x000D_
</t>
  </si>
  <si>
    <t>Pol33</t>
  </si>
  <si>
    <t>Spinač č.1  pod omítku IP20</t>
  </si>
  <si>
    <t>208253825</t>
  </si>
  <si>
    <t>Pol34</t>
  </si>
  <si>
    <t>Spinač č.6 pod omítku IP20</t>
  </si>
  <si>
    <t>710602270</t>
  </si>
  <si>
    <t>Pol35</t>
  </si>
  <si>
    <t>Spinač č.6 pod omítku IP43</t>
  </si>
  <si>
    <t>-132970646</t>
  </si>
  <si>
    <t>Pol36</t>
  </si>
  <si>
    <t>Tlačitko č.1/0 pod omítku IP20</t>
  </si>
  <si>
    <t>-1482241989</t>
  </si>
  <si>
    <t>Pol37</t>
  </si>
  <si>
    <t>Spínač trojpoólovy tiskací 400V/25A (Presto)</t>
  </si>
  <si>
    <t>1254513036</t>
  </si>
  <si>
    <t>Pol38</t>
  </si>
  <si>
    <t>Vývodková svorkovnicepro šňůry do 5x2,5 pod omítku IP20</t>
  </si>
  <si>
    <t>1959335238</t>
  </si>
  <si>
    <t>Pol39</t>
  </si>
  <si>
    <t>Ovladač spínače jednoduchý</t>
  </si>
  <si>
    <t>874889626</t>
  </si>
  <si>
    <t>Pol40</t>
  </si>
  <si>
    <t>Zásuvka 230V/16A s clonkami pod omítku IP20</t>
  </si>
  <si>
    <t>-840256836</t>
  </si>
  <si>
    <t>Pol41</t>
  </si>
  <si>
    <t>Zásuvka 230V/16A se svod.přep- a clonkami pod omítku IP20</t>
  </si>
  <si>
    <t>2028869821</t>
  </si>
  <si>
    <t>Pol42</t>
  </si>
  <si>
    <t>Nosná maska pro komunik.zás. dvojnásobná</t>
  </si>
  <si>
    <t>-383463202</t>
  </si>
  <si>
    <t>Pol43</t>
  </si>
  <si>
    <t>Konektor RJ45 Cat.5e</t>
  </si>
  <si>
    <t>-993384918</t>
  </si>
  <si>
    <t>Pol44</t>
  </si>
  <si>
    <t>Kryt  komunikační zásuvky 2xRJ45</t>
  </si>
  <si>
    <t>-1407455986</t>
  </si>
  <si>
    <t>Pol45</t>
  </si>
  <si>
    <t>Jednorámeček pro spínače a zásuvky pod omítku</t>
  </si>
  <si>
    <t>-222173926</t>
  </si>
  <si>
    <t>Pol46</t>
  </si>
  <si>
    <t>Dvojrámeček pro spínače a zásuvky pod omítku</t>
  </si>
  <si>
    <t>-216379375</t>
  </si>
  <si>
    <t>Pol47</t>
  </si>
  <si>
    <t>Trojrámeček pro spínače a zásuvky pod omítku</t>
  </si>
  <si>
    <t>-2052301885</t>
  </si>
  <si>
    <t>Pol48</t>
  </si>
  <si>
    <t>Krabice pro omístku/SDK přístrojová</t>
  </si>
  <si>
    <t>-315067682</t>
  </si>
  <si>
    <t>Pol49</t>
  </si>
  <si>
    <t>Krabice pro omítku/SDK odbočná</t>
  </si>
  <si>
    <t>-563606677</t>
  </si>
  <si>
    <t>Pol50</t>
  </si>
  <si>
    <t>Krabice pro omíttku/SDK pro příp.hl.pospojení</t>
  </si>
  <si>
    <t>2029132265</t>
  </si>
  <si>
    <t>Pol51</t>
  </si>
  <si>
    <t>Infrapasivní čidlo se spínacím relé</t>
  </si>
  <si>
    <t>32435495</t>
  </si>
  <si>
    <t>Pol52</t>
  </si>
  <si>
    <t>Videotelefon do stáv.systému Comax displej 4,7", barevný</t>
  </si>
  <si>
    <t>1614007868</t>
  </si>
  <si>
    <t>Pol53</t>
  </si>
  <si>
    <t>Trubka ohebná pod omítku pr.16mm</t>
  </si>
  <si>
    <t>1740723604</t>
  </si>
  <si>
    <t>Pol54</t>
  </si>
  <si>
    <t>Lišta PVC instalační LV 17x17</t>
  </si>
  <si>
    <t>158167410</t>
  </si>
  <si>
    <t>Pol55</t>
  </si>
  <si>
    <t>Lišta PVC instalační LV 40x40 HD</t>
  </si>
  <si>
    <t>-756268981</t>
  </si>
  <si>
    <t>Pol56</t>
  </si>
  <si>
    <t>Kabel CYKY - J  4x10 mm (B)</t>
  </si>
  <si>
    <t>443085896</t>
  </si>
  <si>
    <t>Pol57</t>
  </si>
  <si>
    <t>Kabel CYKY - J  5x2,5 mm (C)</t>
  </si>
  <si>
    <t>916690511</t>
  </si>
  <si>
    <t>Pol58</t>
  </si>
  <si>
    <t>Kabel CYKY - J  5x1,5 mm (C)</t>
  </si>
  <si>
    <t>-2050381311</t>
  </si>
  <si>
    <t>Pol59</t>
  </si>
  <si>
    <t>Kabel CYKY - J  3 x2,5 mm (C)</t>
  </si>
  <si>
    <t>-778091669</t>
  </si>
  <si>
    <t>Pol60</t>
  </si>
  <si>
    <t>Kabel CYKY - J 3x1,5 mm (C)</t>
  </si>
  <si>
    <t>-1365719089</t>
  </si>
  <si>
    <t>Pol61</t>
  </si>
  <si>
    <t>Kabel CYKY - J 3x4 mm (C)</t>
  </si>
  <si>
    <t>-518478318</t>
  </si>
  <si>
    <t>Pol62</t>
  </si>
  <si>
    <t>Šňura H07RN-F 5Gx2,5 mm</t>
  </si>
  <si>
    <t>-889334068</t>
  </si>
  <si>
    <t>Pol63</t>
  </si>
  <si>
    <t>Kabel sdělovací UTP UTP Cat. 5e</t>
  </si>
  <si>
    <t>1451069075</t>
  </si>
  <si>
    <t>Pol64</t>
  </si>
  <si>
    <t>Kabel JYTY-O 4X1 mm</t>
  </si>
  <si>
    <t>768363020</t>
  </si>
  <si>
    <t>Pol65</t>
  </si>
  <si>
    <t>Vodič CY 6 mm   žlutozelený</t>
  </si>
  <si>
    <t>-85663076</t>
  </si>
  <si>
    <t>Pol66</t>
  </si>
  <si>
    <t>Vodič CY 4 mm   žlutozelený</t>
  </si>
  <si>
    <t>-740569985</t>
  </si>
  <si>
    <t>Pol67</t>
  </si>
  <si>
    <t>Svorkovnice hlav.pospojení Z780</t>
  </si>
  <si>
    <t>-613199889</t>
  </si>
  <si>
    <t>Pol68</t>
  </si>
  <si>
    <t>Zemnící svorka ZSA 16</t>
  </si>
  <si>
    <t>-696284817</t>
  </si>
  <si>
    <t>Pol69</t>
  </si>
  <si>
    <t>Pásek CU ke svorce Bernard</t>
  </si>
  <si>
    <t>2045342122</t>
  </si>
  <si>
    <t>D2</t>
  </si>
  <si>
    <t>Svítidla a světelené zdroje</t>
  </si>
  <si>
    <t>Pol70</t>
  </si>
  <si>
    <t>Svítidlo s LED zdrojem 36W, 4300 lm, Ra 80, 4000K</t>
  </si>
  <si>
    <t>1052777775</t>
  </si>
  <si>
    <t>Pol71</t>
  </si>
  <si>
    <t>Svítidlo s LED zdrojem 20W, 1960 lm, Ra 80, 3000K</t>
  </si>
  <si>
    <t>-1246791794</t>
  </si>
  <si>
    <t>Pol72</t>
  </si>
  <si>
    <t>Svítidlo s LED zdrojem 34W, 3650 lm, Ra 80, 4000K</t>
  </si>
  <si>
    <t>2117880996</t>
  </si>
  <si>
    <t>Pol73</t>
  </si>
  <si>
    <t>Svítidlo s LED zdrojem 34W, 3650 lm, Ra 80, 4000K +EM3, NM 3hod .</t>
  </si>
  <si>
    <t>1951402008</t>
  </si>
  <si>
    <t>Pol74</t>
  </si>
  <si>
    <t>Svítidlo s LED zdrojem 16W//2500lm/4000K, IP54</t>
  </si>
  <si>
    <t>113322606</t>
  </si>
  <si>
    <t>Pol75</t>
  </si>
  <si>
    <t>Svítidlo s LED zdrojem 16W/2500lm/4000K, IP54, NM 1hod .</t>
  </si>
  <si>
    <t>1327058485</t>
  </si>
  <si>
    <t>RP</t>
  </si>
  <si>
    <t>Recykl. poplatek 8,40 Kč svítidlo</t>
  </si>
  <si>
    <t>424207776</t>
  </si>
  <si>
    <t>D3</t>
  </si>
  <si>
    <t>Materiál pro hromosvod a uzemnění</t>
  </si>
  <si>
    <t>Pol76</t>
  </si>
  <si>
    <t>Vodič AlMgSi drát 8 0,135kg/m</t>
  </si>
  <si>
    <t>315062442</t>
  </si>
  <si>
    <t>Pol77</t>
  </si>
  <si>
    <t>Podpěra vedení  na ploché střechy PV 21</t>
  </si>
  <si>
    <t>1652132925</t>
  </si>
  <si>
    <t>Pol78</t>
  </si>
  <si>
    <t>Podpěra vedení do stěny PV 17</t>
  </si>
  <si>
    <t>-795809058</t>
  </si>
  <si>
    <t>Pol79</t>
  </si>
  <si>
    <t>Svorka univerzální SU</t>
  </si>
  <si>
    <t>1297673479</t>
  </si>
  <si>
    <t>Pol80</t>
  </si>
  <si>
    <t>Svorka zkušební SZ</t>
  </si>
  <si>
    <t>1443560678</t>
  </si>
  <si>
    <t>Pol81</t>
  </si>
  <si>
    <t>Svorka na okap. žlaby / oplech atiky</t>
  </si>
  <si>
    <t>1438054283</t>
  </si>
  <si>
    <t>Pol82</t>
  </si>
  <si>
    <t>Štítek označ. svodu č.0-9</t>
  </si>
  <si>
    <t>1867072599</t>
  </si>
  <si>
    <t>D4</t>
  </si>
  <si>
    <t>Montážní práce elektroinstalace</t>
  </si>
  <si>
    <t>Pol100</t>
  </si>
  <si>
    <t>Montáž soupravy domovního videotelefonu vč. nastavení</t>
  </si>
  <si>
    <t>1006255637</t>
  </si>
  <si>
    <t>Pol101</t>
  </si>
  <si>
    <t>Připojení ventilátoru nebo VZT zařízení</t>
  </si>
  <si>
    <t>1285686925</t>
  </si>
  <si>
    <t>Pol102</t>
  </si>
  <si>
    <t>Montáž snímače teploty nástěnný</t>
  </si>
  <si>
    <t>-133611005</t>
  </si>
  <si>
    <t>Pol103</t>
  </si>
  <si>
    <t>Trubka oheb. elektroinst. 16.0 mm pod om. vč. výseku drážky ve zdivu</t>
  </si>
  <si>
    <t>-962570129</t>
  </si>
  <si>
    <t>Pol104</t>
  </si>
  <si>
    <t>Lišta elektroinst.z vč.spojek,ohybů, rohů  do 20/20</t>
  </si>
  <si>
    <t>-1964709503</t>
  </si>
  <si>
    <t>Pol105</t>
  </si>
  <si>
    <t>Lišta elektroinst. vč. spojek, ohybů, rohůL do 40/40</t>
  </si>
  <si>
    <t>1600760539</t>
  </si>
  <si>
    <t>Pol106</t>
  </si>
  <si>
    <t>CYKY-CYKYm 750V 4x6 pevně uložený vč. výseku drážky ve zdivu</t>
  </si>
  <si>
    <t>-1873216934</t>
  </si>
  <si>
    <t>Pol107</t>
  </si>
  <si>
    <t>CYKY-CYKYm 750V 5x2.5 pevně uložený vč. výseku drážky ve zdivu</t>
  </si>
  <si>
    <t>1099254264</t>
  </si>
  <si>
    <t>Pol108</t>
  </si>
  <si>
    <t>CYKY-CYKYm 750V 5x1.5 pevně uložený vč. výseku drážky ve zdivu</t>
  </si>
  <si>
    <t>1531206616</t>
  </si>
  <si>
    <t>Pol109</t>
  </si>
  <si>
    <t>CYKY-CYKYm 750V 3x2.5 pevně uložený vč. výseku drážky ve zdivu</t>
  </si>
  <si>
    <t>-1259102323</t>
  </si>
  <si>
    <t>Pol110</t>
  </si>
  <si>
    <t>CYKY-CYKYm 750V 3x1.5 pevně uložený vč. výseku drážky ve zdivu</t>
  </si>
  <si>
    <t>-1138717686</t>
  </si>
  <si>
    <t>Pol111</t>
  </si>
  <si>
    <t>CYSY 5x2.50 volně uložená</t>
  </si>
  <si>
    <t>-2049595252</t>
  </si>
  <si>
    <t>Pol112</t>
  </si>
  <si>
    <t>Datový kabel UTP v trubce nebo liště</t>
  </si>
  <si>
    <t>-1663258142</t>
  </si>
  <si>
    <t>Pol113</t>
  </si>
  <si>
    <t>JYTY 4x1 vč. výseku drážky nebo v liště na omítce</t>
  </si>
  <si>
    <t>1916124305</t>
  </si>
  <si>
    <t>Pol114</t>
  </si>
  <si>
    <t>Vodič CY 6 pevně uložený vč. výseku drážky ve zdivu</t>
  </si>
  <si>
    <t>512491903</t>
  </si>
  <si>
    <t>Pol115</t>
  </si>
  <si>
    <t>Vodič CY 4 pevně uložený vč. výseku drážky ve zdivu</t>
  </si>
  <si>
    <t>1479424634</t>
  </si>
  <si>
    <t>Pol116</t>
  </si>
  <si>
    <t>Svorkovnice hlavního pospojení v krabici</t>
  </si>
  <si>
    <t>-1147528783</t>
  </si>
  <si>
    <t>Pol117</t>
  </si>
  <si>
    <t>Svorky pospojení kov.hmot a na potrubí (Bernard) vč. pásku</t>
  </si>
  <si>
    <t>-1055658564</t>
  </si>
  <si>
    <t>Pol118</t>
  </si>
  <si>
    <t>Svítidla s LED zdrojem stropní lineární IP54</t>
  </si>
  <si>
    <t>2050164759</t>
  </si>
  <si>
    <t>Pol119</t>
  </si>
  <si>
    <t>Svítidla s LED zdrojem stropní čtvrcové IP54</t>
  </si>
  <si>
    <t>-2027648454</t>
  </si>
  <si>
    <t>Pol120</t>
  </si>
  <si>
    <t>Svítidla s LED zdrojem stropní čtvrcové IP54 s nouz.modulem</t>
  </si>
  <si>
    <t>1437525799</t>
  </si>
  <si>
    <t>Pol83</t>
  </si>
  <si>
    <t>Ukončení celoplast. kabelů  do 4 x 25 mm2</t>
  </si>
  <si>
    <t>-286053209</t>
  </si>
  <si>
    <t>Pol84</t>
  </si>
  <si>
    <t>Ukončení šňůry  do 5 x 6 mm2</t>
  </si>
  <si>
    <t>1166367213</t>
  </si>
  <si>
    <t>Pol85</t>
  </si>
  <si>
    <t>Ukončení vodičů  do   2.5 mm2</t>
  </si>
  <si>
    <t>1870600682</t>
  </si>
  <si>
    <t>Pol86</t>
  </si>
  <si>
    <t>Ukončení vodičů  do   6   mm2</t>
  </si>
  <si>
    <t>1680388752</t>
  </si>
  <si>
    <t>Pol87</t>
  </si>
  <si>
    <t>Spínač polozapuštěný jednopólový - řazení 1</t>
  </si>
  <si>
    <t>-1276607636</t>
  </si>
  <si>
    <t>Pol88</t>
  </si>
  <si>
    <t>Spínač polozapuštěný střídavý přepínač - řazení 6</t>
  </si>
  <si>
    <t>-1142255953</t>
  </si>
  <si>
    <t>Pol89</t>
  </si>
  <si>
    <t>Spínač polozapuštěný střídavý přepínač - řazení 6 IP43</t>
  </si>
  <si>
    <t>336022561</t>
  </si>
  <si>
    <t>Pol90</t>
  </si>
  <si>
    <t>Spínač polozapuštěný tlačítkový- řazení 1/0</t>
  </si>
  <si>
    <t>-441005558</t>
  </si>
  <si>
    <t>Pol91</t>
  </si>
  <si>
    <t>Vypínač trojpólová 400V/25A v krytu</t>
  </si>
  <si>
    <t>-965356593</t>
  </si>
  <si>
    <t>Pol92</t>
  </si>
  <si>
    <t>Vývodková svorkovnice pro ukončení šňůr. vedení</t>
  </si>
  <si>
    <t>-1082419161</t>
  </si>
  <si>
    <t>Pol93</t>
  </si>
  <si>
    <t>Domovní zásuvka polozapuštěná 10/16A 250V 2P+Z</t>
  </si>
  <si>
    <t>-290334718</t>
  </si>
  <si>
    <t>Pol94</t>
  </si>
  <si>
    <t>Datová zásuvka pod omítk. RJ45 Cat 5e</t>
  </si>
  <si>
    <t>-1461733496</t>
  </si>
  <si>
    <t>Pol95</t>
  </si>
  <si>
    <t>Krabice přístrojová vč. výseku kapsy ve zdivu</t>
  </si>
  <si>
    <t>1635020381</t>
  </si>
  <si>
    <t>Pol96</t>
  </si>
  <si>
    <t>Zapojení vodičů v krabici pod vypínačem pod omítkou</t>
  </si>
  <si>
    <t>-2009354633</t>
  </si>
  <si>
    <t>Pol97</t>
  </si>
  <si>
    <t>Krabice odbočná s víčkem včetně výseku kapsy ve zdivu</t>
  </si>
  <si>
    <t>1555903045</t>
  </si>
  <si>
    <t>Pol98</t>
  </si>
  <si>
    <t>Krabice odbočná s víčkem čtvercová vč. výseku kapsy ve zdivu</t>
  </si>
  <si>
    <t>1066345758</t>
  </si>
  <si>
    <t>Pol99</t>
  </si>
  <si>
    <t>Montáž PIR čidel spínacích pohybových</t>
  </si>
  <si>
    <t>1371194069</t>
  </si>
  <si>
    <t>D5</t>
  </si>
  <si>
    <t>Montážní práce hromosvod a uzemnění</t>
  </si>
  <si>
    <t>MH02</t>
  </si>
  <si>
    <t>Svorky hromosvodové do 2 šroubů (SS,SR 03)</t>
  </si>
  <si>
    <t>339158232</t>
  </si>
  <si>
    <t>Pol121</t>
  </si>
  <si>
    <t>Svodové vodiče vč.podpěr FeZn do d 10 mm,Al 10 mm</t>
  </si>
  <si>
    <t>-1269205444</t>
  </si>
  <si>
    <t>Pol122</t>
  </si>
  <si>
    <t>Svorky hromosvodové nad 2 šrouby (ST,SJ,SK,SZ,SR..)</t>
  </si>
  <si>
    <t>-1098716005</t>
  </si>
  <si>
    <t>Pol123</t>
  </si>
  <si>
    <t>Označení svodů štítky smalt.,u.h.</t>
  </si>
  <si>
    <t>1769230126</t>
  </si>
  <si>
    <t>Pol124</t>
  </si>
  <si>
    <t>Tvarování pomocného jímače</t>
  </si>
  <si>
    <t>-525784983</t>
  </si>
  <si>
    <t>D 8</t>
  </si>
  <si>
    <t>Ostatní náklady</t>
  </si>
  <si>
    <t>8 - 1</t>
  </si>
  <si>
    <t xml:space="preserve">Mimostav. doprava </t>
  </si>
  <si>
    <t>300952595</t>
  </si>
  <si>
    <t>8 - 2</t>
  </si>
  <si>
    <t>Podružný materiál</t>
  </si>
  <si>
    <t>-2040813558</t>
  </si>
  <si>
    <t>8 - 3</t>
  </si>
  <si>
    <t xml:space="preserve">Přirážka na přesun dodávek </t>
  </si>
  <si>
    <t>-406174257</t>
  </si>
  <si>
    <t>8 - 4</t>
  </si>
  <si>
    <t>Podíl přidružených výkonů</t>
  </si>
  <si>
    <t>-506497836</t>
  </si>
  <si>
    <t>8 - 5</t>
  </si>
  <si>
    <t>Revize a zkoušky (eleketroinstalace a hromosvod)</t>
  </si>
  <si>
    <t>-382542810</t>
  </si>
  <si>
    <t>8 - 7</t>
  </si>
  <si>
    <t>Technická dokumentace skutečného provedení</t>
  </si>
  <si>
    <t>-1727300935</t>
  </si>
  <si>
    <t>8 - 8</t>
  </si>
  <si>
    <t>demontáže</t>
  </si>
  <si>
    <t>-1452772530</t>
  </si>
  <si>
    <t>4 - vytápění</t>
  </si>
  <si>
    <t>D1 - strojní zařízení chlazení</t>
  </si>
  <si>
    <t>D2 - strojní zařízení ústředního vytápění</t>
  </si>
  <si>
    <t>D3 - armatury ústředního vytápění</t>
  </si>
  <si>
    <t>D4 - otopné plochy</t>
  </si>
  <si>
    <t>D5 - rozvod potrubí ústředního vytápění</t>
  </si>
  <si>
    <t>D6 - izolace tepelné</t>
  </si>
  <si>
    <t>D7 - Montáže a ostatní</t>
  </si>
  <si>
    <t>strojní zařízení chlazení</t>
  </si>
  <si>
    <t>Pol125</t>
  </si>
  <si>
    <t>Pol126</t>
  </si>
  <si>
    <t>Pol127</t>
  </si>
  <si>
    <t>konzole pod venkovní jednotk</t>
  </si>
  <si>
    <t>Pol128</t>
  </si>
  <si>
    <t>Pol129</t>
  </si>
  <si>
    <t>WIFI modul</t>
  </si>
  <si>
    <t>Pol130</t>
  </si>
  <si>
    <t>montážní materiál,chemické kotvy,napojení elektro</t>
  </si>
  <si>
    <t>Pol131</t>
  </si>
  <si>
    <t>čerpadlo kondenzátu</t>
  </si>
  <si>
    <t>strojní zařízení ústředního vytápění</t>
  </si>
  <si>
    <t>Pol132</t>
  </si>
  <si>
    <t>Ekvitermní regulátor CSI - 1 vč. venkovního teplotnho čidla</t>
  </si>
  <si>
    <t>Pol133</t>
  </si>
  <si>
    <t>Programovatelný prostorový termostata referenční místnsoti č.2.11</t>
  </si>
  <si>
    <t>Pol134</t>
  </si>
  <si>
    <t>Pol135</t>
  </si>
  <si>
    <t>Trojcestný směšovací ventil  ESBE VRG 131 15-1 + servopohonom Belimo LR 230</t>
  </si>
  <si>
    <t>armatury ústředního vytápění</t>
  </si>
  <si>
    <t>Pol136</t>
  </si>
  <si>
    <t>Kulový kohout DN25</t>
  </si>
  <si>
    <t>Pol137</t>
  </si>
  <si>
    <t>Pol138</t>
  </si>
  <si>
    <t>Vypouštěcí ventil DN15</t>
  </si>
  <si>
    <t>Pol139</t>
  </si>
  <si>
    <t>Automatický odvzdušňovací ventil DN10</t>
  </si>
  <si>
    <t>Pol140</t>
  </si>
  <si>
    <t>Zpětná klapka DN25</t>
  </si>
  <si>
    <t>otopné plochy</t>
  </si>
  <si>
    <t>Pol141</t>
  </si>
  <si>
    <t>Pol142</t>
  </si>
  <si>
    <t>Pol143</t>
  </si>
  <si>
    <t>Pol144</t>
  </si>
  <si>
    <t>Pol145</t>
  </si>
  <si>
    <t>Pol146</t>
  </si>
  <si>
    <t>Pol147</t>
  </si>
  <si>
    <t>Rohová H-armatura DN15 pro připojení těles VK.. na Cu 15x1</t>
  </si>
  <si>
    <t>Pol148</t>
  </si>
  <si>
    <t>Svorné šroubení pro trubku Cu15*1</t>
  </si>
  <si>
    <t>Pol149</t>
  </si>
  <si>
    <t>rozvod potrubí ústředního vytápění</t>
  </si>
  <si>
    <t>Pol150</t>
  </si>
  <si>
    <t>Trubka Cu 28x1</t>
  </si>
  <si>
    <t>Pol151</t>
  </si>
  <si>
    <t>Trubka Cu 22x1</t>
  </si>
  <si>
    <t>Pol152</t>
  </si>
  <si>
    <t>Trubka Cu 18x1</t>
  </si>
  <si>
    <t>Pol153</t>
  </si>
  <si>
    <t>Trubka Cu 15x1</t>
  </si>
  <si>
    <t>Pol154</t>
  </si>
  <si>
    <t>Redukce, přechody, tvarovky Cu</t>
  </si>
  <si>
    <t>Pol155</t>
  </si>
  <si>
    <t>přechod - ocel Cu28*1</t>
  </si>
  <si>
    <t>D6</t>
  </si>
  <si>
    <t>izolace tepelné</t>
  </si>
  <si>
    <t>Pol156</t>
  </si>
  <si>
    <t>Izolační návlek PE 28x20</t>
  </si>
  <si>
    <t>Pol157</t>
  </si>
  <si>
    <t>Izolační návlek PE 22x20</t>
  </si>
  <si>
    <t>Pol158</t>
  </si>
  <si>
    <t>Izolační návlek PE 18x20</t>
  </si>
  <si>
    <t>Pol159</t>
  </si>
  <si>
    <t>Izolační návlek PE 15x20</t>
  </si>
  <si>
    <t>Pol160</t>
  </si>
  <si>
    <t>spojovací materiál tepelné izolace</t>
  </si>
  <si>
    <t>D7</t>
  </si>
  <si>
    <t>Montáže a ostatní</t>
  </si>
  <si>
    <t>Pol161</t>
  </si>
  <si>
    <t>Pol162</t>
  </si>
  <si>
    <t>Pol163</t>
  </si>
  <si>
    <t>Montáž odbočkypotrubí DN50</t>
  </si>
  <si>
    <t>Pol164</t>
  </si>
  <si>
    <t>Vypuštění stávajících rozvodů ve strojovně ÚT</t>
  </si>
  <si>
    <t>Pol165</t>
  </si>
  <si>
    <t>Plnění a propláchnutí stávajícícho systému ÚT</t>
  </si>
  <si>
    <t>Pol166</t>
  </si>
  <si>
    <t>Topné a funkční zkoušky</t>
  </si>
  <si>
    <t>Pol167</t>
  </si>
  <si>
    <t>Servisní spuštění a zaregulování systému</t>
  </si>
  <si>
    <t>Revize</t>
  </si>
  <si>
    <t>5 - ocelová konstrukce nástavby a opláštění</t>
  </si>
  <si>
    <t>3 - Svislé a kompletní konstrukce</t>
  </si>
  <si>
    <t>61 - Úpravy povrchů vnitřní</t>
  </si>
  <si>
    <t>94 - Lešení a stavební výtahy</t>
  </si>
  <si>
    <t>96 - Bourání konstrukcí</t>
  </si>
  <si>
    <t>762 - Konstrukce tesařské</t>
  </si>
  <si>
    <t>764 - Konstrukce klempířské</t>
  </si>
  <si>
    <t>767 - Konstrukce zámečnické</t>
  </si>
  <si>
    <t>783 - Nátěry</t>
  </si>
  <si>
    <t>799 - Ostatní</t>
  </si>
  <si>
    <t>342172010R00</t>
  </si>
  <si>
    <t>Montáž panelů, stěna jednod., tl. do 8 cm, včetně spojovacího a těsnícího materiálu</t>
  </si>
  <si>
    <t>389381001RT2</t>
  </si>
  <si>
    <t>Dobetonování mazaniny, betonem třídy C 16/20</t>
  </si>
  <si>
    <t>0,8*0,8*0,1*26</t>
  </si>
  <si>
    <t>Rpol3001</t>
  </si>
  <si>
    <t>Demontáž stěnových panelů KORD</t>
  </si>
  <si>
    <t>1,8*2,4+2,4*0,9</t>
  </si>
  <si>
    <t>Rpol3002</t>
  </si>
  <si>
    <t>Formátování panelů</t>
  </si>
  <si>
    <t>Rpol3003</t>
  </si>
  <si>
    <t>D+M zateplovacích panelů s izolací minerální plstí, po úpravě v mezistropu stáv. částí</t>
  </si>
  <si>
    <t>1,15*3</t>
  </si>
  <si>
    <t>61210172.AR</t>
  </si>
  <si>
    <t>Panel stěnový s izolací minerální plstí tl.80 mm</t>
  </si>
  <si>
    <t>Úpravy povrchů vnitřní</t>
  </si>
  <si>
    <t>610991111R</t>
  </si>
  <si>
    <t>Ochrana podlahy proti poškození</t>
  </si>
  <si>
    <t>Rpol610001</t>
  </si>
  <si>
    <t>Montáž a demontáž protipožárních plachet v místě vaření kotvení sloupů a osazení schodiště</t>
  </si>
  <si>
    <t>27*30</t>
  </si>
  <si>
    <t>Rpol610002</t>
  </si>
  <si>
    <t>Dodávka nehořlavé plachty - ochrana podlahy a stěn pláště - opakované používání</t>
  </si>
  <si>
    <t>3*2*5</t>
  </si>
  <si>
    <t>Lešení a stavební výtahy</t>
  </si>
  <si>
    <t>946941102RT2</t>
  </si>
  <si>
    <t>Montáž pojízdných Alu věží BOSS, 2,5 x 1,45 m, pracovní výška do 6,2 m</t>
  </si>
  <si>
    <t>946941192RT2</t>
  </si>
  <si>
    <t>Nájemné pojízdných Alu věží BOSS, 2,5 x 1,45 m, pracovní výška 6,2 m</t>
  </si>
  <si>
    <t>den</t>
  </si>
  <si>
    <t>946941802RT2</t>
  </si>
  <si>
    <t>Demontáž pojízdných Alu věží BOSS, 2,5 x 1,45 m, pracovní výška 6,3 m</t>
  </si>
  <si>
    <t>70921001R</t>
  </si>
  <si>
    <t>Síť na lešení ochranná s oky 1,80 x 25 m zelená</t>
  </si>
  <si>
    <t>573,75</t>
  </si>
  <si>
    <t>Bourání konstrukcí</t>
  </si>
  <si>
    <t>978041116R00</t>
  </si>
  <si>
    <t>Odstranění KZS EPS F tl. 160 mm s omítkou</t>
  </si>
  <si>
    <t>(0,7+12+1,8)*0,15+(0,6+5,4+0,5)*0,3</t>
  </si>
  <si>
    <t>(1,8+5,4+3+3,6+0,6)*0,15+(2,4+0,2+0,2)*1+2,45*1</t>
  </si>
  <si>
    <t>(19,8+0,7+2,4+0,7+3)*0,15+3,64*3,15</t>
  </si>
  <si>
    <t>(0,5+1,5+6*1,2+0,3)*0,15</t>
  </si>
  <si>
    <t>-1069640160</t>
  </si>
  <si>
    <t>1123384481</t>
  </si>
  <si>
    <t>7,84*10 'Přepočtené koeficientem množství</t>
  </si>
  <si>
    <t>-767259621</t>
  </si>
  <si>
    <t>997013831</t>
  </si>
  <si>
    <t>Poplatek za uložení na skládce (skládkovné) stavebního odpadu směsného kód odpadu 170 904</t>
  </si>
  <si>
    <t>89205187</t>
  </si>
  <si>
    <t>Poplatek za uložení stavebního odpadu na skládce (skládkovné) směsného stavebního a demoličního zatříděného do Katalogu odpadů pod kódem 170 904</t>
  </si>
  <si>
    <t xml:space="preserve">Poznámka k souboru cen:_x000D_
1. Ceny uvedené v souboru cen je doporučeno upravit podle aktuálních cen místně příslušné skládky odpadů.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</si>
  <si>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762343811R00</t>
  </si>
  <si>
    <t>Demontáž bednění okapů z prken hrubých do 32 mm</t>
  </si>
  <si>
    <t>Poznámka k souboru cen:_x000D_
 998721202R00</t>
  </si>
  <si>
    <t>((0,4+12+1,5+0,4)*2+(0,4+19,8+4+0,4)*2)*0,3</t>
  </si>
  <si>
    <t>764430850R00</t>
  </si>
  <si>
    <t>Demontáž oplechování zdí,rš 600 mm</t>
  </si>
  <si>
    <t>(0,4+12+1,5+0,4)*2+(0,4+19,8+4+0,4)*2</t>
  </si>
  <si>
    <t>767</t>
  </si>
  <si>
    <t>Konstrukce zámečnické</t>
  </si>
  <si>
    <t>767137803R00</t>
  </si>
  <si>
    <t>Demontáž příček sádrokartonových, desek do suti</t>
  </si>
  <si>
    <t>3*1,8+2,4*0,9</t>
  </si>
  <si>
    <t>767584502R00</t>
  </si>
  <si>
    <t>Montáž podhledů kazetových na ocel.konstr.60x60 cm, včetně uložení tepelné izolace</t>
  </si>
  <si>
    <t>767584702R00</t>
  </si>
  <si>
    <t>Montáž podhledů z tvarovaných plechů - šroubováním</t>
  </si>
  <si>
    <t>208</t>
  </si>
  <si>
    <t>(14,14*20,4+3,9*4,5)*1,06</t>
  </si>
  <si>
    <t>767581801R00</t>
  </si>
  <si>
    <t>Demontáž podhledů - kazet, včetně tepelné izolace</t>
  </si>
  <si>
    <t>210</t>
  </si>
  <si>
    <t>767996802R00</t>
  </si>
  <si>
    <t>Demontáž atypických ocelových konstr. do100 kg</t>
  </si>
  <si>
    <t>kg</t>
  </si>
  <si>
    <t>212</t>
  </si>
  <si>
    <t>767995106R1</t>
  </si>
  <si>
    <t>Montáž nosné ocelové konstrukce nástavby</t>
  </si>
  <si>
    <t>214</t>
  </si>
  <si>
    <t xml:space="preserve">viz specifikace materiálu : </t>
  </si>
  <si>
    <t>8057,3*1,05</t>
  </si>
  <si>
    <t>Rpol767001</t>
  </si>
  <si>
    <t>Vyřezání montážního otvoru ve tvarovaném stropním plechu pl. do 1 m2</t>
  </si>
  <si>
    <t>216</t>
  </si>
  <si>
    <t>Rpol767002</t>
  </si>
  <si>
    <t>Odbroušení víček stávajících sloupů a úprava dříku sloupu pro ukotvení spoj. uzlu</t>
  </si>
  <si>
    <t>218</t>
  </si>
  <si>
    <t>Rpol767003</t>
  </si>
  <si>
    <t>Úprava konce stávajících sloupů pro provedení montážních svarů</t>
  </si>
  <si>
    <t>220</t>
  </si>
  <si>
    <t>Rpol767004</t>
  </si>
  <si>
    <t>Dodávka a montáž kotevního spojovacího uzlu pro napojení sloupů nástavby</t>
  </si>
  <si>
    <t>222</t>
  </si>
  <si>
    <t>26*23</t>
  </si>
  <si>
    <t>Rpol767005</t>
  </si>
  <si>
    <t>Dodávka a montáž výměny pod vyřezané tvarované plechy</t>
  </si>
  <si>
    <t>224</t>
  </si>
  <si>
    <t>Rpol767006</t>
  </si>
  <si>
    <t>Dodávka a montáž uzavření prostoru po vyřezaném tvar. plechu, plech FeZn tl.1mm</t>
  </si>
  <si>
    <t>226</t>
  </si>
  <si>
    <t>(0,7*0,4)*2*26*8</t>
  </si>
  <si>
    <t>Rpol767007</t>
  </si>
  <si>
    <t>Dodávka nosné OK nástavby, včetně nátěru ve výrobě</t>
  </si>
  <si>
    <t>228</t>
  </si>
  <si>
    <t>Rpol767008</t>
  </si>
  <si>
    <t>Dodávka a montáž výztužných profilů na panely pro ukotvení přiteplení FeZn tl.1mm</t>
  </si>
  <si>
    <t>230</t>
  </si>
  <si>
    <t>(15*3,6+1,5*16+1,5*10+1,5*10)*1,05</t>
  </si>
  <si>
    <t>(17*3,6+4*1+1,5*13+1,5*4+1,5*7)*1,05</t>
  </si>
  <si>
    <t>(26*3,6+7*3+2,1*25+5*2,1+5*2,1)*1,05</t>
  </si>
  <si>
    <t>(21*3,6+1,8*4)*1,05</t>
  </si>
  <si>
    <t>Rpol767009</t>
  </si>
  <si>
    <t>Dodávka a montáž přístřešku nad vstupní dveře u vnějšího schodiště, žárově zinkováno+polykarbonát</t>
  </si>
  <si>
    <t>232</t>
  </si>
  <si>
    <t>Rpol767010</t>
  </si>
  <si>
    <t>Dodávka a montáž lemovacích pozink. plechů kolem stěnového pláště, ztracené bednění pro betonáž mazaniny</t>
  </si>
  <si>
    <t>234</t>
  </si>
  <si>
    <t>((14,14+14,4)+(0,3+19,8+0,3+3,9)*2)*1,05</t>
  </si>
  <si>
    <t>Rpol767011</t>
  </si>
  <si>
    <t>Úprava části stáv. nosných lišt pláště v místě nového vnějšího schodiště a v místě osazení dveří</t>
  </si>
  <si>
    <t>236</t>
  </si>
  <si>
    <t>Rpol767012</t>
  </si>
  <si>
    <t>Dodávka a montáž doplňkových dílů do mezistropu stáv. obj. pro napojení nosných lišt pláště nástavby, žárově zinkováno</t>
  </si>
  <si>
    <t>238</t>
  </si>
  <si>
    <t>Rpol767013</t>
  </si>
  <si>
    <t>Dodávka a montáž nosné ocelové konstrukce vnějšího schodiště, žárově zinkováno</t>
  </si>
  <si>
    <t>240</t>
  </si>
  <si>
    <t>Rpol767014</t>
  </si>
  <si>
    <t>Dodávka a montáž technaroštů na podesty stupňů, žárově zinkováno</t>
  </si>
  <si>
    <t>242</t>
  </si>
  <si>
    <t>Rpol767015</t>
  </si>
  <si>
    <t>Dodávka a montáž ocel. zábradlí na vnější schodiště, žárově zinkováno</t>
  </si>
  <si>
    <t>244</t>
  </si>
  <si>
    <t>Rpol767016</t>
  </si>
  <si>
    <t>Dodávka a montáž nosné konstrukce obvodového pláště nástavby - (lišty pláště), včetně nátěru ve výrobě</t>
  </si>
  <si>
    <t>246</t>
  </si>
  <si>
    <t>Rpol767017</t>
  </si>
  <si>
    <t>Dodávka a montáž kotevních L profilů na svislých lištách 40/40/2mm FeZn</t>
  </si>
  <si>
    <t>248</t>
  </si>
  <si>
    <t>(3,6*2*41+3,9*2*5+3,75*2*4+1,5*2*2+4,5*2*2+1,2*2+1,5*2+3*2+3*2*2)*1,05</t>
  </si>
  <si>
    <t>-(2,1*10+2,1*6+2,1*6+2,1*6+2*2,7+4*0,6+4*0,6+1,5*16+1,5*2+1,5*2+1,8*2)*1,05</t>
  </si>
  <si>
    <t>Rpol767018</t>
  </si>
  <si>
    <t>Dodávka a montáž ocel. spojovacího a kotevního prvku v napojení nosné kce obvodového pláště (lišty), nástavby na nosnou kci stáv. obvodového pláště (propojení lišt)</t>
  </si>
  <si>
    <t>250</t>
  </si>
  <si>
    <t>Rpol767019</t>
  </si>
  <si>
    <t>Dodávka a montáž prostupek pro větrací kanalizační potrubí DN do 150mm FeZn</t>
  </si>
  <si>
    <t>252</t>
  </si>
  <si>
    <t>Rpol767020</t>
  </si>
  <si>
    <t>Dodávka a montáž průběžné příponky na atice FeZn tl.1,5mm, rš 300 mm</t>
  </si>
  <si>
    <t>254</t>
  </si>
  <si>
    <t>((0,6+19,8+0,6)*2+(0,6+12+1,5+0,6)*2+(0,6+2,4+0,3)*2)*1,05</t>
  </si>
  <si>
    <t>Rpol767021</t>
  </si>
  <si>
    <t>Dodávka a montáž kotevního profilu pro ukotvení oplechování atiky FeZn tl.2mm</t>
  </si>
  <si>
    <t>256</t>
  </si>
  <si>
    <t>Rpol767022</t>
  </si>
  <si>
    <t>Dodávka a montáž kotevního U profilu do panelu na atice a po obvodě výplní otvorů, FeZn tl.2mm</t>
  </si>
  <si>
    <t>258</t>
  </si>
  <si>
    <t>Rpol767023</t>
  </si>
  <si>
    <t>Dodávka a montáž ukončujícího profilu kolem výplní, FeZn L 60/30/1mm</t>
  </si>
  <si>
    <t>260</t>
  </si>
  <si>
    <t>Rpol767024</t>
  </si>
  <si>
    <t>Dodávka a montáž podkladního plechu pod vnější parapet,  FeZn tl.1mm</t>
  </si>
  <si>
    <t>262</t>
  </si>
  <si>
    <t>(1,2*4+1,2+1,2*4+1,5*8+1,5*11+2*2)*1,05</t>
  </si>
  <si>
    <t>Rpol767025</t>
  </si>
  <si>
    <t>Dodávka a montáž kotev. profilu pod vnitřní parapet a nad výplně otvorů, FeZn tl.2mm</t>
  </si>
  <si>
    <t>264</t>
  </si>
  <si>
    <t>(4*3+3+4*3+8*4+11*4+5*2+3)*2</t>
  </si>
  <si>
    <t>Rpol767026</t>
  </si>
  <si>
    <t>Dodávka a montáž výztuhy na rohy a kouty nástavby, FeZn rš 120 a rš 240mm</t>
  </si>
  <si>
    <t>266</t>
  </si>
  <si>
    <t>(3,6+0,3)*6</t>
  </si>
  <si>
    <t>Rpol767027</t>
  </si>
  <si>
    <t>Dodávka a montáž nosného kovového roštu předstěny</t>
  </si>
  <si>
    <t>268</t>
  </si>
  <si>
    <t>Rpol767028</t>
  </si>
  <si>
    <t>Dodávka a montáž příchytek výplní otvorů-svislá spára, FeZn L tl.2mm</t>
  </si>
  <si>
    <t>270</t>
  </si>
  <si>
    <t>Rpol767029</t>
  </si>
  <si>
    <t>Dodávka a montáž pomoc. kce pro ukovení požární ochrany sloupů, FeZn L 60/40/3mm</t>
  </si>
  <si>
    <t>272</t>
  </si>
  <si>
    <t>26*(3,5*4)*1,05</t>
  </si>
  <si>
    <t>Rpol767030</t>
  </si>
  <si>
    <t>Dodávka a montáž rámečku FeZn tl.2mm po obvodě panelu</t>
  </si>
  <si>
    <t>274</t>
  </si>
  <si>
    <t>(0,75+1,15)*2*4</t>
  </si>
  <si>
    <t>998767202R00</t>
  </si>
  <si>
    <t>Přesun hmot pro zámečnické konstr., výšky do 12 m</t>
  </si>
  <si>
    <t>278</t>
  </si>
  <si>
    <t>783</t>
  </si>
  <si>
    <t>Nátěry</t>
  </si>
  <si>
    <t>783271001R00</t>
  </si>
  <si>
    <t>Nátěr polyuretanový kovových konstr. 1+ 2x email</t>
  </si>
  <si>
    <t>310</t>
  </si>
  <si>
    <t>799</t>
  </si>
  <si>
    <t>Ostatní</t>
  </si>
  <si>
    <t>Rpol799001</t>
  </si>
  <si>
    <t>Povinná požární kontrola objektu</t>
  </si>
  <si>
    <t>322</t>
  </si>
  <si>
    <t>6 - oplocení</t>
  </si>
  <si>
    <t xml:space="preserve">HSV - Práce a dodávky HSV   </t>
  </si>
  <si>
    <t xml:space="preserve">    1 - Zemní práce   </t>
  </si>
  <si>
    <t xml:space="preserve">    2 - Zakládání   </t>
  </si>
  <si>
    <t xml:space="preserve">    3 - Svislé a kompletní konstrukce   </t>
  </si>
  <si>
    <t xml:space="preserve">    5 - Komunikace   </t>
  </si>
  <si>
    <t xml:space="preserve">    9 - Ostatní konstrukce a práce-bourání   </t>
  </si>
  <si>
    <t xml:space="preserve">    997 - Přesun sutě   </t>
  </si>
  <si>
    <t xml:space="preserve">    998 - Přesun hmot   </t>
  </si>
  <si>
    <t xml:space="preserve">Práce a dodávky HSV   </t>
  </si>
  <si>
    <t xml:space="preserve">Zemní práce   </t>
  </si>
  <si>
    <t>113106071</t>
  </si>
  <si>
    <t>Rozebrání dlažeb při překopech vozovek ze zámkové dlažby do lože z kameniva plochy do 15 m2</t>
  </si>
  <si>
    <t xml:space="preserve">0,5   </t>
  </si>
  <si>
    <t xml:space="preserve">kolem sloupku branky   </t>
  </si>
  <si>
    <t xml:space="preserve">Součet   </t>
  </si>
  <si>
    <t xml:space="preserve">Zakládání   </t>
  </si>
  <si>
    <t>272321411</t>
  </si>
  <si>
    <t>Základové klenby ze ŽB tř. C 20/25</t>
  </si>
  <si>
    <t xml:space="preserve">1,7*0,3*0,7   </t>
  </si>
  <si>
    <t xml:space="preserve">pod novou zídku se založením výztuže   </t>
  </si>
  <si>
    <t>272361321</t>
  </si>
  <si>
    <t>Výztuž základových kleneb betonářskou ocelí 11 373 (EZ)</t>
  </si>
  <si>
    <t xml:space="preserve">9*2*0,0007   </t>
  </si>
  <si>
    <t xml:space="preserve">v každé tvárnici 2 pruty svisle do základu   </t>
  </si>
  <si>
    <t xml:space="preserve">1,7*3*0,0007   </t>
  </si>
  <si>
    <t xml:space="preserve">3 pruty vodorovně v ložných sparách   </t>
  </si>
  <si>
    <t xml:space="preserve">Svislé a kompletní konstrukce   </t>
  </si>
  <si>
    <t>339928812</t>
  </si>
  <si>
    <t>Osazení sloupku vinic řadového se zabetonováním</t>
  </si>
  <si>
    <t>348101210</t>
  </si>
  <si>
    <t>Osazení vrat a vrátek k oplocení na ocelové sloupky do 2 m2</t>
  </si>
  <si>
    <t>348272513</t>
  </si>
  <si>
    <t>Plotová stříška pro zeď tl 195 mm z tvarovek hladkých nebo štípaných přírodních</t>
  </si>
  <si>
    <t xml:space="preserve">Komunikace   </t>
  </si>
  <si>
    <t>596211110</t>
  </si>
  <si>
    <t>Kladení zámkové dlažby komunikací pro pěší tl 60 mm skupiny A pl do 50 m2</t>
  </si>
  <si>
    <t xml:space="preserve">Ostatní konstrukce a práce-bourání   </t>
  </si>
  <si>
    <t>961044111</t>
  </si>
  <si>
    <t>Bourání základů z betonu prostého</t>
  </si>
  <si>
    <t xml:space="preserve">2*0,3*0,7   </t>
  </si>
  <si>
    <t xml:space="preserve">stávající základ zídky a patka sloupku branky   </t>
  </si>
  <si>
    <t>962052210</t>
  </si>
  <si>
    <t>Bourání zdiva nadzákladového ze ŽB do 1 m3</t>
  </si>
  <si>
    <t xml:space="preserve">1,7*1,6*0,15   </t>
  </si>
  <si>
    <t xml:space="preserve">stávající zídka   </t>
  </si>
  <si>
    <t xml:space="preserve">Přesun sutě   </t>
  </si>
  <si>
    <t>997221551</t>
  </si>
  <si>
    <t>Vodorovná doprava suti ze sypkých materiálů do 1 km</t>
  </si>
  <si>
    <t>997221561</t>
  </si>
  <si>
    <t>Vodorovná doprava suti z kusových materiálů do 1 km</t>
  </si>
  <si>
    <t xml:space="preserve">1,967*10   </t>
  </si>
  <si>
    <t>997221611</t>
  </si>
  <si>
    <t>Nakládání suti na dopravní prostředky pro vodorovnou dopravu</t>
  </si>
  <si>
    <t>997221815</t>
  </si>
  <si>
    <t>Poplatek za uložení betonového odpadu na skládce (skládkovné)</t>
  </si>
  <si>
    <t xml:space="preserve">Přesun hmot   </t>
  </si>
  <si>
    <t>998223011</t>
  </si>
  <si>
    <t>Přesun hmot pro pozemní komunikace s krytem dlážděným</t>
  </si>
  <si>
    <t>8 - vzduchotechnika</t>
  </si>
  <si>
    <t xml:space="preserve">      D1 - Zařízení č. 1</t>
  </si>
  <si>
    <t xml:space="preserve">      D2 - Zařízení č. 2</t>
  </si>
  <si>
    <t xml:space="preserve">      D3 - Zařízení č. 3</t>
  </si>
  <si>
    <t xml:space="preserve">      D4 - ostatní náklady</t>
  </si>
  <si>
    <t>Zařízení č. 1</t>
  </si>
  <si>
    <t>Pol218</t>
  </si>
  <si>
    <t>Decentrální jednotka DUPLEX 850 Inter</t>
  </si>
  <si>
    <t>Pol219</t>
  </si>
  <si>
    <t>Set - fasádní vyústka pro sání a výfuk. Zak. Z83768/0</t>
  </si>
  <si>
    <t>Pol220</t>
  </si>
  <si>
    <t>Set - flexi hadice Ø 280+tep. a hluk. izolace</t>
  </si>
  <si>
    <t>Pol221</t>
  </si>
  <si>
    <t>Samolepící tepelná izolace s Al polepem tl.20</t>
  </si>
  <si>
    <t>bm</t>
  </si>
  <si>
    <t>Pol222</t>
  </si>
  <si>
    <t>Systémový obklad s lamino polepem. Zak. Z83768/0</t>
  </si>
  <si>
    <t>Pol223</t>
  </si>
  <si>
    <t>Elektrická uzavírací klapka Ø 250, servopohon 230V</t>
  </si>
  <si>
    <t>Pol224</t>
  </si>
  <si>
    <t>Trouba spiro Ø 250 + tvarovky 30%</t>
  </si>
  <si>
    <t>Pol225</t>
  </si>
  <si>
    <t>Textilní vyústka s mikroperf. Ø 355 mm x 8 m-půlkruh.</t>
  </si>
  <si>
    <t>Pol226</t>
  </si>
  <si>
    <t>IR senzor CO2 - prostorové nástěn. čidlo; Zak. Z83768/0</t>
  </si>
  <si>
    <t>Pol227</t>
  </si>
  <si>
    <t>Pomocný materiál (tmely, štouby, objímky, závěsy)</t>
  </si>
  <si>
    <t>Zařízení č. 2</t>
  </si>
  <si>
    <t>Pol228</t>
  </si>
  <si>
    <t>Ventilátor odvodní TD 800/200 SILENT T</t>
  </si>
  <si>
    <t>Pol229</t>
  </si>
  <si>
    <t>Žaluziová klapka samotížná PER 125 W</t>
  </si>
  <si>
    <t>Pol230</t>
  </si>
  <si>
    <t>Talířový ventil TVOM odvodní 125</t>
  </si>
  <si>
    <t>Pol231</t>
  </si>
  <si>
    <t>Trouba Ø 125 + tvarovky 30%  SPIRO</t>
  </si>
  <si>
    <t>Pol232</t>
  </si>
  <si>
    <t>Dveřní mřížka PT 445x82</t>
  </si>
  <si>
    <t>Pol233</t>
  </si>
  <si>
    <t>Izolační návleky pro kovové vzduchovody Ø 125</t>
  </si>
  <si>
    <t>Zařízení č. 3</t>
  </si>
  <si>
    <t>Pol234</t>
  </si>
  <si>
    <t>Ventilátor axiální EDM 200 CRZ</t>
  </si>
  <si>
    <t>Pol235</t>
  </si>
  <si>
    <t>Žaluziová klapka samotížná PER 125</t>
  </si>
  <si>
    <t>ostatní náklady</t>
  </si>
  <si>
    <t>Pol236</t>
  </si>
  <si>
    <t>Montáž (30% z ceny materiálu)</t>
  </si>
  <si>
    <t>Pol237</t>
  </si>
  <si>
    <t>Rozpočtová rezerva (10% z celk. ceny)</t>
  </si>
  <si>
    <t>VRN - Vedlejší rozpočtové náklady</t>
  </si>
  <si>
    <t xml:space="preserve">    VRN1 - Průzkumné, geodetické a projektové práce</t>
  </si>
  <si>
    <t xml:space="preserve">    VRN3 - Zařízení staveniště</t>
  </si>
  <si>
    <t xml:space="preserve">    VRN4 - Inženýrská činnost</t>
  </si>
  <si>
    <t xml:space="preserve">    VRN7 - Provozní vlivy</t>
  </si>
  <si>
    <t xml:space="preserve">    VRN9 - Ostatní náklady</t>
  </si>
  <si>
    <t>VRN</t>
  </si>
  <si>
    <t>Vedlejší rozpočtové náklady</t>
  </si>
  <si>
    <t>3.109</t>
  </si>
  <si>
    <t>Dopravní opatření</t>
  </si>
  <si>
    <t>Kč</t>
  </si>
  <si>
    <t>-1816225470</t>
  </si>
  <si>
    <t>3.111</t>
  </si>
  <si>
    <t>Označení stavby</t>
  </si>
  <si>
    <t>-1818810888</t>
  </si>
  <si>
    <t>3.112</t>
  </si>
  <si>
    <t>Fotodokumentace stavby a všech objektů</t>
  </si>
  <si>
    <t>42422744</t>
  </si>
  <si>
    <t>3.113</t>
  </si>
  <si>
    <t>Pasportizace stávajících objektů před výstavbou (1x) a po výstavbě (1x)</t>
  </si>
  <si>
    <t>-1543059208</t>
  </si>
  <si>
    <t>VRN1</t>
  </si>
  <si>
    <t>Průzkumné, geodetické a projektové práce</t>
  </si>
  <si>
    <t>012002000</t>
  </si>
  <si>
    <t>Geodetické práce</t>
  </si>
  <si>
    <t>683688763</t>
  </si>
  <si>
    <t>vytyčení sítí a konstrukcí, práce v průběhu realizace</t>
  </si>
  <si>
    <t>vytičení sítí</t>
  </si>
  <si>
    <t>013254000</t>
  </si>
  <si>
    <t>Dokumentace skutečného provedení stavby</t>
  </si>
  <si>
    <t>-1081068280</t>
  </si>
  <si>
    <t>013294000.1</t>
  </si>
  <si>
    <t>vzorkování</t>
  </si>
  <si>
    <t>1056896896</t>
  </si>
  <si>
    <t>VRN3</t>
  </si>
  <si>
    <t>Zařízení staveniště</t>
  </si>
  <si>
    <t>030001000</t>
  </si>
  <si>
    <t>proc</t>
  </si>
  <si>
    <t>2145441453</t>
  </si>
  <si>
    <t>VRN4</t>
  </si>
  <si>
    <t>Inženýrská činnost</t>
  </si>
  <si>
    <t>045203000</t>
  </si>
  <si>
    <t>Kompletační činnost</t>
  </si>
  <si>
    <t>458667851</t>
  </si>
  <si>
    <t>049103000</t>
  </si>
  <si>
    <t>Náklady vzniklé v souvislosti s realizací stavby</t>
  </si>
  <si>
    <t>-1485905777</t>
  </si>
  <si>
    <t>VRN7</t>
  </si>
  <si>
    <t>Provozní vlivy</t>
  </si>
  <si>
    <t>070001000.3</t>
  </si>
  <si>
    <t>Dílenská projektová dokumentace - atypické výplně otvorů</t>
  </si>
  <si>
    <t>1874271186</t>
  </si>
  <si>
    <t xml:space="preserve">dílenská projektová dokumentace </t>
  </si>
  <si>
    <t>070001000.31</t>
  </si>
  <si>
    <t>Dílenská projektová dokumentace - ocelové konstrukce</t>
  </si>
  <si>
    <t>1817188935</t>
  </si>
  <si>
    <t>070001000.7</t>
  </si>
  <si>
    <t>Podklady pro zajištění kolaudace stavby</t>
  </si>
  <si>
    <t>-655651634</t>
  </si>
  <si>
    <t>podklady pro zajištění kolaudace stavby nebo souhlasu s užíváním stavby, účast na kolaudaci stavby</t>
  </si>
  <si>
    <t>dvě vyhotovení dokladové části + digitální forna  v pdf</t>
  </si>
  <si>
    <t>080001000.1</t>
  </si>
  <si>
    <t>Předání sítí před zakrytím sítí</t>
  </si>
  <si>
    <t>-1875782876</t>
  </si>
  <si>
    <t>VRN9</t>
  </si>
  <si>
    <t>091002000</t>
  </si>
  <si>
    <t>sondy pro ověření stávajících sítí TI</t>
  </si>
  <si>
    <t>CS ÚRS 2022 02</t>
  </si>
  <si>
    <t>1024</t>
  </si>
  <si>
    <t>-2055651321</t>
  </si>
  <si>
    <t>https://podminky.urs.cz/item/CS_URS_2022_02/091002000</t>
  </si>
  <si>
    <t>094104000</t>
  </si>
  <si>
    <t>Náklady na opatření BOZP</t>
  </si>
  <si>
    <t>1139262851</t>
  </si>
  <si>
    <t>https://podminky.urs.cz/item/CS_URS_2024_01/094104000</t>
  </si>
  <si>
    <t>1*2 'Přepočtené koeficientem množství</t>
  </si>
  <si>
    <t>8 - vedlejší a osatatní náklady stavby</t>
  </si>
  <si>
    <t>Nástěnná klimatizační jednotka; Qchl= 3,5kW, Qt= 4 kW, 230V/1f/16A</t>
  </si>
  <si>
    <t>Venkovní klimatizační jednotka;Qchl= 10,5 kW, Qt= 11 kW, 230V/1f/16A,</t>
  </si>
  <si>
    <t>Oběhové čerpadlo ; 230V; 50 Hz</t>
  </si>
  <si>
    <t>Kulový kohout s filtrem v kouli  DN25</t>
  </si>
  <si>
    <t>Propojovací potrubí  6+10mm s kabeláží</t>
  </si>
  <si>
    <t xml:space="preserve">Deskové otopné těleso </t>
  </si>
  <si>
    <t>Deskové otopné těleso</t>
  </si>
  <si>
    <t xml:space="preserve">Termostatická hlavice </t>
  </si>
  <si>
    <t>Nástěnná klimatizační jednotka; Qchl= 3,5kW, Qt= 4 kW, 230V/1f/16A - Dodávka + montáž</t>
  </si>
  <si>
    <t>Venkovní klimatizační jednotka;Qchl= 10,5 kW, Qt= 11 kW, 230V/1f/16A,- Dodávka + montáž</t>
  </si>
  <si>
    <t>konzole pod venkovní jednotk - Dodávka + montáž</t>
  </si>
  <si>
    <t>Propojovací potrubí 6+10mm s kabeláží - Dodávka + montáž</t>
  </si>
  <si>
    <t>WIFI modul - Dodávka + montáž</t>
  </si>
  <si>
    <t>čerpadlo kondenzátu - Dodávka + montáž</t>
  </si>
  <si>
    <t>Ekvitermní regulátor CSI - 1 vč. venkovního teplotnho čidla - Dodávka + montáž</t>
  </si>
  <si>
    <t>Programovatelný prostorový termostata referenční místnosti č.2.11- Dodávka + montáž</t>
  </si>
  <si>
    <t>Oběhové čerpadlo; 230V; 50 Hz - Dodávka + montáž</t>
  </si>
  <si>
    <t>Trojcestný směšovací ventil  ESBE VRG 131 15-1 + servopohonom Belimo LR 230 - Dodávka + montáž</t>
  </si>
  <si>
    <t>Kulový kohout DN25 - Dodávka + montáž</t>
  </si>
  <si>
    <t>Kulový kohout s filtrem v kouli DN25 - Dodávka + montáž</t>
  </si>
  <si>
    <t>Vypouštěcí ventil DN15- Dodávka + montáž</t>
  </si>
  <si>
    <t>Automatický odvzdušňovací ventil DN10 - Dodávka + montáž</t>
  </si>
  <si>
    <t>Zpětná klapka DN25 - Dodávka + montáž</t>
  </si>
  <si>
    <t>Deskové otopné těleso, speciální pro MŠ, tj. bez ostrých rohů a s přívodem teplé vody do zadní části tělesa, hloubka 155mm, výška 400mm, délka 1000mm
Dodávka + montáž</t>
  </si>
  <si>
    <t>Deskové otopné těleso, speciální pro MŠ; tj. bez ostrých rohů a s přívodem teplé vody do zadní části tělesa, hloubka 155mm, výška 400mm, délka 400mm
Dodávka + montáž</t>
  </si>
  <si>
    <t>Deskové otopné těleso, speciální pro MŠ; tj. bez ostrých rohů a s přívodem teplé vody do zadní části tělesa, hloubka 155mm, výška 600mm, délka 400mm
Dodávka + montáž</t>
  </si>
  <si>
    <t>Deskové otopné těleso, speciální pro MŠ; tj. bez ostrých rohů a s přívodem teplé vody do zadní části tělesa, hloubka 155mm, výška 600mm, délka 600mm
Dodávka + montáž</t>
  </si>
  <si>
    <t>Deskové otopné těleso; speciální pro MŠ,  tj. bez ostrých rohů a s přívodem teplé vody do zadní části tělesa, hloubka 155mm, výška 600mm, délka 700mm
Dodávka + montáž</t>
  </si>
  <si>
    <t>Deskové otopné těleso; speciální pro MŠ,  tj. bez ostrých rohů a s přívodem teplé vody do zadní části tělesa, hloubka 155mm, výška 600mm, délka 800mm
Dodávka + montáž</t>
  </si>
  <si>
    <t>Rohová H-armatura DN15 pro připojení těles VK.. na Cu 15x1
Dodávka + montáž</t>
  </si>
  <si>
    <t>Svorné šroubení pro trubku Cu15*1
Dodávka + montáž</t>
  </si>
  <si>
    <t>Termostatická hlavice  - Dodávka + montáž</t>
  </si>
  <si>
    <t>Trubka Cu 28x1 - Dodávka + montáž</t>
  </si>
  <si>
    <t>Trubka Cu 22x1 - Dodávka + montáž</t>
  </si>
  <si>
    <t>Trubka Cu 18x1 - Dodávka + montáž</t>
  </si>
  <si>
    <t>Trubka Cu 15x1- Dodávka + montáž</t>
  </si>
  <si>
    <t>přechod - ocel Cu28*1 - Dodávka + montáž</t>
  </si>
  <si>
    <t>Drobný instalační materiál (redukce, přechody, tvarovky Cu, objímky, …) - Dodávka + montáž</t>
  </si>
  <si>
    <t>montážní materiál,chemické kotvy,napojení elektro
Dodávka + montáž</t>
  </si>
  <si>
    <t>Izolační návlek PE 28x20 - Dodávka + montáž</t>
  </si>
  <si>
    <t>Izolační návlek PE 22x20 - Dodávka + montáž</t>
  </si>
  <si>
    <t>Izolační návlek PE 18x20 - Dodávka + montáž</t>
  </si>
  <si>
    <t>Izolační návlek PE 15x20 - Dodávka + montáž</t>
  </si>
  <si>
    <t>spojovací materiál tepelné izolace  - Dodávka + montáž</t>
  </si>
  <si>
    <t>Uvedení do provozu klimatizace</t>
  </si>
  <si>
    <t>uvedení do provozu klimatizace</t>
  </si>
  <si>
    <t>Montáž odbočky potrubí DN50</t>
  </si>
  <si>
    <t>Servisní spuštění a zaregulování systému ÚT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</si>
</sst>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80008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i/>
      <sz val="9"/>
      <color rgb="FF0000FF"/>
      <name val="Arial CE"/>
    </font>
    <font>
      <i/>
      <sz val="8"/>
      <color rgb="FF0000FF"/>
      <name val="Arial CE"/>
    </font>
    <font>
      <sz val="7"/>
      <color rgb="FF969696"/>
      <name val="Arial CE"/>
    </font>
    <font>
      <sz val="7"/>
      <name val="Arial CE"/>
    </font>
    <font>
      <i/>
      <sz val="7"/>
      <color rgb="FF969696"/>
      <name val="Arial CE"/>
    </font>
    <font>
      <sz val="7"/>
      <color rgb="FF979797"/>
      <name val="Arial CE"/>
    </font>
    <font>
      <i/>
      <u/>
      <sz val="7"/>
      <color rgb="FF979797"/>
      <name val="Calibri"/>
      <scheme val="minor"/>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41" fillId="0" borderId="0" applyNumberFormat="0" applyFill="0" applyBorder="0" applyAlignment="0" applyProtection="0"/>
  </cellStyleXfs>
  <cellXfs count="233">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7"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ill="1" applyAlignment="1">
      <alignment vertical="center"/>
    </xf>
    <xf numFmtId="0" fontId="4" fillId="3" borderId="6" xfId="0" applyFont="1" applyFill="1" applyBorder="1" applyAlignment="1">
      <alignment horizontal="left" vertical="center"/>
    </xf>
    <xf numFmtId="0" fontId="0" fillId="3" borderId="7" xfId="0" applyFill="1" applyBorder="1" applyAlignment="1">
      <alignment vertical="center"/>
    </xf>
    <xf numFmtId="0" fontId="4" fillId="3" borderId="7" xfId="0" applyFont="1" applyFill="1" applyBorder="1" applyAlignment="1">
      <alignment horizontal="center"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7"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22" fillId="4" borderId="0" xfId="0" applyFont="1" applyFill="1" applyAlignment="1">
      <alignment horizontal="center"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4" xfId="0" applyNumberFormat="1" applyFont="1" applyBorder="1" applyAlignment="1">
      <alignment vertical="center"/>
    </xf>
    <xf numFmtId="4" fontId="20" fillId="0" borderId="0" xfId="0" applyNumberFormat="1" applyFont="1" applyAlignment="1">
      <alignment vertical="center"/>
    </xf>
    <xf numFmtId="166" fontId="20" fillId="0" borderId="0" xfId="0" applyNumberFormat="1" applyFont="1" applyAlignment="1">
      <alignment vertical="center"/>
    </xf>
    <xf numFmtId="4" fontId="20" fillId="0" borderId="15"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4" xfId="0" applyNumberFormat="1" applyFont="1" applyBorder="1" applyAlignment="1">
      <alignment vertical="center"/>
    </xf>
    <xf numFmtId="4" fontId="29" fillId="0" borderId="0" xfId="0" applyNumberFormat="1" applyFont="1" applyAlignment="1">
      <alignment vertical="center"/>
    </xf>
    <xf numFmtId="166" fontId="29" fillId="0" borderId="0" xfId="0" applyNumberFormat="1" applyFont="1" applyAlignment="1">
      <alignment vertical="center"/>
    </xf>
    <xf numFmtId="4" fontId="29" fillId="0" borderId="15" xfId="0" applyNumberFormat="1" applyFont="1" applyBorder="1" applyAlignment="1">
      <alignment vertical="center"/>
    </xf>
    <xf numFmtId="0" fontId="5" fillId="0" borderId="0" xfId="0" applyFont="1" applyAlignment="1">
      <alignment horizontal="left" vertical="center"/>
    </xf>
    <xf numFmtId="4" fontId="29" fillId="0" borderId="19" xfId="0" applyNumberFormat="1" applyFont="1" applyBorder="1" applyAlignment="1">
      <alignment vertical="center"/>
    </xf>
    <xf numFmtId="4" fontId="29" fillId="0" borderId="20" xfId="0" applyNumberFormat="1" applyFont="1" applyBorder="1" applyAlignment="1">
      <alignment vertical="center"/>
    </xf>
    <xf numFmtId="166" fontId="29" fillId="0" borderId="20" xfId="0" applyNumberFormat="1" applyFont="1" applyBorder="1" applyAlignment="1">
      <alignment vertical="center"/>
    </xf>
    <xf numFmtId="4" fontId="29" fillId="0" borderId="21" xfId="0" applyNumberFormat="1" applyFont="1" applyBorder="1" applyAlignment="1">
      <alignment vertical="center"/>
    </xf>
    <xf numFmtId="0" fontId="30" fillId="0" borderId="0" xfId="0" applyFont="1" applyAlignment="1">
      <alignment horizontal="left" vertical="center"/>
    </xf>
    <xf numFmtId="0" fontId="0" fillId="0" borderId="3" xfId="0" applyBorder="1" applyAlignment="1">
      <alignment vertical="center" wrapText="1"/>
    </xf>
    <xf numFmtId="0" fontId="17"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2" fillId="4" borderId="0" xfId="0" applyFont="1" applyFill="1" applyAlignment="1">
      <alignment horizontal="left" vertical="center"/>
    </xf>
    <xf numFmtId="0" fontId="22" fillId="4"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4" fontId="24" fillId="0" borderId="0" xfId="0" applyNumberFormat="1" applyFont="1"/>
    <xf numFmtId="166" fontId="32" fillId="0" borderId="12" xfId="0" applyNumberFormat="1" applyFont="1" applyBorder="1"/>
    <xf numFmtId="166" fontId="32" fillId="0" borderId="13" xfId="0" applyNumberFormat="1" applyFont="1" applyBorder="1"/>
    <xf numFmtId="4" fontId="33"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34" fillId="0" borderId="22" xfId="0" applyFont="1" applyBorder="1" applyAlignment="1">
      <alignment horizontal="center" vertical="center"/>
    </xf>
    <xf numFmtId="49" fontId="34" fillId="0" borderId="22" xfId="0" applyNumberFormat="1" applyFont="1" applyBorder="1" applyAlignment="1">
      <alignment horizontal="left" vertical="center" wrapText="1"/>
    </xf>
    <xf numFmtId="0" fontId="34" fillId="0" borderId="22" xfId="0" applyFont="1" applyBorder="1" applyAlignment="1">
      <alignment horizontal="left" vertical="center" wrapText="1"/>
    </xf>
    <xf numFmtId="0" fontId="34" fillId="0" borderId="22" xfId="0" applyFont="1" applyBorder="1" applyAlignment="1">
      <alignment horizontal="center" vertical="center" wrapText="1"/>
    </xf>
    <xf numFmtId="167" fontId="34" fillId="0" borderId="22" xfId="0" applyNumberFormat="1" applyFont="1" applyBorder="1" applyAlignment="1">
      <alignment vertical="center"/>
    </xf>
    <xf numFmtId="4" fontId="34" fillId="2" borderId="22" xfId="0" applyNumberFormat="1" applyFont="1" applyFill="1" applyBorder="1" applyAlignment="1" applyProtection="1">
      <alignment vertical="center"/>
      <protection locked="0"/>
    </xf>
    <xf numFmtId="4" fontId="34" fillId="0" borderId="22" xfId="0" applyNumberFormat="1" applyFont="1" applyBorder="1" applyAlignment="1">
      <alignment vertical="center"/>
    </xf>
    <xf numFmtId="0" fontId="35" fillId="0" borderId="3" xfId="0" applyFont="1" applyBorder="1" applyAlignment="1">
      <alignment vertical="center"/>
    </xf>
    <xf numFmtId="0" fontId="34" fillId="2" borderId="14" xfId="0" applyFont="1" applyFill="1" applyBorder="1" applyAlignment="1" applyProtection="1">
      <alignment horizontal="left" vertical="center"/>
      <protection locked="0"/>
    </xf>
    <xf numFmtId="0" fontId="34" fillId="0" borderId="0" xfId="0" applyFont="1" applyAlignment="1">
      <alignment horizontal="center" vertical="center"/>
    </xf>
    <xf numFmtId="166" fontId="23" fillId="0" borderId="0" xfId="0" applyNumberFormat="1" applyFont="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36" fillId="0" borderId="0" xfId="0" applyFont="1" applyAlignment="1">
      <alignment horizontal="left" vertical="center"/>
    </xf>
    <xf numFmtId="0" fontId="37" fillId="0" borderId="0" xfId="0" applyFont="1" applyAlignment="1">
      <alignment horizontal="left" vertical="center" wrapText="1"/>
    </xf>
    <xf numFmtId="0" fontId="0" fillId="0" borderId="0" xfId="0" applyAlignment="1" applyProtection="1">
      <alignment vertical="center"/>
      <protection locked="0"/>
    </xf>
    <xf numFmtId="0" fontId="0" fillId="0" borderId="14" xfId="0" applyBorder="1" applyAlignment="1">
      <alignment vertical="center"/>
    </xf>
    <xf numFmtId="0" fontId="9" fillId="0" borderId="3" xfId="0" applyFont="1" applyBorder="1" applyAlignment="1">
      <alignmen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15" xfId="0" applyFont="1" applyBorder="1" applyAlignment="1">
      <alignment vertical="center"/>
    </xf>
    <xf numFmtId="0" fontId="9" fillId="0" borderId="0" xfId="0" applyFont="1" applyAlignment="1">
      <alignment horizontal="left" vertical="center"/>
    </xf>
    <xf numFmtId="0" fontId="22" fillId="0" borderId="22" xfId="0" applyFont="1" applyBorder="1" applyAlignment="1">
      <alignment horizontal="center" vertical="center"/>
    </xf>
    <xf numFmtId="49" fontId="22" fillId="0" borderId="22" xfId="0" applyNumberFormat="1" applyFont="1" applyBorder="1" applyAlignment="1">
      <alignment horizontal="left" vertical="center" wrapText="1"/>
    </xf>
    <xf numFmtId="0" fontId="22" fillId="0" borderId="22" xfId="0" applyFont="1" applyBorder="1" applyAlignment="1">
      <alignment horizontal="left" vertical="center" wrapText="1"/>
    </xf>
    <xf numFmtId="0" fontId="22" fillId="0" borderId="22" xfId="0" applyFont="1" applyBorder="1" applyAlignment="1">
      <alignment horizontal="center" vertical="center" wrapText="1"/>
    </xf>
    <xf numFmtId="167" fontId="22" fillId="0" borderId="22" xfId="0" applyNumberFormat="1" applyFont="1" applyBorder="1" applyAlignment="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lignment vertical="center"/>
    </xf>
    <xf numFmtId="0" fontId="23" fillId="2" borderId="14" xfId="0" applyFont="1" applyFill="1" applyBorder="1" applyAlignment="1" applyProtection="1">
      <alignment horizontal="left" vertical="center"/>
      <protection locked="0"/>
    </xf>
    <xf numFmtId="0" fontId="23" fillId="0" borderId="0" xfId="0" applyFont="1" applyAlignment="1">
      <alignment horizontal="center" vertical="center"/>
    </xf>
    <xf numFmtId="0" fontId="38" fillId="0" borderId="0" xfId="0" applyFont="1" applyAlignment="1">
      <alignment vertical="center" wrapText="1"/>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15" xfId="0" applyFont="1" applyBorder="1" applyAlignment="1">
      <alignment vertical="center"/>
    </xf>
    <xf numFmtId="0" fontId="39" fillId="0" borderId="0" xfId="0" applyFont="1" applyAlignment="1">
      <alignment horizontal="left" vertical="center"/>
    </xf>
    <xf numFmtId="0" fontId="40" fillId="0" borderId="0" xfId="1" applyFont="1" applyAlignment="1" applyProtection="1">
      <alignment vertical="center" wrapText="1"/>
    </xf>
    <xf numFmtId="167" fontId="22" fillId="2" borderId="22" xfId="0" applyNumberFormat="1" applyFont="1" applyFill="1" applyBorder="1" applyAlignment="1" applyProtection="1">
      <alignment vertical="center"/>
      <protection locked="0"/>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2" fillId="4" borderId="6" xfId="0" applyFont="1" applyFill="1" applyBorder="1" applyAlignment="1">
      <alignment horizontal="center" vertical="center"/>
    </xf>
    <xf numFmtId="0" fontId="22" fillId="4" borderId="7" xfId="0" applyFont="1" applyFill="1" applyBorder="1" applyAlignment="1">
      <alignment horizontal="left" vertical="center"/>
    </xf>
    <xf numFmtId="0" fontId="22" fillId="4" borderId="7" xfId="0" applyFont="1" applyFill="1" applyBorder="1" applyAlignment="1">
      <alignment horizontal="right" vertical="center"/>
    </xf>
    <xf numFmtId="0" fontId="22" fillId="4" borderId="7" xfId="0" applyFont="1" applyFill="1" applyBorder="1" applyAlignment="1">
      <alignment horizontal="center" vertical="center"/>
    </xf>
    <xf numFmtId="0" fontId="22" fillId="4" borderId="8" xfId="0" applyFont="1" applyFill="1" applyBorder="1" applyAlignment="1">
      <alignment horizontal="left" vertical="center"/>
    </xf>
    <xf numFmtId="0" fontId="27" fillId="0" borderId="0" xfId="0" applyFont="1" applyAlignment="1">
      <alignment horizontal="left" vertical="center" wrapText="1"/>
    </xf>
    <xf numFmtId="4" fontId="28" fillId="0" borderId="0" xfId="0" applyNumberFormat="1" applyFont="1" applyAlignment="1">
      <alignment vertical="center"/>
    </xf>
    <xf numFmtId="0" fontId="28" fillId="0" borderId="0" xfId="0" applyFont="1" applyAlignment="1">
      <alignment vertical="center"/>
    </xf>
    <xf numFmtId="4" fontId="24" fillId="0" borderId="0" xfId="0" applyNumberFormat="1" applyFont="1" applyAlignment="1">
      <alignment horizontal="right" vertical="center"/>
    </xf>
    <xf numFmtId="4" fontId="24" fillId="0" borderId="0" xfId="0" applyNumberFormat="1" applyFont="1" applyAlignment="1">
      <alignment vertical="center"/>
    </xf>
    <xf numFmtId="4" fontId="18"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4" fontId="17"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0" fontId="0" fillId="0" borderId="0" xfId="0"/>
    <xf numFmtId="4" fontId="4" fillId="3" borderId="7" xfId="0" applyNumberFormat="1" applyFont="1"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4" fillId="3" borderId="7" xfId="0" applyFont="1" applyFill="1" applyBorder="1" applyAlignment="1">
      <alignment horizontal="lef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0" fontId="0" fillId="0" borderId="0" xfId="0"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podminky.urs.cz/item/CS_URS_2024_01/712340833" TargetMode="External"/><Relationship Id="rId13" Type="http://schemas.openxmlformats.org/officeDocument/2006/relationships/drawing" Target="../drawings/drawing2.xml"/><Relationship Id="rId3" Type="http://schemas.openxmlformats.org/officeDocument/2006/relationships/hyperlink" Target="https://podminky.urs.cz/item/CS_URS_2024_01/941111312" TargetMode="External"/><Relationship Id="rId7" Type="http://schemas.openxmlformats.org/officeDocument/2006/relationships/hyperlink" Target="https://podminky.urs.cz/item/CS_URS_2024_01/998012042" TargetMode="External"/><Relationship Id="rId12" Type="http://schemas.openxmlformats.org/officeDocument/2006/relationships/hyperlink" Target="https://podminky.urs.cz/item/CS_URS_2024_01/786623011" TargetMode="External"/><Relationship Id="rId2" Type="http://schemas.openxmlformats.org/officeDocument/2006/relationships/hyperlink" Target="https://podminky.urs.cz/item/CS_URS_2024_01/622531012" TargetMode="External"/><Relationship Id="rId1" Type="http://schemas.openxmlformats.org/officeDocument/2006/relationships/hyperlink" Target="https://podminky.urs.cz/item/CS_URS_2024_01/622151031" TargetMode="External"/><Relationship Id="rId6" Type="http://schemas.openxmlformats.org/officeDocument/2006/relationships/hyperlink" Target="https://podminky.urs.cz/item/CS_URS_2024_01/997013631" TargetMode="External"/><Relationship Id="rId11" Type="http://schemas.openxmlformats.org/officeDocument/2006/relationships/hyperlink" Target="https://podminky.urs.cz/item/CS_URS_2024_01/763181311" TargetMode="External"/><Relationship Id="rId5" Type="http://schemas.openxmlformats.org/officeDocument/2006/relationships/hyperlink" Target="https://podminky.urs.cz/item/CS_URS_2024_01/993111119" TargetMode="External"/><Relationship Id="rId10" Type="http://schemas.openxmlformats.org/officeDocument/2006/relationships/hyperlink" Target="https://podminky.urs.cz/item/CS_URS_2025_01/713111121" TargetMode="External"/><Relationship Id="rId4" Type="http://schemas.openxmlformats.org/officeDocument/2006/relationships/hyperlink" Target="https://podminky.urs.cz/item/CS_URS_2024_01/993111111" TargetMode="External"/><Relationship Id="rId9" Type="http://schemas.openxmlformats.org/officeDocument/2006/relationships/hyperlink" Target="https://podminky.urs.cz/item/CS_URS_2024_01/712363604"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podminky.urs.cz/item/CS_URS_2024_01/094104000" TargetMode="External"/><Relationship Id="rId1" Type="http://schemas.openxmlformats.org/officeDocument/2006/relationships/hyperlink" Target="https://podminky.urs.cz/item/CS_URS_2022_02/0910020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05"/>
  <sheetViews>
    <sheetView showGridLines="0" workbookViewId="0">
      <selection activeCell="AI20" sqref="AI20"/>
    </sheetView>
  </sheetViews>
  <sheetFormatPr defaultRowHeight="10.199999999999999"/>
  <cols>
    <col min="1" max="1" width="8.28515625" customWidth="1"/>
    <col min="2" max="2" width="1.7109375" customWidth="1"/>
    <col min="3" max="3" width="4.140625" customWidth="1"/>
    <col min="4" max="33" width="2.7109375" customWidth="1"/>
    <col min="34" max="34" width="3.28515625" customWidth="1"/>
    <col min="35" max="35" width="31.7109375" customWidth="1"/>
    <col min="36" max="37" width="2.42578125" customWidth="1"/>
    <col min="38" max="38" width="8.28515625" customWidth="1"/>
    <col min="39" max="39" width="3.28515625" customWidth="1"/>
    <col min="40" max="40" width="13.28515625" customWidth="1"/>
    <col min="41" max="41" width="7.42578125" customWidth="1"/>
    <col min="42" max="42" width="4.140625" customWidth="1"/>
    <col min="43" max="43" width="15.7109375" hidden="1" customWidth="1"/>
    <col min="44" max="44" width="13.7109375" customWidth="1"/>
    <col min="45" max="47" width="25.85546875" hidden="1" customWidth="1"/>
    <col min="48" max="49" width="21.7109375" hidden="1" customWidth="1"/>
    <col min="50" max="51" width="25" hidden="1" customWidth="1"/>
    <col min="52" max="52" width="21.7109375" hidden="1" customWidth="1"/>
    <col min="53" max="53" width="19.140625" hidden="1" customWidth="1"/>
    <col min="54" max="54" width="25" hidden="1" customWidth="1"/>
    <col min="55" max="55" width="21.7109375" hidden="1" customWidth="1"/>
    <col min="56" max="56" width="19.140625" hidden="1" customWidth="1"/>
    <col min="57" max="57" width="66.42578125" customWidth="1"/>
    <col min="71" max="91" width="9.28515625" hidden="1"/>
  </cols>
  <sheetData>
    <row r="1" spans="1:74">
      <c r="A1" s="15" t="s">
        <v>0</v>
      </c>
      <c r="AZ1" s="15" t="s">
        <v>1</v>
      </c>
      <c r="BA1" s="15" t="s">
        <v>2</v>
      </c>
      <c r="BB1" s="15" t="s">
        <v>3</v>
      </c>
      <c r="BT1" s="15" t="s">
        <v>4</v>
      </c>
      <c r="BU1" s="15" t="s">
        <v>4</v>
      </c>
      <c r="BV1" s="15" t="s">
        <v>5</v>
      </c>
    </row>
    <row r="2" spans="1:74" ht="36.9" customHeight="1">
      <c r="AR2" s="216"/>
      <c r="AS2" s="216"/>
      <c r="AT2" s="216"/>
      <c r="AU2" s="216"/>
      <c r="AV2" s="216"/>
      <c r="AW2" s="216"/>
      <c r="AX2" s="216"/>
      <c r="AY2" s="216"/>
      <c r="AZ2" s="216"/>
      <c r="BA2" s="216"/>
      <c r="BB2" s="216"/>
      <c r="BC2" s="216"/>
      <c r="BD2" s="216"/>
      <c r="BE2" s="216"/>
      <c r="BS2" s="16" t="s">
        <v>6</v>
      </c>
      <c r="BT2" s="16" t="s">
        <v>7</v>
      </c>
    </row>
    <row r="3" spans="1:74" ht="6.9"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pans="1:74" ht="24.9" customHeight="1">
      <c r="B4" s="19"/>
      <c r="D4" s="20" t="s">
        <v>9</v>
      </c>
      <c r="AR4" s="19"/>
      <c r="AS4" s="21" t="s">
        <v>10</v>
      </c>
      <c r="BE4" s="22" t="s">
        <v>11</v>
      </c>
      <c r="BS4" s="16" t="s">
        <v>12</v>
      </c>
    </row>
    <row r="5" spans="1:74" ht="12" customHeight="1">
      <c r="B5" s="19"/>
      <c r="D5" s="23" t="s">
        <v>13</v>
      </c>
      <c r="K5" s="224" t="s">
        <v>14</v>
      </c>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R5" s="19"/>
      <c r="BE5" s="221" t="s">
        <v>15</v>
      </c>
      <c r="BS5" s="16" t="s">
        <v>6</v>
      </c>
    </row>
    <row r="6" spans="1:74" ht="36.9" customHeight="1">
      <c r="B6" s="19"/>
      <c r="D6" s="25" t="s">
        <v>16</v>
      </c>
      <c r="K6" s="225" t="s">
        <v>17</v>
      </c>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6"/>
      <c r="AL6" s="216"/>
      <c r="AM6" s="216"/>
      <c r="AN6" s="216"/>
      <c r="AO6" s="216"/>
      <c r="AR6" s="19"/>
      <c r="BE6" s="222"/>
      <c r="BS6" s="16" t="s">
        <v>6</v>
      </c>
    </row>
    <row r="7" spans="1:74" ht="12" customHeight="1">
      <c r="B7" s="19"/>
      <c r="D7" s="26" t="s">
        <v>18</v>
      </c>
      <c r="K7" s="24" t="s">
        <v>1</v>
      </c>
      <c r="AK7" s="26" t="s">
        <v>19</v>
      </c>
      <c r="AN7" s="24" t="s">
        <v>1</v>
      </c>
      <c r="AR7" s="19"/>
      <c r="BE7" s="222"/>
      <c r="BS7" s="16" t="s">
        <v>6</v>
      </c>
    </row>
    <row r="8" spans="1:74" ht="12" customHeight="1">
      <c r="B8" s="19"/>
      <c r="D8" s="26" t="s">
        <v>20</v>
      </c>
      <c r="K8" s="24" t="s">
        <v>21</v>
      </c>
      <c r="AK8" s="26" t="s">
        <v>22</v>
      </c>
      <c r="AN8" s="27" t="s">
        <v>23</v>
      </c>
      <c r="AR8" s="19"/>
      <c r="BE8" s="222"/>
      <c r="BS8" s="16" t="s">
        <v>6</v>
      </c>
    </row>
    <row r="9" spans="1:74" ht="14.4" customHeight="1">
      <c r="B9" s="19"/>
      <c r="AR9" s="19"/>
      <c r="BE9" s="222"/>
      <c r="BS9" s="16" t="s">
        <v>6</v>
      </c>
    </row>
    <row r="10" spans="1:74" ht="12" customHeight="1">
      <c r="B10" s="19"/>
      <c r="D10" s="26" t="s">
        <v>24</v>
      </c>
      <c r="AK10" s="26" t="s">
        <v>25</v>
      </c>
      <c r="AN10" s="24" t="s">
        <v>1</v>
      </c>
      <c r="AR10" s="19"/>
      <c r="BE10" s="222"/>
      <c r="BS10" s="16" t="s">
        <v>6</v>
      </c>
    </row>
    <row r="11" spans="1:74" ht="18.45" customHeight="1">
      <c r="B11" s="19"/>
      <c r="E11" s="24" t="s">
        <v>21</v>
      </c>
      <c r="AK11" s="26" t="s">
        <v>26</v>
      </c>
      <c r="AN11" s="24" t="s">
        <v>1</v>
      </c>
      <c r="AR11" s="19"/>
      <c r="BE11" s="222"/>
      <c r="BS11" s="16" t="s">
        <v>6</v>
      </c>
    </row>
    <row r="12" spans="1:74" ht="6.9" customHeight="1">
      <c r="B12" s="19"/>
      <c r="AR12" s="19"/>
      <c r="BE12" s="222"/>
      <c r="BS12" s="16" t="s">
        <v>6</v>
      </c>
    </row>
    <row r="13" spans="1:74" ht="12" customHeight="1">
      <c r="B13" s="19"/>
      <c r="D13" s="26" t="s">
        <v>27</v>
      </c>
      <c r="AK13" s="26" t="s">
        <v>25</v>
      </c>
      <c r="AN13" s="28" t="s">
        <v>28</v>
      </c>
      <c r="AR13" s="19"/>
      <c r="BE13" s="222"/>
      <c r="BS13" s="16" t="s">
        <v>6</v>
      </c>
    </row>
    <row r="14" spans="1:74" ht="13.2">
      <c r="B14" s="19"/>
      <c r="E14" s="226" t="s">
        <v>28</v>
      </c>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6" t="s">
        <v>26</v>
      </c>
      <c r="AN14" s="28" t="s">
        <v>28</v>
      </c>
      <c r="AR14" s="19"/>
      <c r="BE14" s="222"/>
      <c r="BS14" s="16" t="s">
        <v>6</v>
      </c>
    </row>
    <row r="15" spans="1:74" ht="6.9" customHeight="1">
      <c r="B15" s="19"/>
      <c r="AR15" s="19"/>
      <c r="BE15" s="222"/>
      <c r="BS15" s="16" t="s">
        <v>4</v>
      </c>
    </row>
    <row r="16" spans="1:74" ht="12" customHeight="1">
      <c r="B16" s="19"/>
      <c r="D16" s="26" t="s">
        <v>29</v>
      </c>
      <c r="AK16" s="26" t="s">
        <v>25</v>
      </c>
      <c r="AN16" s="24" t="s">
        <v>1</v>
      </c>
      <c r="AR16" s="19"/>
      <c r="BE16" s="222"/>
      <c r="BS16" s="16" t="s">
        <v>4</v>
      </c>
    </row>
    <row r="17" spans="2:71" ht="18.45" customHeight="1">
      <c r="B17" s="19"/>
      <c r="E17" s="24" t="s">
        <v>21</v>
      </c>
      <c r="AK17" s="26" t="s">
        <v>26</v>
      </c>
      <c r="AN17" s="24" t="s">
        <v>1</v>
      </c>
      <c r="AR17" s="19"/>
      <c r="BE17" s="222"/>
      <c r="BS17" s="16" t="s">
        <v>30</v>
      </c>
    </row>
    <row r="18" spans="2:71" ht="6.9" customHeight="1">
      <c r="B18" s="19"/>
      <c r="AR18" s="19"/>
      <c r="BE18" s="222"/>
      <c r="BS18" s="16" t="s">
        <v>6</v>
      </c>
    </row>
    <row r="19" spans="2:71" ht="12" customHeight="1">
      <c r="B19" s="19"/>
      <c r="D19" s="26" t="s">
        <v>31</v>
      </c>
      <c r="AK19" s="26" t="s">
        <v>25</v>
      </c>
      <c r="AN19" s="24" t="s">
        <v>1</v>
      </c>
      <c r="AR19" s="19"/>
      <c r="BE19" s="222"/>
      <c r="BS19" s="16" t="s">
        <v>6</v>
      </c>
    </row>
    <row r="20" spans="2:71" ht="18.45" customHeight="1">
      <c r="B20" s="19"/>
      <c r="E20" s="24" t="s">
        <v>21</v>
      </c>
      <c r="AK20" s="26" t="s">
        <v>26</v>
      </c>
      <c r="AN20" s="24" t="s">
        <v>1</v>
      </c>
      <c r="AR20" s="19"/>
      <c r="BE20" s="222"/>
      <c r="BS20" s="16" t="s">
        <v>30</v>
      </c>
    </row>
    <row r="21" spans="2:71" ht="6.9" customHeight="1">
      <c r="B21" s="19"/>
      <c r="AR21" s="19"/>
      <c r="BE21" s="222"/>
    </row>
    <row r="22" spans="2:71" ht="12" customHeight="1">
      <c r="B22" s="19"/>
      <c r="D22" s="26" t="s">
        <v>32</v>
      </c>
      <c r="AR22" s="19"/>
      <c r="BE22" s="222"/>
    </row>
    <row r="23" spans="2:71" ht="16.5" customHeight="1">
      <c r="B23" s="19"/>
      <c r="E23" s="228" t="s">
        <v>1</v>
      </c>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R23" s="19"/>
      <c r="BE23" s="222"/>
    </row>
    <row r="24" spans="2:71" ht="6.9" customHeight="1">
      <c r="B24" s="19"/>
      <c r="AR24" s="19"/>
      <c r="BE24" s="222"/>
    </row>
    <row r="25" spans="2:71" ht="6.9" customHeight="1">
      <c r="B25" s="19"/>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R25" s="19"/>
      <c r="BE25" s="222"/>
    </row>
    <row r="26" spans="2:71" s="1" customFormat="1" ht="25.95" customHeight="1">
      <c r="B26" s="31"/>
      <c r="D26" s="32" t="s">
        <v>33</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213">
        <f>ROUND(AG94,2)</f>
        <v>0</v>
      </c>
      <c r="AL26" s="214"/>
      <c r="AM26" s="214"/>
      <c r="AN26" s="214"/>
      <c r="AO26" s="214"/>
      <c r="AR26" s="31"/>
      <c r="BE26" s="222"/>
    </row>
    <row r="27" spans="2:71" s="1" customFormat="1" ht="6.9" customHeight="1">
      <c r="B27" s="31"/>
      <c r="AR27" s="31"/>
      <c r="BE27" s="222"/>
    </row>
    <row r="28" spans="2:71" s="1" customFormat="1" ht="13.2">
      <c r="B28" s="31"/>
      <c r="L28" s="215" t="s">
        <v>34</v>
      </c>
      <c r="M28" s="215"/>
      <c r="N28" s="215"/>
      <c r="O28" s="215"/>
      <c r="P28" s="215"/>
      <c r="W28" s="215" t="s">
        <v>35</v>
      </c>
      <c r="X28" s="215"/>
      <c r="Y28" s="215"/>
      <c r="Z28" s="215"/>
      <c r="AA28" s="215"/>
      <c r="AB28" s="215"/>
      <c r="AC28" s="215"/>
      <c r="AD28" s="215"/>
      <c r="AE28" s="215"/>
      <c r="AK28" s="215" t="s">
        <v>36</v>
      </c>
      <c r="AL28" s="215"/>
      <c r="AM28" s="215"/>
      <c r="AN28" s="215"/>
      <c r="AO28" s="215"/>
      <c r="AR28" s="31"/>
      <c r="BE28" s="222"/>
    </row>
    <row r="29" spans="2:71" s="2" customFormat="1" ht="14.4" customHeight="1">
      <c r="B29" s="35"/>
      <c r="D29" s="26" t="s">
        <v>37</v>
      </c>
      <c r="F29" s="26" t="s">
        <v>38</v>
      </c>
      <c r="L29" s="209">
        <v>0.21</v>
      </c>
      <c r="M29" s="208"/>
      <c r="N29" s="208"/>
      <c r="O29" s="208"/>
      <c r="P29" s="208"/>
      <c r="W29" s="207">
        <f>AK26</f>
        <v>0</v>
      </c>
      <c r="X29" s="208"/>
      <c r="Y29" s="208"/>
      <c r="Z29" s="208"/>
      <c r="AA29" s="208"/>
      <c r="AB29" s="208"/>
      <c r="AC29" s="208"/>
      <c r="AD29" s="208"/>
      <c r="AE29" s="208"/>
      <c r="AK29" s="207">
        <f>AK35-W29</f>
        <v>0</v>
      </c>
      <c r="AL29" s="208"/>
      <c r="AM29" s="208"/>
      <c r="AN29" s="208"/>
      <c r="AO29" s="208"/>
      <c r="AR29" s="35"/>
      <c r="BE29" s="223"/>
    </row>
    <row r="30" spans="2:71" s="2" customFormat="1" ht="14.4" customHeight="1">
      <c r="B30" s="35"/>
      <c r="F30" s="26" t="s">
        <v>39</v>
      </c>
      <c r="L30" s="209">
        <v>0.15</v>
      </c>
      <c r="M30" s="208"/>
      <c r="N30" s="208"/>
      <c r="O30" s="208"/>
      <c r="P30" s="208"/>
      <c r="W30" s="207">
        <v>0</v>
      </c>
      <c r="X30" s="208"/>
      <c r="Y30" s="208"/>
      <c r="Z30" s="208"/>
      <c r="AA30" s="208"/>
      <c r="AB30" s="208"/>
      <c r="AC30" s="208"/>
      <c r="AD30" s="208"/>
      <c r="AE30" s="208"/>
      <c r="AK30" s="207">
        <v>0</v>
      </c>
      <c r="AL30" s="208"/>
      <c r="AM30" s="208"/>
      <c r="AN30" s="208"/>
      <c r="AO30" s="208"/>
      <c r="AR30" s="35"/>
      <c r="BE30" s="223"/>
    </row>
    <row r="31" spans="2:71" s="2" customFormat="1" ht="14.4" hidden="1" customHeight="1">
      <c r="B31" s="35"/>
      <c r="F31" s="26" t="s">
        <v>40</v>
      </c>
      <c r="L31" s="209">
        <v>0.21</v>
      </c>
      <c r="M31" s="208"/>
      <c r="N31" s="208"/>
      <c r="O31" s="208"/>
      <c r="P31" s="208"/>
      <c r="W31" s="207" t="e">
        <f>ROUND(BB94, 2)</f>
        <v>#REF!</v>
      </c>
      <c r="X31" s="208"/>
      <c r="Y31" s="208"/>
      <c r="Z31" s="208"/>
      <c r="AA31" s="208"/>
      <c r="AB31" s="208"/>
      <c r="AC31" s="208"/>
      <c r="AD31" s="208"/>
      <c r="AE31" s="208"/>
      <c r="AK31" s="207">
        <v>0</v>
      </c>
      <c r="AL31" s="208"/>
      <c r="AM31" s="208"/>
      <c r="AN31" s="208"/>
      <c r="AO31" s="208"/>
      <c r="AR31" s="35"/>
      <c r="BE31" s="223"/>
    </row>
    <row r="32" spans="2:71" s="2" customFormat="1" ht="14.4" hidden="1" customHeight="1">
      <c r="B32" s="35"/>
      <c r="F32" s="26" t="s">
        <v>41</v>
      </c>
      <c r="L32" s="209">
        <v>0.15</v>
      </c>
      <c r="M32" s="208"/>
      <c r="N32" s="208"/>
      <c r="O32" s="208"/>
      <c r="P32" s="208"/>
      <c r="W32" s="207" t="e">
        <f>ROUND(BC94, 2)</f>
        <v>#REF!</v>
      </c>
      <c r="X32" s="208"/>
      <c r="Y32" s="208"/>
      <c r="Z32" s="208"/>
      <c r="AA32" s="208"/>
      <c r="AB32" s="208"/>
      <c r="AC32" s="208"/>
      <c r="AD32" s="208"/>
      <c r="AE32" s="208"/>
      <c r="AK32" s="207">
        <v>0</v>
      </c>
      <c r="AL32" s="208"/>
      <c r="AM32" s="208"/>
      <c r="AN32" s="208"/>
      <c r="AO32" s="208"/>
      <c r="AR32" s="35"/>
      <c r="BE32" s="223"/>
    </row>
    <row r="33" spans="2:57" s="2" customFormat="1" ht="14.4" hidden="1" customHeight="1">
      <c r="B33" s="35"/>
      <c r="F33" s="26" t="s">
        <v>42</v>
      </c>
      <c r="L33" s="209">
        <v>0</v>
      </c>
      <c r="M33" s="208"/>
      <c r="N33" s="208"/>
      <c r="O33" s="208"/>
      <c r="P33" s="208"/>
      <c r="W33" s="207" t="e">
        <f>ROUND(BD94, 2)</f>
        <v>#REF!</v>
      </c>
      <c r="X33" s="208"/>
      <c r="Y33" s="208"/>
      <c r="Z33" s="208"/>
      <c r="AA33" s="208"/>
      <c r="AB33" s="208"/>
      <c r="AC33" s="208"/>
      <c r="AD33" s="208"/>
      <c r="AE33" s="208"/>
      <c r="AK33" s="207">
        <v>0</v>
      </c>
      <c r="AL33" s="208"/>
      <c r="AM33" s="208"/>
      <c r="AN33" s="208"/>
      <c r="AO33" s="208"/>
      <c r="AR33" s="35"/>
      <c r="BE33" s="223"/>
    </row>
    <row r="34" spans="2:57" s="1" customFormat="1" ht="6.9" customHeight="1">
      <c r="B34" s="31"/>
      <c r="AR34" s="31"/>
      <c r="BE34" s="222"/>
    </row>
    <row r="35" spans="2:57" s="1" customFormat="1" ht="25.95" customHeight="1">
      <c r="B35" s="31"/>
      <c r="C35" s="36"/>
      <c r="D35" s="37" t="s">
        <v>43</v>
      </c>
      <c r="E35" s="38"/>
      <c r="F35" s="38"/>
      <c r="G35" s="38"/>
      <c r="H35" s="38"/>
      <c r="I35" s="38"/>
      <c r="J35" s="38"/>
      <c r="K35" s="38"/>
      <c r="L35" s="38"/>
      <c r="M35" s="38"/>
      <c r="N35" s="38"/>
      <c r="O35" s="38"/>
      <c r="P35" s="38"/>
      <c r="Q35" s="38"/>
      <c r="R35" s="38"/>
      <c r="S35" s="38"/>
      <c r="T35" s="39" t="s">
        <v>44</v>
      </c>
      <c r="U35" s="38"/>
      <c r="V35" s="38"/>
      <c r="W35" s="38"/>
      <c r="X35" s="220" t="s">
        <v>45</v>
      </c>
      <c r="Y35" s="218"/>
      <c r="Z35" s="218"/>
      <c r="AA35" s="218"/>
      <c r="AB35" s="218"/>
      <c r="AC35" s="38"/>
      <c r="AD35" s="38"/>
      <c r="AE35" s="38"/>
      <c r="AF35" s="38"/>
      <c r="AG35" s="38"/>
      <c r="AH35" s="38"/>
      <c r="AI35" s="38"/>
      <c r="AJ35" s="38"/>
      <c r="AK35" s="217">
        <f>AN94</f>
        <v>0</v>
      </c>
      <c r="AL35" s="218"/>
      <c r="AM35" s="218"/>
      <c r="AN35" s="218"/>
      <c r="AO35" s="219"/>
      <c r="AP35" s="36"/>
      <c r="AQ35" s="36"/>
      <c r="AR35" s="31"/>
    </row>
    <row r="36" spans="2:57" s="1" customFormat="1" ht="6.9" customHeight="1">
      <c r="B36" s="31"/>
      <c r="AR36" s="31"/>
    </row>
    <row r="37" spans="2:57" s="1" customFormat="1" ht="14.4" customHeight="1">
      <c r="B37" s="31"/>
      <c r="AR37" s="31"/>
    </row>
    <row r="38" spans="2:57" ht="14.4" customHeight="1">
      <c r="B38" s="19"/>
      <c r="AR38" s="19"/>
    </row>
    <row r="39" spans="2:57" ht="14.4" customHeight="1">
      <c r="B39" s="19"/>
      <c r="AR39" s="19"/>
    </row>
    <row r="40" spans="2:57" ht="14.4" customHeight="1">
      <c r="B40" s="19"/>
      <c r="AR40" s="19"/>
    </row>
    <row r="41" spans="2:57" ht="14.4" customHeight="1">
      <c r="B41" s="19"/>
      <c r="AR41" s="19"/>
    </row>
    <row r="42" spans="2:57" ht="14.4" customHeight="1">
      <c r="B42" s="19"/>
      <c r="AR42" s="19"/>
    </row>
    <row r="43" spans="2:57" ht="14.4" customHeight="1">
      <c r="B43" s="19"/>
      <c r="AR43" s="19"/>
    </row>
    <row r="44" spans="2:57" ht="14.4" customHeight="1">
      <c r="B44" s="19"/>
      <c r="AR44" s="19"/>
    </row>
    <row r="45" spans="2:57" ht="14.4" customHeight="1">
      <c r="B45" s="19"/>
      <c r="AR45" s="19"/>
    </row>
    <row r="46" spans="2:57" ht="14.4" customHeight="1">
      <c r="B46" s="19"/>
      <c r="AR46" s="19"/>
    </row>
    <row r="47" spans="2:57" ht="14.4" customHeight="1">
      <c r="B47" s="19"/>
      <c r="AR47" s="19"/>
    </row>
    <row r="48" spans="2:57" ht="14.4" customHeight="1">
      <c r="B48" s="19"/>
      <c r="AR48" s="19"/>
    </row>
    <row r="49" spans="2:44" s="1" customFormat="1" ht="14.4" customHeight="1">
      <c r="B49" s="31"/>
      <c r="D49" s="40" t="s">
        <v>46</v>
      </c>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0" t="s">
        <v>47</v>
      </c>
      <c r="AI49" s="41"/>
      <c r="AJ49" s="41"/>
      <c r="AK49" s="41"/>
      <c r="AL49" s="41"/>
      <c r="AM49" s="41"/>
      <c r="AN49" s="41"/>
      <c r="AO49" s="41"/>
      <c r="AR49" s="31"/>
    </row>
    <row r="50" spans="2:44">
      <c r="B50" s="19"/>
      <c r="AR50" s="19"/>
    </row>
    <row r="51" spans="2:44">
      <c r="B51" s="19"/>
      <c r="AR51" s="19"/>
    </row>
    <row r="52" spans="2:44">
      <c r="B52" s="19"/>
      <c r="AR52" s="19"/>
    </row>
    <row r="53" spans="2:44">
      <c r="B53" s="19"/>
      <c r="AR53" s="19"/>
    </row>
    <row r="54" spans="2:44">
      <c r="B54" s="19"/>
      <c r="AR54" s="19"/>
    </row>
    <row r="55" spans="2:44">
      <c r="B55" s="19"/>
      <c r="AR55" s="19"/>
    </row>
    <row r="56" spans="2:44">
      <c r="B56" s="19"/>
      <c r="AR56" s="19"/>
    </row>
    <row r="57" spans="2:44">
      <c r="B57" s="19"/>
      <c r="AR57" s="19"/>
    </row>
    <row r="58" spans="2:44">
      <c r="B58" s="19"/>
      <c r="AR58" s="19"/>
    </row>
    <row r="59" spans="2:44">
      <c r="B59" s="19"/>
      <c r="AR59" s="19"/>
    </row>
    <row r="60" spans="2:44" s="1" customFormat="1" ht="13.2">
      <c r="B60" s="31"/>
      <c r="D60" s="42" t="s">
        <v>48</v>
      </c>
      <c r="E60" s="33"/>
      <c r="F60" s="33"/>
      <c r="G60" s="33"/>
      <c r="H60" s="33"/>
      <c r="I60" s="33"/>
      <c r="J60" s="33"/>
      <c r="K60" s="33"/>
      <c r="L60" s="33"/>
      <c r="M60" s="33"/>
      <c r="N60" s="33"/>
      <c r="O60" s="33"/>
      <c r="P60" s="33"/>
      <c r="Q60" s="33"/>
      <c r="R60" s="33"/>
      <c r="S60" s="33"/>
      <c r="T60" s="33"/>
      <c r="U60" s="33"/>
      <c r="V60" s="42" t="s">
        <v>49</v>
      </c>
      <c r="W60" s="33"/>
      <c r="X60" s="33"/>
      <c r="Y60" s="33"/>
      <c r="Z60" s="33"/>
      <c r="AA60" s="33"/>
      <c r="AB60" s="33"/>
      <c r="AC60" s="33"/>
      <c r="AD60" s="33"/>
      <c r="AE60" s="33"/>
      <c r="AF60" s="33"/>
      <c r="AG60" s="33"/>
      <c r="AH60" s="42" t="s">
        <v>48</v>
      </c>
      <c r="AI60" s="33"/>
      <c r="AJ60" s="33"/>
      <c r="AK60" s="33"/>
      <c r="AL60" s="33"/>
      <c r="AM60" s="42" t="s">
        <v>49</v>
      </c>
      <c r="AN60" s="33"/>
      <c r="AO60" s="33"/>
      <c r="AR60" s="31"/>
    </row>
    <row r="61" spans="2:44">
      <c r="B61" s="19"/>
      <c r="AR61" s="19"/>
    </row>
    <row r="62" spans="2:44">
      <c r="B62" s="19"/>
      <c r="AR62" s="19"/>
    </row>
    <row r="63" spans="2:44">
      <c r="B63" s="19"/>
      <c r="AR63" s="19"/>
    </row>
    <row r="64" spans="2:44" s="1" customFormat="1" ht="13.2">
      <c r="B64" s="31"/>
      <c r="D64" s="40" t="s">
        <v>50</v>
      </c>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0" t="s">
        <v>51</v>
      </c>
      <c r="AI64" s="41"/>
      <c r="AJ64" s="41"/>
      <c r="AK64" s="41"/>
      <c r="AL64" s="41"/>
      <c r="AM64" s="41"/>
      <c r="AN64" s="41"/>
      <c r="AO64" s="41"/>
      <c r="AR64" s="31"/>
    </row>
    <row r="65" spans="2:44">
      <c r="B65" s="19"/>
      <c r="AR65" s="19"/>
    </row>
    <row r="66" spans="2:44">
      <c r="B66" s="19"/>
      <c r="AR66" s="19"/>
    </row>
    <row r="67" spans="2:44">
      <c r="B67" s="19"/>
      <c r="AR67" s="19"/>
    </row>
    <row r="68" spans="2:44">
      <c r="B68" s="19"/>
      <c r="AR68" s="19"/>
    </row>
    <row r="69" spans="2:44">
      <c r="B69" s="19"/>
      <c r="AR69" s="19"/>
    </row>
    <row r="70" spans="2:44">
      <c r="B70" s="19"/>
      <c r="AR70" s="19"/>
    </row>
    <row r="71" spans="2:44">
      <c r="B71" s="19"/>
      <c r="AR71" s="19"/>
    </row>
    <row r="72" spans="2:44">
      <c r="B72" s="19"/>
      <c r="AR72" s="19"/>
    </row>
    <row r="73" spans="2:44">
      <c r="B73" s="19"/>
      <c r="AR73" s="19"/>
    </row>
    <row r="74" spans="2:44">
      <c r="B74" s="19"/>
      <c r="AR74" s="19"/>
    </row>
    <row r="75" spans="2:44" s="1" customFormat="1" ht="13.2">
      <c r="B75" s="31"/>
      <c r="D75" s="42" t="s">
        <v>48</v>
      </c>
      <c r="E75" s="33"/>
      <c r="F75" s="33"/>
      <c r="G75" s="33"/>
      <c r="H75" s="33"/>
      <c r="I75" s="33"/>
      <c r="J75" s="33"/>
      <c r="K75" s="33"/>
      <c r="L75" s="33"/>
      <c r="M75" s="33"/>
      <c r="N75" s="33"/>
      <c r="O75" s="33"/>
      <c r="P75" s="33"/>
      <c r="Q75" s="33"/>
      <c r="R75" s="33"/>
      <c r="S75" s="33"/>
      <c r="T75" s="33"/>
      <c r="U75" s="33"/>
      <c r="V75" s="42" t="s">
        <v>49</v>
      </c>
      <c r="W75" s="33"/>
      <c r="X75" s="33"/>
      <c r="Y75" s="33"/>
      <c r="Z75" s="33"/>
      <c r="AA75" s="33"/>
      <c r="AB75" s="33"/>
      <c r="AC75" s="33"/>
      <c r="AD75" s="33"/>
      <c r="AE75" s="33"/>
      <c r="AF75" s="33"/>
      <c r="AG75" s="33"/>
      <c r="AH75" s="42" t="s">
        <v>48</v>
      </c>
      <c r="AI75" s="33"/>
      <c r="AJ75" s="33"/>
      <c r="AK75" s="33"/>
      <c r="AL75" s="33"/>
      <c r="AM75" s="42" t="s">
        <v>49</v>
      </c>
      <c r="AN75" s="33"/>
      <c r="AO75" s="33"/>
      <c r="AR75" s="31"/>
    </row>
    <row r="76" spans="2:44" s="1" customFormat="1">
      <c r="B76" s="31"/>
      <c r="AR76" s="31"/>
    </row>
    <row r="77" spans="2:44" s="1" customFormat="1" ht="6.9" customHeight="1">
      <c r="B77" s="43"/>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31"/>
    </row>
    <row r="81" spans="1:91" s="1" customFormat="1" ht="6.9" customHeight="1">
      <c r="B81" s="45"/>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31"/>
    </row>
    <row r="82" spans="1:91" s="1" customFormat="1" ht="24.9" customHeight="1">
      <c r="B82" s="31"/>
      <c r="C82" s="20" t="s">
        <v>52</v>
      </c>
      <c r="AR82" s="31"/>
    </row>
    <row r="83" spans="1:91" s="1" customFormat="1" ht="6.9" customHeight="1">
      <c r="B83" s="31"/>
      <c r="AR83" s="31"/>
    </row>
    <row r="84" spans="1:91" s="3" customFormat="1" ht="12" customHeight="1">
      <c r="B84" s="47"/>
      <c r="C84" s="26" t="s">
        <v>13</v>
      </c>
      <c r="L84" s="3" t="str">
        <f>K5</f>
        <v>24P-AUS001A</v>
      </c>
      <c r="AR84" s="47"/>
    </row>
    <row r="85" spans="1:91" s="4" customFormat="1" ht="36.9" customHeight="1">
      <c r="B85" s="48"/>
      <c r="C85" s="49" t="s">
        <v>16</v>
      </c>
      <c r="L85" s="210" t="str">
        <f>K6</f>
        <v>Třebenice - nástavba mateřské školy</v>
      </c>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211"/>
      <c r="AL85" s="211"/>
      <c r="AM85" s="211"/>
      <c r="AN85" s="211"/>
      <c r="AO85" s="211"/>
      <c r="AR85" s="48"/>
    </row>
    <row r="86" spans="1:91" s="1" customFormat="1" ht="6.9" customHeight="1">
      <c r="B86" s="31"/>
      <c r="AR86" s="31"/>
    </row>
    <row r="87" spans="1:91" s="1" customFormat="1" ht="12" customHeight="1">
      <c r="B87" s="31"/>
      <c r="C87" s="26" t="s">
        <v>20</v>
      </c>
      <c r="L87" s="50" t="str">
        <f>IF(K8="","",K8)</f>
        <v xml:space="preserve"> </v>
      </c>
      <c r="AI87" s="26" t="s">
        <v>22</v>
      </c>
      <c r="AM87" s="212" t="str">
        <f>IF(AN8= "","",AN8)</f>
        <v>24. 1. 2025</v>
      </c>
      <c r="AN87" s="212"/>
      <c r="AR87" s="31"/>
    </row>
    <row r="88" spans="1:91" s="1" customFormat="1" ht="6.9" customHeight="1">
      <c r="B88" s="31"/>
      <c r="AR88" s="31"/>
    </row>
    <row r="89" spans="1:91" s="1" customFormat="1" ht="15.15" customHeight="1">
      <c r="B89" s="31"/>
      <c r="C89" s="26" t="s">
        <v>24</v>
      </c>
      <c r="L89" s="3" t="str">
        <f>IF(E11= "","",E11)</f>
        <v xml:space="preserve"> </v>
      </c>
      <c r="AI89" s="26" t="s">
        <v>29</v>
      </c>
      <c r="AM89" s="195" t="str">
        <f>IF(E17="","",E17)</f>
        <v xml:space="preserve"> </v>
      </c>
      <c r="AN89" s="196"/>
      <c r="AO89" s="196"/>
      <c r="AP89" s="196"/>
      <c r="AR89" s="31"/>
      <c r="AS89" s="191" t="s">
        <v>53</v>
      </c>
      <c r="AT89" s="192"/>
      <c r="AU89" s="52"/>
      <c r="AV89" s="52"/>
      <c r="AW89" s="52"/>
      <c r="AX89" s="52"/>
      <c r="AY89" s="52"/>
      <c r="AZ89" s="52"/>
      <c r="BA89" s="52"/>
      <c r="BB89" s="52"/>
      <c r="BC89" s="52"/>
      <c r="BD89" s="53"/>
    </row>
    <row r="90" spans="1:91" s="1" customFormat="1" ht="15.15" customHeight="1">
      <c r="B90" s="31"/>
      <c r="C90" s="26" t="s">
        <v>27</v>
      </c>
      <c r="L90" s="3" t="str">
        <f>IF(E14= "Vyplň údaj","",E14)</f>
        <v/>
      </c>
      <c r="AI90" s="26" t="s">
        <v>31</v>
      </c>
      <c r="AM90" s="195" t="str">
        <f>IF(E20="","",E20)</f>
        <v xml:space="preserve"> </v>
      </c>
      <c r="AN90" s="196"/>
      <c r="AO90" s="196"/>
      <c r="AP90" s="196"/>
      <c r="AR90" s="31"/>
      <c r="AS90" s="193"/>
      <c r="AT90" s="194"/>
      <c r="BD90" s="55"/>
    </row>
    <row r="91" spans="1:91" s="1" customFormat="1" ht="10.95" customHeight="1">
      <c r="B91" s="31"/>
      <c r="AR91" s="31"/>
      <c r="AS91" s="193"/>
      <c r="AT91" s="194"/>
      <c r="BD91" s="55"/>
    </row>
    <row r="92" spans="1:91" s="1" customFormat="1" ht="29.25" customHeight="1">
      <c r="B92" s="31"/>
      <c r="C92" s="197" t="s">
        <v>54</v>
      </c>
      <c r="D92" s="198"/>
      <c r="E92" s="198"/>
      <c r="F92" s="198"/>
      <c r="G92" s="198"/>
      <c r="H92" s="56"/>
      <c r="I92" s="200" t="s">
        <v>55</v>
      </c>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9" t="s">
        <v>56</v>
      </c>
      <c r="AH92" s="198"/>
      <c r="AI92" s="198"/>
      <c r="AJ92" s="198"/>
      <c r="AK92" s="198"/>
      <c r="AL92" s="198"/>
      <c r="AM92" s="198"/>
      <c r="AN92" s="200" t="s">
        <v>57</v>
      </c>
      <c r="AO92" s="198"/>
      <c r="AP92" s="201"/>
      <c r="AQ92" s="57" t="s">
        <v>58</v>
      </c>
      <c r="AR92" s="31"/>
      <c r="AS92" s="58" t="s">
        <v>59</v>
      </c>
      <c r="AT92" s="59" t="s">
        <v>60</v>
      </c>
      <c r="AU92" s="59" t="s">
        <v>61</v>
      </c>
      <c r="AV92" s="59" t="s">
        <v>62</v>
      </c>
      <c r="AW92" s="59" t="s">
        <v>63</v>
      </c>
      <c r="AX92" s="59" t="s">
        <v>64</v>
      </c>
      <c r="AY92" s="59" t="s">
        <v>65</v>
      </c>
      <c r="AZ92" s="59" t="s">
        <v>66</v>
      </c>
      <c r="BA92" s="59" t="s">
        <v>67</v>
      </c>
      <c r="BB92" s="59" t="s">
        <v>68</v>
      </c>
      <c r="BC92" s="59" t="s">
        <v>69</v>
      </c>
      <c r="BD92" s="60" t="s">
        <v>70</v>
      </c>
    </row>
    <row r="93" spans="1:91" s="1" customFormat="1" ht="10.95" customHeight="1">
      <c r="B93" s="31"/>
      <c r="AR93" s="31"/>
      <c r="AS93" s="61"/>
      <c r="AT93" s="52"/>
      <c r="AU93" s="52"/>
      <c r="AV93" s="52"/>
      <c r="AW93" s="52"/>
      <c r="AX93" s="52"/>
      <c r="AY93" s="52"/>
      <c r="AZ93" s="52"/>
      <c r="BA93" s="52"/>
      <c r="BB93" s="52"/>
      <c r="BC93" s="52"/>
      <c r="BD93" s="53"/>
    </row>
    <row r="94" spans="1:91" s="5" customFormat="1" ht="32.4" customHeight="1">
      <c r="B94" s="62"/>
      <c r="C94" s="63" t="s">
        <v>71</v>
      </c>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205">
        <f>ROUND(SUM(AG95:AG103),2)</f>
        <v>0</v>
      </c>
      <c r="AH94" s="205"/>
      <c r="AI94" s="205"/>
      <c r="AJ94" s="205"/>
      <c r="AK94" s="205"/>
      <c r="AL94" s="205"/>
      <c r="AM94" s="205"/>
      <c r="AN94" s="206">
        <f>AG94*1.21</f>
        <v>0</v>
      </c>
      <c r="AO94" s="206"/>
      <c r="AP94" s="206"/>
      <c r="AQ94" s="66" t="s">
        <v>1</v>
      </c>
      <c r="AR94" s="62"/>
      <c r="AS94" s="67">
        <f>ROUND(SUM(AS95:AS103),2)</f>
        <v>0</v>
      </c>
      <c r="AT94" s="68" t="e">
        <f t="shared" ref="AT94:AT103" si="0">ROUND(SUM(AV94:AW94),2)</f>
        <v>#REF!</v>
      </c>
      <c r="AU94" s="69" t="e">
        <f>ROUND(SUM(AU95:AU103),5)</f>
        <v>#REF!</v>
      </c>
      <c r="AV94" s="68" t="e">
        <f>ROUND(AZ94*L29,2)</f>
        <v>#REF!</v>
      </c>
      <c r="AW94" s="68" t="e">
        <f>ROUND(BA94*L30,2)</f>
        <v>#REF!</v>
      </c>
      <c r="AX94" s="68" t="e">
        <f>ROUND(BB94*L29,2)</f>
        <v>#REF!</v>
      </c>
      <c r="AY94" s="68" t="e">
        <f>ROUND(BC94*L30,2)</f>
        <v>#REF!</v>
      </c>
      <c r="AZ94" s="68" t="e">
        <f>ROUND(SUM(AZ95:AZ103),2)</f>
        <v>#REF!</v>
      </c>
      <c r="BA94" s="68" t="e">
        <f>ROUND(SUM(BA95:BA103),2)</f>
        <v>#REF!</v>
      </c>
      <c r="BB94" s="68" t="e">
        <f>ROUND(SUM(BB95:BB103),2)</f>
        <v>#REF!</v>
      </c>
      <c r="BC94" s="68" t="e">
        <f>ROUND(SUM(BC95:BC103),2)</f>
        <v>#REF!</v>
      </c>
      <c r="BD94" s="70" t="e">
        <f>ROUND(SUM(BD95:BD103),2)</f>
        <v>#REF!</v>
      </c>
      <c r="BS94" s="71" t="s">
        <v>72</v>
      </c>
      <c r="BT94" s="71" t="s">
        <v>73</v>
      </c>
      <c r="BU94" s="72" t="s">
        <v>74</v>
      </c>
      <c r="BV94" s="71" t="s">
        <v>75</v>
      </c>
      <c r="BW94" s="71" t="s">
        <v>5</v>
      </c>
      <c r="BX94" s="71" t="s">
        <v>76</v>
      </c>
      <c r="CL94" s="71" t="s">
        <v>1</v>
      </c>
    </row>
    <row r="95" spans="1:91" s="6" customFormat="1" ht="16.5" customHeight="1">
      <c r="A95" s="73" t="s">
        <v>77</v>
      </c>
      <c r="B95" s="74"/>
      <c r="C95" s="75"/>
      <c r="D95" s="202" t="s">
        <v>78</v>
      </c>
      <c r="E95" s="202"/>
      <c r="F95" s="202"/>
      <c r="G95" s="202"/>
      <c r="H95" s="202"/>
      <c r="I95" s="76"/>
      <c r="J95" s="202" t="s">
        <v>79</v>
      </c>
      <c r="K95" s="202"/>
      <c r="L95" s="202"/>
      <c r="M95" s="202"/>
      <c r="N95" s="202"/>
      <c r="O95" s="202"/>
      <c r="P95" s="202"/>
      <c r="Q95" s="202"/>
      <c r="R95" s="202"/>
      <c r="S95" s="202"/>
      <c r="T95" s="202"/>
      <c r="U95" s="202"/>
      <c r="V95" s="202"/>
      <c r="W95" s="202"/>
      <c r="X95" s="202"/>
      <c r="Y95" s="202"/>
      <c r="Z95" s="202"/>
      <c r="AA95" s="202"/>
      <c r="AB95" s="202"/>
      <c r="AC95" s="202"/>
      <c r="AD95" s="202"/>
      <c r="AE95" s="202"/>
      <c r="AF95" s="202"/>
      <c r="AG95" s="203">
        <f>'1 - vlastní objekt'!J30</f>
        <v>0</v>
      </c>
      <c r="AH95" s="204"/>
      <c r="AI95" s="204"/>
      <c r="AJ95" s="204"/>
      <c r="AK95" s="204"/>
      <c r="AL95" s="204"/>
      <c r="AM95" s="204"/>
      <c r="AN95" s="203">
        <f t="shared" ref="AN95:AN100" si="1">SUM(AG95,AT95)</f>
        <v>0</v>
      </c>
      <c r="AO95" s="204"/>
      <c r="AP95" s="204"/>
      <c r="AQ95" s="77" t="s">
        <v>80</v>
      </c>
      <c r="AR95" s="74"/>
      <c r="AS95" s="78">
        <v>0</v>
      </c>
      <c r="AT95" s="79">
        <f t="shared" si="0"/>
        <v>0</v>
      </c>
      <c r="AU95" s="80">
        <f>'1 - vlastní objekt'!P143</f>
        <v>0</v>
      </c>
      <c r="AV95" s="79">
        <f>'1 - vlastní objekt'!J33</f>
        <v>0</v>
      </c>
      <c r="AW95" s="79">
        <f>'1 - vlastní objekt'!J34</f>
        <v>0</v>
      </c>
      <c r="AX95" s="79">
        <f>'1 - vlastní objekt'!J35</f>
        <v>0</v>
      </c>
      <c r="AY95" s="79">
        <f>'1 - vlastní objekt'!J36</f>
        <v>0</v>
      </c>
      <c r="AZ95" s="79">
        <f>'1 - vlastní objekt'!F33</f>
        <v>0</v>
      </c>
      <c r="BA95" s="79">
        <f>'1 - vlastní objekt'!F34</f>
        <v>0</v>
      </c>
      <c r="BB95" s="79">
        <f>'1 - vlastní objekt'!F35</f>
        <v>0</v>
      </c>
      <c r="BC95" s="79">
        <f>'1 - vlastní objekt'!F36</f>
        <v>0</v>
      </c>
      <c r="BD95" s="81">
        <f>'1 - vlastní objekt'!F37</f>
        <v>0</v>
      </c>
      <c r="BT95" s="82" t="s">
        <v>78</v>
      </c>
      <c r="BV95" s="82" t="s">
        <v>75</v>
      </c>
      <c r="BW95" s="82" t="s">
        <v>81</v>
      </c>
      <c r="BX95" s="82" t="s">
        <v>5</v>
      </c>
      <c r="CL95" s="82" t="s">
        <v>1</v>
      </c>
      <c r="CM95" s="82" t="s">
        <v>82</v>
      </c>
    </row>
    <row r="96" spans="1:91" s="6" customFormat="1" ht="16.5" customHeight="1">
      <c r="A96" s="73" t="s">
        <v>77</v>
      </c>
      <c r="B96" s="74"/>
      <c r="C96" s="75"/>
      <c r="D96" s="202" t="s">
        <v>82</v>
      </c>
      <c r="E96" s="202"/>
      <c r="F96" s="202"/>
      <c r="G96" s="202"/>
      <c r="H96" s="202"/>
      <c r="I96" s="76"/>
      <c r="J96" s="202" t="s">
        <v>83</v>
      </c>
      <c r="K96" s="202"/>
      <c r="L96" s="202"/>
      <c r="M96" s="202"/>
      <c r="N96" s="202"/>
      <c r="O96" s="202"/>
      <c r="P96" s="202"/>
      <c r="Q96" s="202"/>
      <c r="R96" s="202"/>
      <c r="S96" s="202"/>
      <c r="T96" s="202"/>
      <c r="U96" s="202"/>
      <c r="V96" s="202"/>
      <c r="W96" s="202"/>
      <c r="X96" s="202"/>
      <c r="Y96" s="202"/>
      <c r="Z96" s="202"/>
      <c r="AA96" s="202"/>
      <c r="AB96" s="202"/>
      <c r="AC96" s="202"/>
      <c r="AD96" s="202"/>
      <c r="AE96" s="202"/>
      <c r="AF96" s="202"/>
      <c r="AG96" s="203">
        <f>'2 - zdravotní instalace'!J30</f>
        <v>0</v>
      </c>
      <c r="AH96" s="204"/>
      <c r="AI96" s="204"/>
      <c r="AJ96" s="204"/>
      <c r="AK96" s="204"/>
      <c r="AL96" s="204"/>
      <c r="AM96" s="204"/>
      <c r="AN96" s="203">
        <f t="shared" si="1"/>
        <v>0</v>
      </c>
      <c r="AO96" s="204"/>
      <c r="AP96" s="204"/>
      <c r="AQ96" s="77" t="s">
        <v>80</v>
      </c>
      <c r="AR96" s="74"/>
      <c r="AS96" s="78">
        <v>0</v>
      </c>
      <c r="AT96" s="79">
        <f t="shared" si="0"/>
        <v>0</v>
      </c>
      <c r="AU96" s="80">
        <f>'2 - zdravotní instalace'!P122</f>
        <v>0</v>
      </c>
      <c r="AV96" s="79">
        <f>'2 - zdravotní instalace'!J33</f>
        <v>0</v>
      </c>
      <c r="AW96" s="79">
        <f>'2 - zdravotní instalace'!J34</f>
        <v>0</v>
      </c>
      <c r="AX96" s="79">
        <f>'2 - zdravotní instalace'!J35</f>
        <v>0</v>
      </c>
      <c r="AY96" s="79">
        <f>'2 - zdravotní instalace'!J36</f>
        <v>0</v>
      </c>
      <c r="AZ96" s="79">
        <f>'2 - zdravotní instalace'!F33</f>
        <v>0</v>
      </c>
      <c r="BA96" s="79">
        <f>'2 - zdravotní instalace'!F34</f>
        <v>0</v>
      </c>
      <c r="BB96" s="79">
        <f>'2 - zdravotní instalace'!F35</f>
        <v>0</v>
      </c>
      <c r="BC96" s="79">
        <f>'2 - zdravotní instalace'!F36</f>
        <v>0</v>
      </c>
      <c r="BD96" s="81">
        <f>'2 - zdravotní instalace'!F37</f>
        <v>0</v>
      </c>
      <c r="BT96" s="82" t="s">
        <v>78</v>
      </c>
      <c r="BV96" s="82" t="s">
        <v>75</v>
      </c>
      <c r="BW96" s="82" t="s">
        <v>84</v>
      </c>
      <c r="BX96" s="82" t="s">
        <v>5</v>
      </c>
      <c r="CL96" s="82" t="s">
        <v>1</v>
      </c>
      <c r="CM96" s="82" t="s">
        <v>82</v>
      </c>
    </row>
    <row r="97" spans="1:91" s="6" customFormat="1" ht="16.5" customHeight="1">
      <c r="A97" s="73" t="s">
        <v>77</v>
      </c>
      <c r="B97" s="74"/>
      <c r="C97" s="75"/>
      <c r="D97" s="202" t="s">
        <v>85</v>
      </c>
      <c r="E97" s="202"/>
      <c r="F97" s="202"/>
      <c r="G97" s="202"/>
      <c r="H97" s="202"/>
      <c r="I97" s="76"/>
      <c r="J97" s="202" t="s">
        <v>86</v>
      </c>
      <c r="K97" s="202"/>
      <c r="L97" s="202"/>
      <c r="M97" s="202"/>
      <c r="N97" s="202"/>
      <c r="O97" s="202"/>
      <c r="P97" s="202"/>
      <c r="Q97" s="202"/>
      <c r="R97" s="202"/>
      <c r="S97" s="202"/>
      <c r="T97" s="202"/>
      <c r="U97" s="202"/>
      <c r="V97" s="202"/>
      <c r="W97" s="202"/>
      <c r="X97" s="202"/>
      <c r="Y97" s="202"/>
      <c r="Z97" s="202"/>
      <c r="AA97" s="202"/>
      <c r="AB97" s="202"/>
      <c r="AC97" s="202"/>
      <c r="AD97" s="202"/>
      <c r="AE97" s="202"/>
      <c r="AF97" s="202"/>
      <c r="AG97" s="203">
        <f>'3 - elektroinstalace'!J30</f>
        <v>0</v>
      </c>
      <c r="AH97" s="204"/>
      <c r="AI97" s="204"/>
      <c r="AJ97" s="204"/>
      <c r="AK97" s="204"/>
      <c r="AL97" s="204"/>
      <c r="AM97" s="204"/>
      <c r="AN97" s="203">
        <f t="shared" si="1"/>
        <v>0</v>
      </c>
      <c r="AO97" s="204"/>
      <c r="AP97" s="204"/>
      <c r="AQ97" s="77" t="s">
        <v>80</v>
      </c>
      <c r="AR97" s="74"/>
      <c r="AS97" s="78">
        <v>0</v>
      </c>
      <c r="AT97" s="79">
        <f t="shared" si="0"/>
        <v>0</v>
      </c>
      <c r="AU97" s="80">
        <f>'3 - elektroinstalace'!P125</f>
        <v>0</v>
      </c>
      <c r="AV97" s="79">
        <f>'3 - elektroinstalace'!J33</f>
        <v>0</v>
      </c>
      <c r="AW97" s="79">
        <f>'3 - elektroinstalace'!J34</f>
        <v>0</v>
      </c>
      <c r="AX97" s="79">
        <f>'3 - elektroinstalace'!J35</f>
        <v>0</v>
      </c>
      <c r="AY97" s="79">
        <f>'3 - elektroinstalace'!J36</f>
        <v>0</v>
      </c>
      <c r="AZ97" s="79">
        <f>'3 - elektroinstalace'!F33</f>
        <v>0</v>
      </c>
      <c r="BA97" s="79">
        <f>'3 - elektroinstalace'!F34</f>
        <v>0</v>
      </c>
      <c r="BB97" s="79">
        <f>'3 - elektroinstalace'!F35</f>
        <v>0</v>
      </c>
      <c r="BC97" s="79">
        <f>'3 - elektroinstalace'!F36</f>
        <v>0</v>
      </c>
      <c r="BD97" s="81">
        <f>'3 - elektroinstalace'!F37</f>
        <v>0</v>
      </c>
      <c r="BT97" s="82" t="s">
        <v>78</v>
      </c>
      <c r="BV97" s="82" t="s">
        <v>75</v>
      </c>
      <c r="BW97" s="82" t="s">
        <v>87</v>
      </c>
      <c r="BX97" s="82" t="s">
        <v>5</v>
      </c>
      <c r="CL97" s="82" t="s">
        <v>1</v>
      </c>
      <c r="CM97" s="82" t="s">
        <v>82</v>
      </c>
    </row>
    <row r="98" spans="1:91" s="6" customFormat="1" ht="16.5" customHeight="1">
      <c r="A98" s="73" t="s">
        <v>77</v>
      </c>
      <c r="B98" s="74"/>
      <c r="C98" s="75"/>
      <c r="D98" s="202" t="s">
        <v>88</v>
      </c>
      <c r="E98" s="202"/>
      <c r="F98" s="202"/>
      <c r="G98" s="202"/>
      <c r="H98" s="202"/>
      <c r="I98" s="76"/>
      <c r="J98" s="202" t="s">
        <v>89</v>
      </c>
      <c r="K98" s="202"/>
      <c r="L98" s="202"/>
      <c r="M98" s="202"/>
      <c r="N98" s="202"/>
      <c r="O98" s="202"/>
      <c r="P98" s="202"/>
      <c r="Q98" s="202"/>
      <c r="R98" s="202"/>
      <c r="S98" s="202"/>
      <c r="T98" s="202"/>
      <c r="U98" s="202"/>
      <c r="V98" s="202"/>
      <c r="W98" s="202"/>
      <c r="X98" s="202"/>
      <c r="Y98" s="202"/>
      <c r="Z98" s="202"/>
      <c r="AA98" s="202"/>
      <c r="AB98" s="202"/>
      <c r="AC98" s="202"/>
      <c r="AD98" s="202"/>
      <c r="AE98" s="202"/>
      <c r="AF98" s="202"/>
      <c r="AG98" s="203">
        <f>'4 - vytápění'!J30</f>
        <v>0</v>
      </c>
      <c r="AH98" s="204"/>
      <c r="AI98" s="204"/>
      <c r="AJ98" s="204"/>
      <c r="AK98" s="204"/>
      <c r="AL98" s="204"/>
      <c r="AM98" s="204"/>
      <c r="AN98" s="203">
        <f t="shared" si="1"/>
        <v>0</v>
      </c>
      <c r="AO98" s="204"/>
      <c r="AP98" s="204"/>
      <c r="AQ98" s="77" t="s">
        <v>80</v>
      </c>
      <c r="AR98" s="74"/>
      <c r="AS98" s="78">
        <v>0</v>
      </c>
      <c r="AT98" s="79">
        <f t="shared" si="0"/>
        <v>0</v>
      </c>
      <c r="AU98" s="80">
        <f>'4 - vytápění'!P123</f>
        <v>0</v>
      </c>
      <c r="AV98" s="79">
        <f>'4 - vytápění'!J33</f>
        <v>0</v>
      </c>
      <c r="AW98" s="79">
        <f>'4 - vytápění'!J34</f>
        <v>0</v>
      </c>
      <c r="AX98" s="79">
        <f>'4 - vytápění'!J35</f>
        <v>0</v>
      </c>
      <c r="AY98" s="79">
        <f>'4 - vytápění'!J36</f>
        <v>0</v>
      </c>
      <c r="AZ98" s="79">
        <f>'4 - vytápění'!F33</f>
        <v>0</v>
      </c>
      <c r="BA98" s="79">
        <f>'4 - vytápění'!F34</f>
        <v>0</v>
      </c>
      <c r="BB98" s="79">
        <f>'4 - vytápění'!F35</f>
        <v>0</v>
      </c>
      <c r="BC98" s="79">
        <f>'4 - vytápění'!F36</f>
        <v>0</v>
      </c>
      <c r="BD98" s="81">
        <f>'4 - vytápění'!F37</f>
        <v>0</v>
      </c>
      <c r="BT98" s="82" t="s">
        <v>78</v>
      </c>
      <c r="BV98" s="82" t="s">
        <v>75</v>
      </c>
      <c r="BW98" s="82" t="s">
        <v>90</v>
      </c>
      <c r="BX98" s="82" t="s">
        <v>5</v>
      </c>
      <c r="CL98" s="82" t="s">
        <v>1</v>
      </c>
      <c r="CM98" s="82" t="s">
        <v>82</v>
      </c>
    </row>
    <row r="99" spans="1:91" s="6" customFormat="1" ht="16.5" customHeight="1">
      <c r="A99" s="73" t="s">
        <v>77</v>
      </c>
      <c r="B99" s="74"/>
      <c r="C99" s="75"/>
      <c r="D99" s="202" t="s">
        <v>91</v>
      </c>
      <c r="E99" s="202"/>
      <c r="F99" s="202"/>
      <c r="G99" s="202"/>
      <c r="H99" s="202"/>
      <c r="I99" s="76"/>
      <c r="J99" s="202" t="s">
        <v>92</v>
      </c>
      <c r="K99" s="202"/>
      <c r="L99" s="202"/>
      <c r="M99" s="202"/>
      <c r="N99" s="202"/>
      <c r="O99" s="202"/>
      <c r="P99" s="202"/>
      <c r="Q99" s="202"/>
      <c r="R99" s="202"/>
      <c r="S99" s="202"/>
      <c r="T99" s="202"/>
      <c r="U99" s="202"/>
      <c r="V99" s="202"/>
      <c r="W99" s="202"/>
      <c r="X99" s="202"/>
      <c r="Y99" s="202"/>
      <c r="Z99" s="202"/>
      <c r="AA99" s="202"/>
      <c r="AB99" s="202"/>
      <c r="AC99" s="202"/>
      <c r="AD99" s="202"/>
      <c r="AE99" s="202"/>
      <c r="AF99" s="202"/>
      <c r="AG99" s="203">
        <f>'5 - ocelová konstrukce ná...'!J30</f>
        <v>0</v>
      </c>
      <c r="AH99" s="204"/>
      <c r="AI99" s="204"/>
      <c r="AJ99" s="204"/>
      <c r="AK99" s="204"/>
      <c r="AL99" s="204"/>
      <c r="AM99" s="204"/>
      <c r="AN99" s="203">
        <f t="shared" si="1"/>
        <v>0</v>
      </c>
      <c r="AO99" s="204"/>
      <c r="AP99" s="204"/>
      <c r="AQ99" s="77" t="s">
        <v>80</v>
      </c>
      <c r="AR99" s="74"/>
      <c r="AS99" s="78">
        <v>0</v>
      </c>
      <c r="AT99" s="79">
        <f t="shared" si="0"/>
        <v>0</v>
      </c>
      <c r="AU99" s="80">
        <f>'5 - ocelová konstrukce ná...'!P127</f>
        <v>0</v>
      </c>
      <c r="AV99" s="79">
        <f>'5 - ocelová konstrukce ná...'!J33</f>
        <v>0</v>
      </c>
      <c r="AW99" s="79">
        <f>'5 - ocelová konstrukce ná...'!J34</f>
        <v>0</v>
      </c>
      <c r="AX99" s="79">
        <f>'5 - ocelová konstrukce ná...'!J35</f>
        <v>0</v>
      </c>
      <c r="AY99" s="79">
        <f>'5 - ocelová konstrukce ná...'!J36</f>
        <v>0</v>
      </c>
      <c r="AZ99" s="79">
        <f>'5 - ocelová konstrukce ná...'!F33</f>
        <v>0</v>
      </c>
      <c r="BA99" s="79">
        <f>'5 - ocelová konstrukce ná...'!F34</f>
        <v>0</v>
      </c>
      <c r="BB99" s="79">
        <f>'5 - ocelová konstrukce ná...'!F35</f>
        <v>0</v>
      </c>
      <c r="BC99" s="79">
        <f>'5 - ocelová konstrukce ná...'!F36</f>
        <v>0</v>
      </c>
      <c r="BD99" s="81">
        <f>'5 - ocelová konstrukce ná...'!F37</f>
        <v>0</v>
      </c>
      <c r="BT99" s="82" t="s">
        <v>78</v>
      </c>
      <c r="BV99" s="82" t="s">
        <v>75</v>
      </c>
      <c r="BW99" s="82" t="s">
        <v>93</v>
      </c>
      <c r="BX99" s="82" t="s">
        <v>5</v>
      </c>
      <c r="CL99" s="82" t="s">
        <v>1</v>
      </c>
      <c r="CM99" s="82" t="s">
        <v>82</v>
      </c>
    </row>
    <row r="100" spans="1:91" s="6" customFormat="1" ht="16.5" customHeight="1">
      <c r="A100" s="73" t="s">
        <v>77</v>
      </c>
      <c r="B100" s="74"/>
      <c r="C100" s="75"/>
      <c r="D100" s="202" t="s">
        <v>94</v>
      </c>
      <c r="E100" s="202"/>
      <c r="F100" s="202"/>
      <c r="G100" s="202"/>
      <c r="H100" s="202"/>
      <c r="I100" s="76"/>
      <c r="J100" s="202" t="s">
        <v>95</v>
      </c>
      <c r="K100" s="202"/>
      <c r="L100" s="202"/>
      <c r="M100" s="202"/>
      <c r="N100" s="202"/>
      <c r="O100" s="202"/>
      <c r="P100" s="202"/>
      <c r="Q100" s="202"/>
      <c r="R100" s="202"/>
      <c r="S100" s="202"/>
      <c r="T100" s="202"/>
      <c r="U100" s="202"/>
      <c r="V100" s="202"/>
      <c r="W100" s="202"/>
      <c r="X100" s="202"/>
      <c r="Y100" s="202"/>
      <c r="Z100" s="202"/>
      <c r="AA100" s="202"/>
      <c r="AB100" s="202"/>
      <c r="AC100" s="202"/>
      <c r="AD100" s="202"/>
      <c r="AE100" s="202"/>
      <c r="AF100" s="202"/>
      <c r="AG100" s="203">
        <f>'6 - oplocení'!J30</f>
        <v>0</v>
      </c>
      <c r="AH100" s="204"/>
      <c r="AI100" s="204"/>
      <c r="AJ100" s="204"/>
      <c r="AK100" s="204"/>
      <c r="AL100" s="204"/>
      <c r="AM100" s="204"/>
      <c r="AN100" s="203">
        <f t="shared" si="1"/>
        <v>0</v>
      </c>
      <c r="AO100" s="204"/>
      <c r="AP100" s="204"/>
      <c r="AQ100" s="77" t="s">
        <v>80</v>
      </c>
      <c r="AR100" s="74"/>
      <c r="AS100" s="78">
        <v>0</v>
      </c>
      <c r="AT100" s="79">
        <f t="shared" si="0"/>
        <v>0</v>
      </c>
      <c r="AU100" s="80">
        <f>'6 - oplocení'!P124</f>
        <v>0</v>
      </c>
      <c r="AV100" s="79">
        <f>'6 - oplocení'!J33</f>
        <v>0</v>
      </c>
      <c r="AW100" s="79">
        <f>'6 - oplocení'!J34</f>
        <v>0</v>
      </c>
      <c r="AX100" s="79">
        <f>'6 - oplocení'!J35</f>
        <v>0</v>
      </c>
      <c r="AY100" s="79">
        <f>'6 - oplocení'!J36</f>
        <v>0</v>
      </c>
      <c r="AZ100" s="79">
        <f>'6 - oplocení'!F33</f>
        <v>0</v>
      </c>
      <c r="BA100" s="79">
        <f>'6 - oplocení'!F34</f>
        <v>0</v>
      </c>
      <c r="BB100" s="79">
        <f>'6 - oplocení'!F35</f>
        <v>0</v>
      </c>
      <c r="BC100" s="79">
        <f>'6 - oplocení'!F36</f>
        <v>0</v>
      </c>
      <c r="BD100" s="81">
        <f>'6 - oplocení'!F37</f>
        <v>0</v>
      </c>
      <c r="BT100" s="82" t="s">
        <v>78</v>
      </c>
      <c r="BV100" s="82" t="s">
        <v>75</v>
      </c>
      <c r="BW100" s="82" t="s">
        <v>96</v>
      </c>
      <c r="BX100" s="82" t="s">
        <v>5</v>
      </c>
      <c r="CL100" s="82" t="s">
        <v>1</v>
      </c>
      <c r="CM100" s="82" t="s">
        <v>82</v>
      </c>
    </row>
    <row r="101" spans="1:91" s="6" customFormat="1" ht="16.5" customHeight="1">
      <c r="A101" s="73" t="s">
        <v>77</v>
      </c>
      <c r="B101" s="74"/>
      <c r="C101" s="75"/>
      <c r="D101" s="202" t="s">
        <v>97</v>
      </c>
      <c r="E101" s="202"/>
      <c r="F101" s="202"/>
      <c r="G101" s="202"/>
      <c r="H101" s="202"/>
      <c r="I101" s="76"/>
      <c r="J101" s="202" t="s">
        <v>100</v>
      </c>
      <c r="K101" s="202"/>
      <c r="L101" s="202"/>
      <c r="M101" s="202"/>
      <c r="N101" s="202"/>
      <c r="O101" s="202"/>
      <c r="P101" s="202"/>
      <c r="Q101" s="202"/>
      <c r="R101" s="202"/>
      <c r="S101" s="202"/>
      <c r="T101" s="202"/>
      <c r="U101" s="202"/>
      <c r="V101" s="202"/>
      <c r="W101" s="202"/>
      <c r="X101" s="202"/>
      <c r="Y101" s="202"/>
      <c r="Z101" s="202"/>
      <c r="AA101" s="202"/>
      <c r="AB101" s="202"/>
      <c r="AC101" s="202"/>
      <c r="AD101" s="202"/>
      <c r="AE101" s="202"/>
      <c r="AF101" s="202"/>
      <c r="AG101" s="203">
        <f>'7 - vzduchotechnika'!J30</f>
        <v>0</v>
      </c>
      <c r="AH101" s="204"/>
      <c r="AI101" s="204"/>
      <c r="AJ101" s="204"/>
      <c r="AK101" s="204"/>
      <c r="AL101" s="204"/>
      <c r="AM101" s="204"/>
      <c r="AN101" s="203">
        <f>'7 - vzduchotechnika'!J39</f>
        <v>0</v>
      </c>
      <c r="AO101" s="204"/>
      <c r="AP101" s="204"/>
      <c r="AQ101" s="77" t="s">
        <v>80</v>
      </c>
      <c r="AR101" s="74"/>
      <c r="AS101" s="78">
        <v>0</v>
      </c>
      <c r="AT101" s="79" t="e">
        <f t="shared" si="0"/>
        <v>#REF!</v>
      </c>
      <c r="AU101" s="80" t="e">
        <f>#REF!</f>
        <v>#REF!</v>
      </c>
      <c r="AV101" s="79" t="e">
        <f>#REF!</f>
        <v>#REF!</v>
      </c>
      <c r="AW101" s="79" t="e">
        <f>#REF!</f>
        <v>#REF!</v>
      </c>
      <c r="AX101" s="79" t="e">
        <f>#REF!</f>
        <v>#REF!</v>
      </c>
      <c r="AY101" s="79" t="e">
        <f>#REF!</f>
        <v>#REF!</v>
      </c>
      <c r="AZ101" s="79" t="e">
        <f>#REF!</f>
        <v>#REF!</v>
      </c>
      <c r="BA101" s="79" t="e">
        <f>#REF!</f>
        <v>#REF!</v>
      </c>
      <c r="BB101" s="79" t="e">
        <f>#REF!</f>
        <v>#REF!</v>
      </c>
      <c r="BC101" s="79" t="e">
        <f>#REF!</f>
        <v>#REF!</v>
      </c>
      <c r="BD101" s="81" t="e">
        <f>#REF!</f>
        <v>#REF!</v>
      </c>
      <c r="BT101" s="82" t="s">
        <v>78</v>
      </c>
      <c r="BV101" s="82" t="s">
        <v>75</v>
      </c>
      <c r="BW101" s="82" t="s">
        <v>98</v>
      </c>
      <c r="BX101" s="82" t="s">
        <v>5</v>
      </c>
      <c r="CL101" s="82" t="s">
        <v>1</v>
      </c>
      <c r="CM101" s="82" t="s">
        <v>82</v>
      </c>
    </row>
    <row r="102" spans="1:91" s="6" customFormat="1" ht="16.5" customHeight="1">
      <c r="A102" s="73" t="s">
        <v>77</v>
      </c>
      <c r="B102" s="74"/>
      <c r="C102" s="75"/>
      <c r="D102" s="202" t="s">
        <v>99</v>
      </c>
      <c r="E102" s="202"/>
      <c r="F102" s="202"/>
      <c r="G102" s="202"/>
      <c r="H102" s="202"/>
      <c r="I102" s="76"/>
      <c r="J102" s="202" t="s">
        <v>103</v>
      </c>
      <c r="K102" s="202"/>
      <c r="L102" s="202"/>
      <c r="M102" s="202"/>
      <c r="N102" s="202"/>
      <c r="O102" s="202"/>
      <c r="P102" s="202"/>
      <c r="Q102" s="202"/>
      <c r="R102" s="202"/>
      <c r="S102" s="202"/>
      <c r="T102" s="202"/>
      <c r="U102" s="202"/>
      <c r="V102" s="202"/>
      <c r="W102" s="202"/>
      <c r="X102" s="202"/>
      <c r="Y102" s="202"/>
      <c r="Z102" s="202"/>
      <c r="AA102" s="202"/>
      <c r="AB102" s="202"/>
      <c r="AC102" s="202"/>
      <c r="AD102" s="202"/>
      <c r="AE102" s="202"/>
      <c r="AF102" s="202"/>
      <c r="AG102" s="203">
        <f>'8 - vedlejší a ostatní ...'!J30</f>
        <v>0</v>
      </c>
      <c r="AH102" s="204"/>
      <c r="AI102" s="204"/>
      <c r="AJ102" s="204"/>
      <c r="AK102" s="204"/>
      <c r="AL102" s="204"/>
      <c r="AM102" s="204"/>
      <c r="AN102" s="203">
        <f>'8 - vedlejší a ostatní ...'!J39</f>
        <v>0</v>
      </c>
      <c r="AO102" s="204"/>
      <c r="AP102" s="204"/>
      <c r="AQ102" s="77" t="s">
        <v>80</v>
      </c>
      <c r="AR102" s="74"/>
      <c r="AS102" s="78">
        <v>0</v>
      </c>
      <c r="AT102" s="79">
        <f t="shared" si="0"/>
        <v>0</v>
      </c>
      <c r="AU102" s="80">
        <f>'7 - vzduchotechnika'!P122</f>
        <v>0</v>
      </c>
      <c r="AV102" s="79">
        <f>'7 - vzduchotechnika'!J33</f>
        <v>0</v>
      </c>
      <c r="AW102" s="79">
        <f>'7 - vzduchotechnika'!J34</f>
        <v>0</v>
      </c>
      <c r="AX102" s="79">
        <f>'7 - vzduchotechnika'!J35</f>
        <v>0</v>
      </c>
      <c r="AY102" s="79">
        <f>'7 - vzduchotechnika'!J36</f>
        <v>0</v>
      </c>
      <c r="AZ102" s="79">
        <f>'7 - vzduchotechnika'!F33</f>
        <v>0</v>
      </c>
      <c r="BA102" s="79">
        <f>'7 - vzduchotechnika'!F34</f>
        <v>0</v>
      </c>
      <c r="BB102" s="79">
        <f>'7 - vzduchotechnika'!F35</f>
        <v>0</v>
      </c>
      <c r="BC102" s="79">
        <f>'7 - vzduchotechnika'!F36</f>
        <v>0</v>
      </c>
      <c r="BD102" s="81">
        <f>'7 - vzduchotechnika'!F37</f>
        <v>0</v>
      </c>
      <c r="BT102" s="82" t="s">
        <v>78</v>
      </c>
      <c r="BV102" s="82" t="s">
        <v>75</v>
      </c>
      <c r="BW102" s="82" t="s">
        <v>101</v>
      </c>
      <c r="BX102" s="82" t="s">
        <v>5</v>
      </c>
      <c r="CL102" s="82" t="s">
        <v>1</v>
      </c>
      <c r="CM102" s="82" t="s">
        <v>82</v>
      </c>
    </row>
    <row r="103" spans="1:91" s="6" customFormat="1" ht="16.5" customHeight="1">
      <c r="A103" s="73" t="s">
        <v>77</v>
      </c>
      <c r="B103" s="74"/>
      <c r="C103" s="75"/>
      <c r="D103" s="202"/>
      <c r="E103" s="202"/>
      <c r="F103" s="202"/>
      <c r="G103" s="202"/>
      <c r="H103" s="202"/>
      <c r="I103" s="76"/>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3"/>
      <c r="AH103" s="204"/>
      <c r="AI103" s="204"/>
      <c r="AJ103" s="204"/>
      <c r="AK103" s="204"/>
      <c r="AL103" s="204"/>
      <c r="AM103" s="204"/>
      <c r="AN103" s="203"/>
      <c r="AO103" s="204"/>
      <c r="AP103" s="204"/>
      <c r="AQ103" s="77" t="s">
        <v>80</v>
      </c>
      <c r="AR103" s="74"/>
      <c r="AS103" s="83">
        <v>0</v>
      </c>
      <c r="AT103" s="84">
        <f t="shared" si="0"/>
        <v>0</v>
      </c>
      <c r="AU103" s="85">
        <f>'8 - vedlejší a ostatní ...'!P122</f>
        <v>0</v>
      </c>
      <c r="AV103" s="84">
        <f>'8 - vedlejší a ostatní ...'!J33</f>
        <v>0</v>
      </c>
      <c r="AW103" s="84">
        <f>'8 - vedlejší a ostatní ...'!J34</f>
        <v>0</v>
      </c>
      <c r="AX103" s="84">
        <f>'8 - vedlejší a ostatní ...'!J35</f>
        <v>0</v>
      </c>
      <c r="AY103" s="84">
        <f>'8 - vedlejší a ostatní ...'!J36</f>
        <v>0</v>
      </c>
      <c r="AZ103" s="84">
        <f>'8 - vedlejší a ostatní ...'!F33</f>
        <v>0</v>
      </c>
      <c r="BA103" s="84">
        <f>'8 - vedlejší a ostatní ...'!F34</f>
        <v>0</v>
      </c>
      <c r="BB103" s="84">
        <f>'8 - vedlejší a ostatní ...'!F35</f>
        <v>0</v>
      </c>
      <c r="BC103" s="84">
        <f>'8 - vedlejší a ostatní ...'!F36</f>
        <v>0</v>
      </c>
      <c r="BD103" s="86">
        <f>'8 - vedlejší a ostatní ...'!F37</f>
        <v>0</v>
      </c>
      <c r="BT103" s="82" t="s">
        <v>78</v>
      </c>
      <c r="BV103" s="82" t="s">
        <v>75</v>
      </c>
      <c r="BW103" s="82" t="s">
        <v>104</v>
      </c>
      <c r="BX103" s="82" t="s">
        <v>5</v>
      </c>
      <c r="CL103" s="82" t="s">
        <v>1</v>
      </c>
      <c r="CM103" s="82" t="s">
        <v>82</v>
      </c>
    </row>
    <row r="104" spans="1:91" s="1" customFormat="1" ht="30" customHeight="1">
      <c r="B104" s="31"/>
      <c r="AR104" s="31"/>
    </row>
    <row r="105" spans="1:91" s="1" customFormat="1" ht="6.9" customHeight="1">
      <c r="B105" s="43"/>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31"/>
    </row>
  </sheetData>
  <sheetProtection algorithmName="SHA-512" hashValue="1b9OPFpefjDlE8bCy2c84pYtBgYgAnPJsw1Lj2qfOIM2/acGNHruCFp03bN+JCjDtsnE2nEKzwEWLC+qIj/Kig==" saltValue="Vqtu57GGq7LC0uWY0IrZ8Q==" spinCount="100000" sheet="1" objects="1" scenarios="1"/>
  <mergeCells count="74">
    <mergeCell ref="AR2:BE2"/>
    <mergeCell ref="AK33:AO33"/>
    <mergeCell ref="L33:P33"/>
    <mergeCell ref="W33:AE33"/>
    <mergeCell ref="AK35:AO35"/>
    <mergeCell ref="X35:AB35"/>
    <mergeCell ref="W31:AE31"/>
    <mergeCell ref="AK31:AO31"/>
    <mergeCell ref="AK32:AO32"/>
    <mergeCell ref="L32:P32"/>
    <mergeCell ref="W32:AE32"/>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102:AP102"/>
    <mergeCell ref="AG102:AM102"/>
    <mergeCell ref="AN100:AP100"/>
    <mergeCell ref="AG100:AM100"/>
    <mergeCell ref="AN98:AP98"/>
    <mergeCell ref="AG98:AM98"/>
    <mergeCell ref="J96:AF96"/>
    <mergeCell ref="L85:AO85"/>
    <mergeCell ref="AM87:AN87"/>
    <mergeCell ref="AM89:AP89"/>
    <mergeCell ref="D102:H102"/>
    <mergeCell ref="J102:AF102"/>
    <mergeCell ref="AN103:AP103"/>
    <mergeCell ref="AG103:AM103"/>
    <mergeCell ref="D103:H103"/>
    <mergeCell ref="J103:AF103"/>
    <mergeCell ref="D100:H100"/>
    <mergeCell ref="J100:AF100"/>
    <mergeCell ref="AN101:AP101"/>
    <mergeCell ref="AG101:AM101"/>
    <mergeCell ref="D101:H101"/>
    <mergeCell ref="J101:AF101"/>
    <mergeCell ref="D98:H98"/>
    <mergeCell ref="J98:AF98"/>
    <mergeCell ref="AN99:AP99"/>
    <mergeCell ref="AG99:AM99"/>
    <mergeCell ref="D99:H99"/>
    <mergeCell ref="J99:AF99"/>
    <mergeCell ref="D96:H96"/>
    <mergeCell ref="AG96:AM96"/>
    <mergeCell ref="AN96:AP96"/>
    <mergeCell ref="AN97:AP97"/>
    <mergeCell ref="D97:H97"/>
    <mergeCell ref="J97:AF97"/>
    <mergeCell ref="AG97:AM97"/>
    <mergeCell ref="D95:H95"/>
    <mergeCell ref="AG95:AM95"/>
    <mergeCell ref="J95:AF95"/>
    <mergeCell ref="AN95:AP95"/>
    <mergeCell ref="AG94:AM94"/>
    <mergeCell ref="AN94:AP94"/>
    <mergeCell ref="AS89:AT91"/>
    <mergeCell ref="AM90:AP90"/>
    <mergeCell ref="C92:G92"/>
    <mergeCell ref="AG92:AM92"/>
    <mergeCell ref="I92:AF92"/>
    <mergeCell ref="AN92:AP92"/>
  </mergeCells>
  <hyperlinks>
    <hyperlink ref="A95" location="'1 - vlastní objekt'!C2" display="/" xr:uid="{00000000-0004-0000-0000-000000000000}"/>
    <hyperlink ref="A96" location="'2 - zdravotní instalace'!C2" display="/" xr:uid="{00000000-0004-0000-0000-000001000000}"/>
    <hyperlink ref="A97" location="'3 - elektroinstalace'!C2" display="/" xr:uid="{00000000-0004-0000-0000-000002000000}"/>
    <hyperlink ref="A98" location="'4 - vytápění'!C2" display="/" xr:uid="{00000000-0004-0000-0000-000003000000}"/>
    <hyperlink ref="A99" location="'5 - ocelová konstrukce ná...'!C2" display="/" xr:uid="{00000000-0004-0000-0000-000004000000}"/>
    <hyperlink ref="A100" location="'6 - oplocení'!C2" display="/" xr:uid="{00000000-0004-0000-0000-000005000000}"/>
    <hyperlink ref="A101" location="'7 - vnitřní vybavení'!C2" display="/" xr:uid="{00000000-0004-0000-0000-000006000000}"/>
    <hyperlink ref="A102" location="'8 - vzduchotechnika'!C2" display="/" xr:uid="{00000000-0004-0000-0000-000007000000}"/>
    <hyperlink ref="A103" location="'99 - vedlejší a osatatní ...'!C2" display="/" xr:uid="{00000000-0004-0000-0000-000008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1402"/>
  <sheetViews>
    <sheetView showGridLines="0" topLeftCell="A149" workbookViewId="0">
      <selection activeCell="F161" sqref="F161"/>
    </sheetView>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16"/>
      <c r="M2" s="216"/>
      <c r="N2" s="216"/>
      <c r="O2" s="216"/>
      <c r="P2" s="216"/>
      <c r="Q2" s="216"/>
      <c r="R2" s="216"/>
      <c r="S2" s="216"/>
      <c r="T2" s="216"/>
      <c r="U2" s="216"/>
      <c r="V2" s="216"/>
      <c r="AT2" s="16" t="s">
        <v>81</v>
      </c>
    </row>
    <row r="3" spans="2:46" ht="6.9" customHeight="1">
      <c r="B3" s="17"/>
      <c r="C3" s="18"/>
      <c r="D3" s="18"/>
      <c r="E3" s="18"/>
      <c r="F3" s="18"/>
      <c r="G3" s="18"/>
      <c r="H3" s="18"/>
      <c r="I3" s="18"/>
      <c r="J3" s="18"/>
      <c r="K3" s="18"/>
      <c r="L3" s="19"/>
      <c r="AT3" s="16" t="s">
        <v>82</v>
      </c>
    </row>
    <row r="4" spans="2:46" ht="24.9" customHeight="1">
      <c r="B4" s="19"/>
      <c r="D4" s="20" t="s">
        <v>105</v>
      </c>
      <c r="L4" s="19"/>
      <c r="M4" s="87" t="s">
        <v>10</v>
      </c>
      <c r="AT4" s="16" t="s">
        <v>4</v>
      </c>
    </row>
    <row r="5" spans="2:46" ht="6.9" customHeight="1">
      <c r="B5" s="19"/>
      <c r="L5" s="19"/>
    </row>
    <row r="6" spans="2:46" ht="12" customHeight="1">
      <c r="B6" s="19"/>
      <c r="D6" s="26" t="s">
        <v>16</v>
      </c>
      <c r="L6" s="19"/>
    </row>
    <row r="7" spans="2:46" ht="16.5" customHeight="1">
      <c r="B7" s="19"/>
      <c r="E7" s="230" t="str">
        <f>'Rekapitulace stavby'!K6</f>
        <v>Třebenice - nástavba mateřské školy</v>
      </c>
      <c r="F7" s="231"/>
      <c r="G7" s="231"/>
      <c r="H7" s="231"/>
      <c r="L7" s="19"/>
    </row>
    <row r="8" spans="2:46" s="1" customFormat="1" ht="12" customHeight="1">
      <c r="B8" s="31"/>
      <c r="D8" s="26" t="s">
        <v>106</v>
      </c>
      <c r="L8" s="31"/>
    </row>
    <row r="9" spans="2:46" s="1" customFormat="1" ht="16.5" customHeight="1">
      <c r="B9" s="31"/>
      <c r="E9" s="210" t="s">
        <v>107</v>
      </c>
      <c r="F9" s="229"/>
      <c r="G9" s="229"/>
      <c r="H9" s="229"/>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24. 1. 2025</v>
      </c>
      <c r="L12" s="31"/>
    </row>
    <row r="13" spans="2:46" s="1" customFormat="1" ht="10.95" customHeight="1">
      <c r="B13" s="31"/>
      <c r="L13" s="31"/>
    </row>
    <row r="14" spans="2:46" s="1" customFormat="1" ht="12" customHeight="1">
      <c r="B14" s="31"/>
      <c r="D14" s="26" t="s">
        <v>24</v>
      </c>
      <c r="I14" s="26" t="s">
        <v>25</v>
      </c>
      <c r="J14" s="24" t="str">
        <f>IF('Rekapitulace stavby'!AN10="","",'Rekapitulace stavby'!AN10)</f>
        <v/>
      </c>
      <c r="L14" s="31"/>
    </row>
    <row r="15" spans="2:46" s="1" customFormat="1" ht="18" customHeight="1">
      <c r="B15" s="31"/>
      <c r="E15" s="24" t="str">
        <f>IF('Rekapitulace stavby'!E11="","",'Rekapitulace stavby'!E11)</f>
        <v xml:space="preserve"> </v>
      </c>
      <c r="I15" s="26" t="s">
        <v>26</v>
      </c>
      <c r="J15" s="24" t="str">
        <f>IF('Rekapitulace stavby'!AN11="","",'Rekapitulace stavby'!AN11)</f>
        <v/>
      </c>
      <c r="L15" s="31"/>
    </row>
    <row r="16" spans="2:46" s="1" customFormat="1" ht="6.9" customHeight="1">
      <c r="B16" s="31"/>
      <c r="L16" s="31"/>
    </row>
    <row r="17" spans="2:12" s="1" customFormat="1" ht="12" customHeight="1">
      <c r="B17" s="31"/>
      <c r="D17" s="26" t="s">
        <v>27</v>
      </c>
      <c r="I17" s="26" t="s">
        <v>25</v>
      </c>
      <c r="J17" s="27" t="str">
        <f>'Rekapitulace stavby'!AN13</f>
        <v>Vyplň údaj</v>
      </c>
      <c r="L17" s="31"/>
    </row>
    <row r="18" spans="2:12" s="1" customFormat="1" ht="18" customHeight="1">
      <c r="B18" s="31"/>
      <c r="E18" s="232" t="str">
        <f>'Rekapitulace stavby'!E14</f>
        <v>Vyplň údaj</v>
      </c>
      <c r="F18" s="224"/>
      <c r="G18" s="224"/>
      <c r="H18" s="224"/>
      <c r="I18" s="26" t="s">
        <v>26</v>
      </c>
      <c r="J18" s="27" t="str">
        <f>'Rekapitulace stavby'!AN14</f>
        <v>Vyplň údaj</v>
      </c>
      <c r="L18" s="31"/>
    </row>
    <row r="19" spans="2:12" s="1" customFormat="1" ht="6.9" customHeight="1">
      <c r="B19" s="31"/>
      <c r="L19" s="31"/>
    </row>
    <row r="20" spans="2:12" s="1" customFormat="1" ht="12" customHeight="1">
      <c r="B20" s="31"/>
      <c r="D20" s="26" t="s">
        <v>29</v>
      </c>
      <c r="I20" s="26" t="s">
        <v>25</v>
      </c>
      <c r="J20" s="24" t="str">
        <f>IF('Rekapitulace stavby'!AN16="","",'Rekapitulace stavby'!AN16)</f>
        <v/>
      </c>
      <c r="L20" s="31"/>
    </row>
    <row r="21" spans="2:12" s="1" customFormat="1" ht="18" customHeight="1">
      <c r="B21" s="31"/>
      <c r="E21" s="24" t="str">
        <f>IF('Rekapitulace stavby'!E17="","",'Rekapitulace stavby'!E17)</f>
        <v xml:space="preserve"> </v>
      </c>
      <c r="I21" s="26" t="s">
        <v>26</v>
      </c>
      <c r="J21" s="24" t="str">
        <f>IF('Rekapitulace stavby'!AN17="","",'Rekapitulace stavby'!AN17)</f>
        <v/>
      </c>
      <c r="L21" s="31"/>
    </row>
    <row r="22" spans="2:12" s="1" customFormat="1" ht="6.9" customHeight="1">
      <c r="B22" s="31"/>
      <c r="L22" s="31"/>
    </row>
    <row r="23" spans="2:12" s="1" customFormat="1" ht="12" customHeight="1">
      <c r="B23" s="31"/>
      <c r="D23" s="26" t="s">
        <v>31</v>
      </c>
      <c r="I23" s="26" t="s">
        <v>25</v>
      </c>
      <c r="J23" s="24" t="str">
        <f>IF('Rekapitulace stavby'!AN19="","",'Rekapitulace stavby'!AN19)</f>
        <v/>
      </c>
      <c r="L23" s="31"/>
    </row>
    <row r="24" spans="2:12" s="1" customFormat="1" ht="18" customHeight="1">
      <c r="B24" s="31"/>
      <c r="E24" s="24" t="str">
        <f>IF('Rekapitulace stavby'!E20="","",'Rekapitulace stavby'!E20)</f>
        <v xml:space="preserve"> </v>
      </c>
      <c r="I24" s="26" t="s">
        <v>26</v>
      </c>
      <c r="J24" s="24" t="str">
        <f>IF('Rekapitulace stavby'!AN20="","",'Rekapitulace stavby'!AN20)</f>
        <v/>
      </c>
      <c r="L24" s="31"/>
    </row>
    <row r="25" spans="2:12" s="1" customFormat="1" ht="6.9" customHeight="1">
      <c r="B25" s="31"/>
      <c r="L25" s="31"/>
    </row>
    <row r="26" spans="2:12" s="1" customFormat="1" ht="12" customHeight="1">
      <c r="B26" s="31"/>
      <c r="D26" s="26" t="s">
        <v>32</v>
      </c>
      <c r="L26" s="31"/>
    </row>
    <row r="27" spans="2:12" s="7" customFormat="1" ht="16.5" customHeight="1">
      <c r="B27" s="88"/>
      <c r="E27" s="228" t="s">
        <v>1</v>
      </c>
      <c r="F27" s="228"/>
      <c r="G27" s="228"/>
      <c r="H27" s="228"/>
      <c r="L27" s="88"/>
    </row>
    <row r="28" spans="2:12" s="1" customFormat="1" ht="6.9" customHeight="1">
      <c r="B28" s="31"/>
      <c r="L28" s="31"/>
    </row>
    <row r="29" spans="2:12" s="1" customFormat="1" ht="6.9" customHeight="1">
      <c r="B29" s="31"/>
      <c r="D29" s="52"/>
      <c r="E29" s="52"/>
      <c r="F29" s="52"/>
      <c r="G29" s="52"/>
      <c r="H29" s="52"/>
      <c r="I29" s="52"/>
      <c r="J29" s="52"/>
      <c r="K29" s="52"/>
      <c r="L29" s="31"/>
    </row>
    <row r="30" spans="2:12" s="1" customFormat="1" ht="25.35" customHeight="1">
      <c r="B30" s="31"/>
      <c r="D30" s="89" t="s">
        <v>33</v>
      </c>
      <c r="J30" s="65">
        <f>ROUND(J143, 2)</f>
        <v>0</v>
      </c>
      <c r="L30" s="31"/>
    </row>
    <row r="31" spans="2:12" s="1" customFormat="1" ht="6.9" customHeight="1">
      <c r="B31" s="31"/>
      <c r="D31" s="52"/>
      <c r="E31" s="52"/>
      <c r="F31" s="52"/>
      <c r="G31" s="52"/>
      <c r="H31" s="52"/>
      <c r="I31" s="52"/>
      <c r="J31" s="52"/>
      <c r="K31" s="52"/>
      <c r="L31" s="31"/>
    </row>
    <row r="32" spans="2:12" s="1" customFormat="1" ht="14.4" customHeight="1">
      <c r="B32" s="31"/>
      <c r="F32" s="34" t="s">
        <v>35</v>
      </c>
      <c r="I32" s="34" t="s">
        <v>34</v>
      </c>
      <c r="J32" s="34" t="s">
        <v>36</v>
      </c>
      <c r="L32" s="31"/>
    </row>
    <row r="33" spans="2:12" s="1" customFormat="1" ht="14.4" customHeight="1">
      <c r="B33" s="31"/>
      <c r="D33" s="54" t="s">
        <v>37</v>
      </c>
      <c r="E33" s="26" t="s">
        <v>38</v>
      </c>
      <c r="F33" s="90">
        <f>ROUND((SUM(BE143:BE1401)),  2)</f>
        <v>0</v>
      </c>
      <c r="I33" s="91">
        <v>0.21</v>
      </c>
      <c r="J33" s="90">
        <f>ROUND(((SUM(BE143:BE1401))*I33),  2)</f>
        <v>0</v>
      </c>
      <c r="L33" s="31"/>
    </row>
    <row r="34" spans="2:12" s="1" customFormat="1" ht="14.4" customHeight="1">
      <c r="B34" s="31"/>
      <c r="E34" s="26" t="s">
        <v>39</v>
      </c>
      <c r="F34" s="90">
        <f>ROUND((SUM(BF143:BF1401)),  2)</f>
        <v>0</v>
      </c>
      <c r="I34" s="91">
        <v>0.15</v>
      </c>
      <c r="J34" s="90">
        <f>ROUND(((SUM(BF143:BF1401))*I34),  2)</f>
        <v>0</v>
      </c>
      <c r="L34" s="31"/>
    </row>
    <row r="35" spans="2:12" s="1" customFormat="1" ht="14.4" hidden="1" customHeight="1">
      <c r="B35" s="31"/>
      <c r="E35" s="26" t="s">
        <v>40</v>
      </c>
      <c r="F35" s="90">
        <f>ROUND((SUM(BG143:BG1401)),  2)</f>
        <v>0</v>
      </c>
      <c r="I35" s="91">
        <v>0.21</v>
      </c>
      <c r="J35" s="90">
        <f>0</f>
        <v>0</v>
      </c>
      <c r="L35" s="31"/>
    </row>
    <row r="36" spans="2:12" s="1" customFormat="1" ht="14.4" hidden="1" customHeight="1">
      <c r="B36" s="31"/>
      <c r="E36" s="26" t="s">
        <v>41</v>
      </c>
      <c r="F36" s="90">
        <f>ROUND((SUM(BH143:BH1401)),  2)</f>
        <v>0</v>
      </c>
      <c r="I36" s="91">
        <v>0.15</v>
      </c>
      <c r="J36" s="90">
        <f>0</f>
        <v>0</v>
      </c>
      <c r="L36" s="31"/>
    </row>
    <row r="37" spans="2:12" s="1" customFormat="1" ht="14.4" hidden="1" customHeight="1">
      <c r="B37" s="31"/>
      <c r="E37" s="26" t="s">
        <v>42</v>
      </c>
      <c r="F37" s="90">
        <f>ROUND((SUM(BI143:BI1401)),  2)</f>
        <v>0</v>
      </c>
      <c r="I37" s="91">
        <v>0</v>
      </c>
      <c r="J37" s="90">
        <f>0</f>
        <v>0</v>
      </c>
      <c r="L37" s="31"/>
    </row>
    <row r="38" spans="2:12" s="1" customFormat="1" ht="6.9" customHeight="1">
      <c r="B38" s="31"/>
      <c r="L38" s="31"/>
    </row>
    <row r="39" spans="2:12" s="1" customFormat="1" ht="25.35" customHeight="1">
      <c r="B39" s="31"/>
      <c r="C39" s="92"/>
      <c r="D39" s="93" t="s">
        <v>43</v>
      </c>
      <c r="E39" s="56"/>
      <c r="F39" s="56"/>
      <c r="G39" s="94" t="s">
        <v>44</v>
      </c>
      <c r="H39" s="95" t="s">
        <v>45</v>
      </c>
      <c r="I39" s="56"/>
      <c r="J39" s="96">
        <f>SUM(J30:J37)</f>
        <v>0</v>
      </c>
      <c r="K39" s="97"/>
      <c r="L39" s="31"/>
    </row>
    <row r="40" spans="2:12" s="1" customFormat="1" ht="14.4" customHeight="1">
      <c r="B40" s="31"/>
      <c r="L40" s="31"/>
    </row>
    <row r="41" spans="2:12" ht="14.4" customHeight="1">
      <c r="B41" s="19"/>
      <c r="L41" s="19"/>
    </row>
    <row r="42" spans="2:12" ht="14.4" customHeight="1">
      <c r="B42" s="19"/>
      <c r="L42" s="19"/>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46</v>
      </c>
      <c r="E50" s="41"/>
      <c r="F50" s="41"/>
      <c r="G50" s="40" t="s">
        <v>47</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48</v>
      </c>
      <c r="E61" s="33"/>
      <c r="F61" s="98" t="s">
        <v>49</v>
      </c>
      <c r="G61" s="42" t="s">
        <v>48</v>
      </c>
      <c r="H61" s="33"/>
      <c r="I61" s="33"/>
      <c r="J61" s="99" t="s">
        <v>49</v>
      </c>
      <c r="K61" s="33"/>
      <c r="L61" s="31"/>
    </row>
    <row r="62" spans="2:12">
      <c r="B62" s="19"/>
      <c r="L62" s="19"/>
    </row>
    <row r="63" spans="2:12">
      <c r="B63" s="19"/>
      <c r="L63" s="19"/>
    </row>
    <row r="64" spans="2:12">
      <c r="B64" s="19"/>
      <c r="L64" s="19"/>
    </row>
    <row r="65" spans="2:12" s="1" customFormat="1" ht="13.2">
      <c r="B65" s="31"/>
      <c r="D65" s="40" t="s">
        <v>50</v>
      </c>
      <c r="E65" s="41"/>
      <c r="F65" s="41"/>
      <c r="G65" s="40" t="s">
        <v>51</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48</v>
      </c>
      <c r="E76" s="33"/>
      <c r="F76" s="98" t="s">
        <v>49</v>
      </c>
      <c r="G76" s="42" t="s">
        <v>48</v>
      </c>
      <c r="H76" s="33"/>
      <c r="I76" s="33"/>
      <c r="J76" s="99" t="s">
        <v>49</v>
      </c>
      <c r="K76" s="33"/>
      <c r="L76" s="31"/>
    </row>
    <row r="77" spans="2:12" s="1" customFormat="1" ht="14.4" customHeight="1">
      <c r="B77" s="43"/>
      <c r="C77" s="44"/>
      <c r="D77" s="44"/>
      <c r="E77" s="44"/>
      <c r="F77" s="44"/>
      <c r="G77" s="44"/>
      <c r="H77" s="44"/>
      <c r="I77" s="44"/>
      <c r="J77" s="44"/>
      <c r="K77" s="44"/>
      <c r="L77" s="31"/>
    </row>
    <row r="81" spans="2:47" s="1" customFormat="1" ht="6.9" customHeight="1">
      <c r="B81" s="45"/>
      <c r="C81" s="46"/>
      <c r="D81" s="46"/>
      <c r="E81" s="46"/>
      <c r="F81" s="46"/>
      <c r="G81" s="46"/>
      <c r="H81" s="46"/>
      <c r="I81" s="46"/>
      <c r="J81" s="46"/>
      <c r="K81" s="46"/>
      <c r="L81" s="31"/>
    </row>
    <row r="82" spans="2:47" s="1" customFormat="1" ht="24.9" customHeight="1">
      <c r="B82" s="31"/>
      <c r="C82" s="20" t="s">
        <v>108</v>
      </c>
      <c r="L82" s="31"/>
    </row>
    <row r="83" spans="2:47" s="1" customFormat="1" ht="6.9" customHeight="1">
      <c r="B83" s="31"/>
      <c r="L83" s="31"/>
    </row>
    <row r="84" spans="2:47" s="1" customFormat="1" ht="12" customHeight="1">
      <c r="B84" s="31"/>
      <c r="C84" s="26" t="s">
        <v>16</v>
      </c>
      <c r="L84" s="31"/>
    </row>
    <row r="85" spans="2:47" s="1" customFormat="1" ht="16.5" customHeight="1">
      <c r="B85" s="31"/>
      <c r="E85" s="230" t="str">
        <f>E7</f>
        <v>Třebenice - nástavba mateřské školy</v>
      </c>
      <c r="F85" s="231"/>
      <c r="G85" s="231"/>
      <c r="H85" s="231"/>
      <c r="L85" s="31"/>
    </row>
    <row r="86" spans="2:47" s="1" customFormat="1" ht="12" customHeight="1">
      <c r="B86" s="31"/>
      <c r="C86" s="26" t="s">
        <v>106</v>
      </c>
      <c r="L86" s="31"/>
    </row>
    <row r="87" spans="2:47" s="1" customFormat="1" ht="16.5" customHeight="1">
      <c r="B87" s="31"/>
      <c r="E87" s="210" t="str">
        <f>E9</f>
        <v>1 - vlastní objekt</v>
      </c>
      <c r="F87" s="229"/>
      <c r="G87" s="229"/>
      <c r="H87" s="229"/>
      <c r="L87" s="31"/>
    </row>
    <row r="88" spans="2:47" s="1" customFormat="1" ht="6.9" customHeight="1">
      <c r="B88" s="31"/>
      <c r="L88" s="31"/>
    </row>
    <row r="89" spans="2:47" s="1" customFormat="1" ht="12" customHeight="1">
      <c r="B89" s="31"/>
      <c r="C89" s="26" t="s">
        <v>20</v>
      </c>
      <c r="F89" s="24" t="str">
        <f>F12</f>
        <v xml:space="preserve"> </v>
      </c>
      <c r="I89" s="26" t="s">
        <v>22</v>
      </c>
      <c r="J89" s="51" t="str">
        <f>IF(J12="","",J12)</f>
        <v>24. 1. 2025</v>
      </c>
      <c r="L89" s="31"/>
    </row>
    <row r="90" spans="2:47" s="1" customFormat="1" ht="6.9" customHeight="1">
      <c r="B90" s="31"/>
      <c r="L90" s="31"/>
    </row>
    <row r="91" spans="2:47" s="1" customFormat="1" ht="15.15" customHeight="1">
      <c r="B91" s="31"/>
      <c r="C91" s="26" t="s">
        <v>24</v>
      </c>
      <c r="F91" s="24" t="str">
        <f>E15</f>
        <v xml:space="preserve"> </v>
      </c>
      <c r="I91" s="26" t="s">
        <v>29</v>
      </c>
      <c r="J91" s="29" t="str">
        <f>E21</f>
        <v xml:space="preserve"> </v>
      </c>
      <c r="L91" s="31"/>
    </row>
    <row r="92" spans="2:47" s="1" customFormat="1" ht="15.15" customHeight="1">
      <c r="B92" s="31"/>
      <c r="C92" s="26" t="s">
        <v>27</v>
      </c>
      <c r="F92" s="24" t="str">
        <f>IF(E18="","",E18)</f>
        <v>Vyplň údaj</v>
      </c>
      <c r="I92" s="26" t="s">
        <v>31</v>
      </c>
      <c r="J92" s="29" t="str">
        <f>E24</f>
        <v xml:space="preserve"> </v>
      </c>
      <c r="L92" s="31"/>
    </row>
    <row r="93" spans="2:47" s="1" customFormat="1" ht="10.35" customHeight="1">
      <c r="B93" s="31"/>
      <c r="L93" s="31"/>
    </row>
    <row r="94" spans="2:47" s="1" customFormat="1" ht="29.25" customHeight="1">
      <c r="B94" s="31"/>
      <c r="C94" s="100" t="s">
        <v>109</v>
      </c>
      <c r="D94" s="92"/>
      <c r="E94" s="92"/>
      <c r="F94" s="92"/>
      <c r="G94" s="92"/>
      <c r="H94" s="92"/>
      <c r="I94" s="92"/>
      <c r="J94" s="101" t="s">
        <v>110</v>
      </c>
      <c r="K94" s="92"/>
      <c r="L94" s="31"/>
    </row>
    <row r="95" spans="2:47" s="1" customFormat="1" ht="10.35" customHeight="1">
      <c r="B95" s="31"/>
      <c r="L95" s="31"/>
    </row>
    <row r="96" spans="2:47" s="1" customFormat="1" ht="22.95" customHeight="1">
      <c r="B96" s="31"/>
      <c r="C96" s="102" t="s">
        <v>111</v>
      </c>
      <c r="J96" s="65">
        <f>J143</f>
        <v>0</v>
      </c>
      <c r="L96" s="31"/>
      <c r="AU96" s="16" t="s">
        <v>112</v>
      </c>
    </row>
    <row r="97" spans="2:12" s="8" customFormat="1" ht="24.9" customHeight="1">
      <c r="B97" s="103"/>
      <c r="D97" s="104" t="s">
        <v>113</v>
      </c>
      <c r="E97" s="105"/>
      <c r="F97" s="105"/>
      <c r="G97" s="105"/>
      <c r="H97" s="105"/>
      <c r="I97" s="105"/>
      <c r="J97" s="106">
        <f>J144</f>
        <v>0</v>
      </c>
      <c r="L97" s="103"/>
    </row>
    <row r="98" spans="2:12" s="9" customFormat="1" ht="19.95" customHeight="1">
      <c r="B98" s="107"/>
      <c r="D98" s="108" t="s">
        <v>114</v>
      </c>
      <c r="E98" s="109"/>
      <c r="F98" s="109"/>
      <c r="G98" s="109"/>
      <c r="H98" s="109"/>
      <c r="I98" s="109"/>
      <c r="J98" s="110">
        <f>J145</f>
        <v>0</v>
      </c>
      <c r="L98" s="107"/>
    </row>
    <row r="99" spans="2:12" s="9" customFormat="1" ht="19.95" customHeight="1">
      <c r="B99" s="107"/>
      <c r="D99" s="108" t="s">
        <v>115</v>
      </c>
      <c r="E99" s="109"/>
      <c r="F99" s="109"/>
      <c r="G99" s="109"/>
      <c r="H99" s="109"/>
      <c r="I99" s="109"/>
      <c r="J99" s="110">
        <f>J149</f>
        <v>0</v>
      </c>
      <c r="L99" s="107"/>
    </row>
    <row r="100" spans="2:12" s="9" customFormat="1" ht="19.95" customHeight="1">
      <c r="B100" s="107"/>
      <c r="D100" s="108" t="s">
        <v>116</v>
      </c>
      <c r="E100" s="109"/>
      <c r="F100" s="109"/>
      <c r="G100" s="109"/>
      <c r="H100" s="109"/>
      <c r="I100" s="109"/>
      <c r="J100" s="110">
        <f>J158</f>
        <v>0</v>
      </c>
      <c r="L100" s="107"/>
    </row>
    <row r="101" spans="2:12" s="9" customFormat="1" ht="19.95" customHeight="1">
      <c r="B101" s="107"/>
      <c r="D101" s="108" t="s">
        <v>117</v>
      </c>
      <c r="E101" s="109"/>
      <c r="F101" s="109"/>
      <c r="G101" s="109"/>
      <c r="H101" s="109"/>
      <c r="I101" s="109"/>
      <c r="J101" s="110">
        <f>J184</f>
        <v>0</v>
      </c>
      <c r="L101" s="107"/>
    </row>
    <row r="102" spans="2:12" s="9" customFormat="1" ht="19.95" customHeight="1">
      <c r="B102" s="107"/>
      <c r="D102" s="108" t="s">
        <v>118</v>
      </c>
      <c r="E102" s="109"/>
      <c r="F102" s="109"/>
      <c r="G102" s="109"/>
      <c r="H102" s="109"/>
      <c r="I102" s="109"/>
      <c r="J102" s="110">
        <f>J226</f>
        <v>0</v>
      </c>
      <c r="L102" s="107"/>
    </row>
    <row r="103" spans="2:12" s="9" customFormat="1" ht="19.95" customHeight="1">
      <c r="B103" s="107"/>
      <c r="D103" s="108" t="s">
        <v>119</v>
      </c>
      <c r="E103" s="109"/>
      <c r="F103" s="109"/>
      <c r="G103" s="109"/>
      <c r="H103" s="109"/>
      <c r="I103" s="109"/>
      <c r="J103" s="110">
        <f>J394</f>
        <v>0</v>
      </c>
      <c r="L103" s="107"/>
    </row>
    <row r="104" spans="2:12" s="9" customFormat="1" ht="19.95" customHeight="1">
      <c r="B104" s="107"/>
      <c r="D104" s="108" t="s">
        <v>120</v>
      </c>
      <c r="E104" s="109"/>
      <c r="F104" s="109"/>
      <c r="G104" s="109"/>
      <c r="H104" s="109"/>
      <c r="I104" s="109"/>
      <c r="J104" s="110">
        <f>J534</f>
        <v>0</v>
      </c>
      <c r="L104" s="107"/>
    </row>
    <row r="105" spans="2:12" s="9" customFormat="1" ht="19.95" customHeight="1">
      <c r="B105" s="107"/>
      <c r="D105" s="108" t="s">
        <v>121</v>
      </c>
      <c r="E105" s="109"/>
      <c r="F105" s="109"/>
      <c r="G105" s="109"/>
      <c r="H105" s="109"/>
      <c r="I105" s="109"/>
      <c r="J105" s="110">
        <f>J548</f>
        <v>0</v>
      </c>
      <c r="L105" s="107"/>
    </row>
    <row r="106" spans="2:12" s="8" customFormat="1" ht="24.9" customHeight="1">
      <c r="B106" s="103"/>
      <c r="D106" s="104" t="s">
        <v>122</v>
      </c>
      <c r="E106" s="105"/>
      <c r="F106" s="105"/>
      <c r="G106" s="105"/>
      <c r="H106" s="105"/>
      <c r="I106" s="105"/>
      <c r="J106" s="106">
        <f>J552</f>
        <v>0</v>
      </c>
      <c r="L106" s="103"/>
    </row>
    <row r="107" spans="2:12" s="9" customFormat="1" ht="19.95" customHeight="1">
      <c r="B107" s="107"/>
      <c r="D107" s="108" t="s">
        <v>123</v>
      </c>
      <c r="E107" s="109"/>
      <c r="F107" s="109"/>
      <c r="G107" s="109"/>
      <c r="H107" s="109"/>
      <c r="I107" s="109"/>
      <c r="J107" s="110">
        <f>J553</f>
        <v>0</v>
      </c>
      <c r="L107" s="107"/>
    </row>
    <row r="108" spans="2:12" s="9" customFormat="1" ht="19.95" customHeight="1">
      <c r="B108" s="107"/>
      <c r="D108" s="108" t="s">
        <v>124</v>
      </c>
      <c r="E108" s="109"/>
      <c r="F108" s="109"/>
      <c r="G108" s="109"/>
      <c r="H108" s="109"/>
      <c r="I108" s="109"/>
      <c r="J108" s="110">
        <f>J567</f>
        <v>0</v>
      </c>
      <c r="L108" s="107"/>
    </row>
    <row r="109" spans="2:12" s="9" customFormat="1" ht="19.95" customHeight="1">
      <c r="B109" s="107"/>
      <c r="D109" s="108" t="s">
        <v>125</v>
      </c>
      <c r="E109" s="109"/>
      <c r="F109" s="109"/>
      <c r="G109" s="109"/>
      <c r="H109" s="109"/>
      <c r="I109" s="109"/>
      <c r="J109" s="110">
        <f>J673</f>
        <v>0</v>
      </c>
      <c r="L109" s="107"/>
    </row>
    <row r="110" spans="2:12" s="9" customFormat="1" ht="19.95" customHeight="1">
      <c r="B110" s="107"/>
      <c r="D110" s="108" t="s">
        <v>126</v>
      </c>
      <c r="E110" s="109"/>
      <c r="F110" s="109"/>
      <c r="G110" s="109"/>
      <c r="H110" s="109"/>
      <c r="I110" s="109"/>
      <c r="J110" s="110">
        <f>J779</f>
        <v>0</v>
      </c>
      <c r="L110" s="107"/>
    </row>
    <row r="111" spans="2:12" s="9" customFormat="1" ht="19.95" customHeight="1">
      <c r="B111" s="107"/>
      <c r="D111" s="108" t="s">
        <v>127</v>
      </c>
      <c r="E111" s="109"/>
      <c r="F111" s="109"/>
      <c r="G111" s="109"/>
      <c r="H111" s="109"/>
      <c r="I111" s="109"/>
      <c r="J111" s="110">
        <f>J784</f>
        <v>0</v>
      </c>
      <c r="L111" s="107"/>
    </row>
    <row r="112" spans="2:12" s="9" customFormat="1" ht="19.95" customHeight="1">
      <c r="B112" s="107"/>
      <c r="D112" s="108" t="s">
        <v>128</v>
      </c>
      <c r="E112" s="109"/>
      <c r="F112" s="109"/>
      <c r="G112" s="109"/>
      <c r="H112" s="109"/>
      <c r="I112" s="109"/>
      <c r="J112" s="110">
        <f>J787</f>
        <v>0</v>
      </c>
      <c r="L112" s="107"/>
    </row>
    <row r="113" spans="2:12" s="9" customFormat="1" ht="19.95" customHeight="1">
      <c r="B113" s="107"/>
      <c r="D113" s="108" t="s">
        <v>129</v>
      </c>
      <c r="E113" s="109"/>
      <c r="F113" s="109"/>
      <c r="G113" s="109"/>
      <c r="H113" s="109"/>
      <c r="I113" s="109"/>
      <c r="J113" s="110">
        <f>J792</f>
        <v>0</v>
      </c>
      <c r="L113" s="107"/>
    </row>
    <row r="114" spans="2:12" s="9" customFormat="1" ht="19.95" customHeight="1">
      <c r="B114" s="107"/>
      <c r="D114" s="108" t="s">
        <v>130</v>
      </c>
      <c r="E114" s="109"/>
      <c r="F114" s="109"/>
      <c r="G114" s="109"/>
      <c r="H114" s="109"/>
      <c r="I114" s="109"/>
      <c r="J114" s="110">
        <f>J800</f>
        <v>0</v>
      </c>
      <c r="L114" s="107"/>
    </row>
    <row r="115" spans="2:12" s="9" customFormat="1" ht="19.95" customHeight="1">
      <c r="B115" s="107"/>
      <c r="D115" s="108" t="s">
        <v>131</v>
      </c>
      <c r="E115" s="109"/>
      <c r="F115" s="109"/>
      <c r="G115" s="109"/>
      <c r="H115" s="109"/>
      <c r="I115" s="109"/>
      <c r="J115" s="110">
        <f>J955</f>
        <v>0</v>
      </c>
      <c r="L115" s="107"/>
    </row>
    <row r="116" spans="2:12" s="9" customFormat="1" ht="19.95" customHeight="1">
      <c r="B116" s="107"/>
      <c r="D116" s="108" t="s">
        <v>132</v>
      </c>
      <c r="E116" s="109"/>
      <c r="F116" s="109"/>
      <c r="G116" s="109"/>
      <c r="H116" s="109"/>
      <c r="I116" s="109"/>
      <c r="J116" s="110">
        <f>J967</f>
        <v>0</v>
      </c>
      <c r="L116" s="107"/>
    </row>
    <row r="117" spans="2:12" s="9" customFormat="1" ht="19.95" customHeight="1">
      <c r="B117" s="107"/>
      <c r="D117" s="108" t="s">
        <v>133</v>
      </c>
      <c r="E117" s="109"/>
      <c r="F117" s="109"/>
      <c r="G117" s="109"/>
      <c r="H117" s="109"/>
      <c r="I117" s="109"/>
      <c r="J117" s="110">
        <f>J1142</f>
        <v>0</v>
      </c>
      <c r="L117" s="107"/>
    </row>
    <row r="118" spans="2:12" s="9" customFormat="1" ht="19.95" customHeight="1">
      <c r="B118" s="107"/>
      <c r="D118" s="108" t="s">
        <v>134</v>
      </c>
      <c r="E118" s="109"/>
      <c r="F118" s="109"/>
      <c r="G118" s="109"/>
      <c r="H118" s="109"/>
      <c r="I118" s="109"/>
      <c r="J118" s="110">
        <f>J1206</f>
        <v>0</v>
      </c>
      <c r="L118" s="107"/>
    </row>
    <row r="119" spans="2:12" s="9" customFormat="1" ht="19.95" customHeight="1">
      <c r="B119" s="107"/>
      <c r="D119" s="108" t="s">
        <v>135</v>
      </c>
      <c r="E119" s="109"/>
      <c r="F119" s="109"/>
      <c r="G119" s="109"/>
      <c r="H119" s="109"/>
      <c r="I119" s="109"/>
      <c r="J119" s="110">
        <f>J1266</f>
        <v>0</v>
      </c>
      <c r="L119" s="107"/>
    </row>
    <row r="120" spans="2:12" s="9" customFormat="1" ht="19.95" customHeight="1">
      <c r="B120" s="107"/>
      <c r="D120" s="108" t="s">
        <v>136</v>
      </c>
      <c r="E120" s="109"/>
      <c r="F120" s="109"/>
      <c r="G120" s="109"/>
      <c r="H120" s="109"/>
      <c r="I120" s="109"/>
      <c r="J120" s="110">
        <f>J1324</f>
        <v>0</v>
      </c>
      <c r="L120" s="107"/>
    </row>
    <row r="121" spans="2:12" s="9" customFormat="1" ht="19.95" customHeight="1">
      <c r="B121" s="107"/>
      <c r="D121" s="108" t="s">
        <v>137</v>
      </c>
      <c r="E121" s="109"/>
      <c r="F121" s="109"/>
      <c r="G121" s="109"/>
      <c r="H121" s="109"/>
      <c r="I121" s="109"/>
      <c r="J121" s="110">
        <f>J1346</f>
        <v>0</v>
      </c>
      <c r="L121" s="107"/>
    </row>
    <row r="122" spans="2:12" s="9" customFormat="1" ht="19.95" customHeight="1">
      <c r="B122" s="107"/>
      <c r="D122" s="108" t="s">
        <v>138</v>
      </c>
      <c r="E122" s="109"/>
      <c r="F122" s="109"/>
      <c r="G122" s="109"/>
      <c r="H122" s="109"/>
      <c r="I122" s="109"/>
      <c r="J122" s="110">
        <f>J1386</f>
        <v>0</v>
      </c>
      <c r="L122" s="107"/>
    </row>
    <row r="123" spans="2:12" s="8" customFormat="1" ht="24.9" customHeight="1">
      <c r="B123" s="103"/>
      <c r="D123" s="104" t="s">
        <v>139</v>
      </c>
      <c r="E123" s="105"/>
      <c r="F123" s="105"/>
      <c r="G123" s="105"/>
      <c r="H123" s="105"/>
      <c r="I123" s="105"/>
      <c r="J123" s="106">
        <f>J1396</f>
        <v>0</v>
      </c>
      <c r="L123" s="103"/>
    </row>
    <row r="124" spans="2:12" s="1" customFormat="1" ht="21.75" customHeight="1">
      <c r="B124" s="31"/>
      <c r="L124" s="31"/>
    </row>
    <row r="125" spans="2:12" s="1" customFormat="1" ht="6.9" customHeight="1">
      <c r="B125" s="43"/>
      <c r="C125" s="44"/>
      <c r="D125" s="44"/>
      <c r="E125" s="44"/>
      <c r="F125" s="44"/>
      <c r="G125" s="44"/>
      <c r="H125" s="44"/>
      <c r="I125" s="44"/>
      <c r="J125" s="44"/>
      <c r="K125" s="44"/>
      <c r="L125" s="31"/>
    </row>
    <row r="129" spans="2:63" s="1" customFormat="1" ht="6.9" customHeight="1">
      <c r="B129" s="45"/>
      <c r="C129" s="46"/>
      <c r="D129" s="46"/>
      <c r="E129" s="46"/>
      <c r="F129" s="46"/>
      <c r="G129" s="46"/>
      <c r="H129" s="46"/>
      <c r="I129" s="46"/>
      <c r="J129" s="46"/>
      <c r="K129" s="46"/>
      <c r="L129" s="31"/>
    </row>
    <row r="130" spans="2:63" s="1" customFormat="1" ht="24.9" customHeight="1">
      <c r="B130" s="31"/>
      <c r="C130" s="20" t="s">
        <v>140</v>
      </c>
      <c r="L130" s="31"/>
    </row>
    <row r="131" spans="2:63" s="1" customFormat="1" ht="6.9" customHeight="1">
      <c r="B131" s="31"/>
      <c r="L131" s="31"/>
    </row>
    <row r="132" spans="2:63" s="1" customFormat="1" ht="12" customHeight="1">
      <c r="B132" s="31"/>
      <c r="C132" s="26" t="s">
        <v>16</v>
      </c>
      <c r="L132" s="31"/>
    </row>
    <row r="133" spans="2:63" s="1" customFormat="1" ht="16.5" customHeight="1">
      <c r="B133" s="31"/>
      <c r="E133" s="230" t="str">
        <f>E7</f>
        <v>Třebenice - nástavba mateřské školy</v>
      </c>
      <c r="F133" s="231"/>
      <c r="G133" s="231"/>
      <c r="H133" s="231"/>
      <c r="L133" s="31"/>
    </row>
    <row r="134" spans="2:63" s="1" customFormat="1" ht="12" customHeight="1">
      <c r="B134" s="31"/>
      <c r="C134" s="26" t="s">
        <v>106</v>
      </c>
      <c r="L134" s="31"/>
    </row>
    <row r="135" spans="2:63" s="1" customFormat="1" ht="16.5" customHeight="1">
      <c r="B135" s="31"/>
      <c r="E135" s="210" t="str">
        <f>E9</f>
        <v>1 - vlastní objekt</v>
      </c>
      <c r="F135" s="229"/>
      <c r="G135" s="229"/>
      <c r="H135" s="229"/>
      <c r="L135" s="31"/>
    </row>
    <row r="136" spans="2:63" s="1" customFormat="1" ht="6.9" customHeight="1">
      <c r="B136" s="31"/>
      <c r="L136" s="31"/>
    </row>
    <row r="137" spans="2:63" s="1" customFormat="1" ht="12" customHeight="1">
      <c r="B137" s="31"/>
      <c r="C137" s="26" t="s">
        <v>20</v>
      </c>
      <c r="F137" s="24" t="str">
        <f>F12</f>
        <v xml:space="preserve"> </v>
      </c>
      <c r="I137" s="26" t="s">
        <v>22</v>
      </c>
      <c r="J137" s="51" t="str">
        <f>IF(J12="","",J12)</f>
        <v>24. 1. 2025</v>
      </c>
      <c r="L137" s="31"/>
    </row>
    <row r="138" spans="2:63" s="1" customFormat="1" ht="6.9" customHeight="1">
      <c r="B138" s="31"/>
      <c r="L138" s="31"/>
    </row>
    <row r="139" spans="2:63" s="1" customFormat="1" ht="15.15" customHeight="1">
      <c r="B139" s="31"/>
      <c r="C139" s="26" t="s">
        <v>24</v>
      </c>
      <c r="F139" s="24" t="str">
        <f>E15</f>
        <v xml:space="preserve"> </v>
      </c>
      <c r="I139" s="26" t="s">
        <v>29</v>
      </c>
      <c r="J139" s="29" t="str">
        <f>E21</f>
        <v xml:space="preserve"> </v>
      </c>
      <c r="L139" s="31"/>
    </row>
    <row r="140" spans="2:63" s="1" customFormat="1" ht="15.15" customHeight="1">
      <c r="B140" s="31"/>
      <c r="C140" s="26" t="s">
        <v>27</v>
      </c>
      <c r="F140" s="24" t="str">
        <f>IF(E18="","",E18)</f>
        <v>Vyplň údaj</v>
      </c>
      <c r="I140" s="26" t="s">
        <v>31</v>
      </c>
      <c r="J140" s="29" t="str">
        <f>E24</f>
        <v xml:space="preserve"> </v>
      </c>
      <c r="L140" s="31"/>
    </row>
    <row r="141" spans="2:63" s="1" customFormat="1" ht="10.35" customHeight="1">
      <c r="B141" s="31"/>
      <c r="L141" s="31"/>
    </row>
    <row r="142" spans="2:63" s="10" customFormat="1" ht="29.25" customHeight="1">
      <c r="B142" s="111"/>
      <c r="C142" s="112" t="s">
        <v>141</v>
      </c>
      <c r="D142" s="113" t="s">
        <v>58</v>
      </c>
      <c r="E142" s="113" t="s">
        <v>54</v>
      </c>
      <c r="F142" s="113" t="s">
        <v>55</v>
      </c>
      <c r="G142" s="113" t="s">
        <v>142</v>
      </c>
      <c r="H142" s="113" t="s">
        <v>143</v>
      </c>
      <c r="I142" s="113" t="s">
        <v>144</v>
      </c>
      <c r="J142" s="113" t="s">
        <v>110</v>
      </c>
      <c r="K142" s="114" t="s">
        <v>145</v>
      </c>
      <c r="L142" s="111"/>
      <c r="M142" s="58" t="s">
        <v>1</v>
      </c>
      <c r="N142" s="59" t="s">
        <v>37</v>
      </c>
      <c r="O142" s="59" t="s">
        <v>146</v>
      </c>
      <c r="P142" s="59" t="s">
        <v>147</v>
      </c>
      <c r="Q142" s="59" t="s">
        <v>148</v>
      </c>
      <c r="R142" s="59" t="s">
        <v>149</v>
      </c>
      <c r="S142" s="59" t="s">
        <v>150</v>
      </c>
      <c r="T142" s="60" t="s">
        <v>151</v>
      </c>
    </row>
    <row r="143" spans="2:63" s="1" customFormat="1" ht="22.95" customHeight="1">
      <c r="B143" s="31"/>
      <c r="C143" s="63" t="s">
        <v>152</v>
      </c>
      <c r="J143" s="115">
        <f>BK143</f>
        <v>0</v>
      </c>
      <c r="L143" s="31"/>
      <c r="M143" s="61"/>
      <c r="N143" s="52"/>
      <c r="O143" s="52"/>
      <c r="P143" s="116">
        <f>P144+P552+P1396</f>
        <v>0</v>
      </c>
      <c r="Q143" s="52"/>
      <c r="R143" s="116">
        <f>R144+R552+R1396</f>
        <v>122.80193906000001</v>
      </c>
      <c r="S143" s="52"/>
      <c r="T143" s="117">
        <f>T144+T552+T1396</f>
        <v>101.44646171000001</v>
      </c>
      <c r="AT143" s="16" t="s">
        <v>72</v>
      </c>
      <c r="AU143" s="16" t="s">
        <v>112</v>
      </c>
      <c r="BK143" s="118">
        <f>BK144+BK552+BK1396</f>
        <v>0</v>
      </c>
    </row>
    <row r="144" spans="2:63" s="11" customFormat="1" ht="25.95" customHeight="1">
      <c r="B144" s="119"/>
      <c r="D144" s="120" t="s">
        <v>72</v>
      </c>
      <c r="E144" s="121" t="s">
        <v>153</v>
      </c>
      <c r="F144" s="121" t="s">
        <v>154</v>
      </c>
      <c r="I144" s="122"/>
      <c r="J144" s="123">
        <f>BK144</f>
        <v>0</v>
      </c>
      <c r="L144" s="119"/>
      <c r="M144" s="124"/>
      <c r="P144" s="125">
        <f>P145+P149+P158+P184+P226+P394+P534+P548</f>
        <v>0</v>
      </c>
      <c r="R144" s="125">
        <f>R145+R149+R158+R184+R226+R394+R534+R548</f>
        <v>83.677730330000003</v>
      </c>
      <c r="T144" s="126">
        <f>T145+T149+T158+T184+T226+T394+T534+T548</f>
        <v>93.392635000000013</v>
      </c>
      <c r="AR144" s="120" t="s">
        <v>78</v>
      </c>
      <c r="AT144" s="127" t="s">
        <v>72</v>
      </c>
      <c r="AU144" s="127" t="s">
        <v>73</v>
      </c>
      <c r="AY144" s="120" t="s">
        <v>155</v>
      </c>
      <c r="BK144" s="128">
        <f>BK145+BK149+BK158+BK184+BK226+BK394+BK534+BK548</f>
        <v>0</v>
      </c>
    </row>
    <row r="145" spans="2:65" s="11" customFormat="1" ht="22.95" customHeight="1">
      <c r="B145" s="119"/>
      <c r="D145" s="120" t="s">
        <v>72</v>
      </c>
      <c r="E145" s="129" t="s">
        <v>78</v>
      </c>
      <c r="F145" s="129" t="s">
        <v>156</v>
      </c>
      <c r="I145" s="122"/>
      <c r="J145" s="130">
        <f>BK145</f>
        <v>0</v>
      </c>
      <c r="L145" s="119"/>
      <c r="M145" s="124"/>
      <c r="P145" s="125">
        <f>SUM(P146:P148)</f>
        <v>0</v>
      </c>
      <c r="R145" s="125">
        <f>SUM(R146:R148)</f>
        <v>5.25</v>
      </c>
      <c r="T145" s="126">
        <f>SUM(T146:T148)</f>
        <v>0</v>
      </c>
      <c r="AR145" s="120" t="s">
        <v>78</v>
      </c>
      <c r="AT145" s="127" t="s">
        <v>72</v>
      </c>
      <c r="AU145" s="127" t="s">
        <v>78</v>
      </c>
      <c r="AY145" s="120" t="s">
        <v>155</v>
      </c>
      <c r="BK145" s="128">
        <f>SUM(BK146:BK148)</f>
        <v>0</v>
      </c>
    </row>
    <row r="146" spans="2:65" s="1" customFormat="1" ht="16.5" customHeight="1">
      <c r="B146" s="31"/>
      <c r="C146" s="131" t="s">
        <v>78</v>
      </c>
      <c r="D146" s="131" t="s">
        <v>157</v>
      </c>
      <c r="E146" s="132" t="s">
        <v>158</v>
      </c>
      <c r="F146" s="133" t="s">
        <v>159</v>
      </c>
      <c r="G146" s="134" t="s">
        <v>160</v>
      </c>
      <c r="H146" s="135">
        <v>5.25</v>
      </c>
      <c r="I146" s="136"/>
      <c r="J146" s="137">
        <f>ROUND(I146*H146,2)</f>
        <v>0</v>
      </c>
      <c r="K146" s="133" t="s">
        <v>161</v>
      </c>
      <c r="L146" s="138"/>
      <c r="M146" s="139" t="s">
        <v>1</v>
      </c>
      <c r="N146" s="140" t="s">
        <v>38</v>
      </c>
      <c r="P146" s="141">
        <f>O146*H146</f>
        <v>0</v>
      </c>
      <c r="Q146" s="141">
        <v>1</v>
      </c>
      <c r="R146" s="141">
        <f>Q146*H146</f>
        <v>5.25</v>
      </c>
      <c r="S146" s="141">
        <v>0</v>
      </c>
      <c r="T146" s="142">
        <f>S146*H146</f>
        <v>0</v>
      </c>
      <c r="AR146" s="143" t="s">
        <v>99</v>
      </c>
      <c r="AT146" s="143" t="s">
        <v>157</v>
      </c>
      <c r="AU146" s="143" t="s">
        <v>82</v>
      </c>
      <c r="AY146" s="16" t="s">
        <v>155</v>
      </c>
      <c r="BE146" s="144">
        <f>IF(N146="základní",J146,0)</f>
        <v>0</v>
      </c>
      <c r="BF146" s="144">
        <f>IF(N146="snížená",J146,0)</f>
        <v>0</v>
      </c>
      <c r="BG146" s="144">
        <f>IF(N146="zákl. přenesená",J146,0)</f>
        <v>0</v>
      </c>
      <c r="BH146" s="144">
        <f>IF(N146="sníž. přenesená",J146,0)</f>
        <v>0</v>
      </c>
      <c r="BI146" s="144">
        <f>IF(N146="nulová",J146,0)</f>
        <v>0</v>
      </c>
      <c r="BJ146" s="16" t="s">
        <v>78</v>
      </c>
      <c r="BK146" s="144">
        <f>ROUND(I146*H146,2)</f>
        <v>0</v>
      </c>
      <c r="BL146" s="16" t="s">
        <v>88</v>
      </c>
      <c r="BM146" s="143" t="s">
        <v>162</v>
      </c>
    </row>
    <row r="147" spans="2:65" s="1" customFormat="1">
      <c r="B147" s="31"/>
      <c r="D147" s="145" t="s">
        <v>163</v>
      </c>
      <c r="F147" s="146" t="s">
        <v>159</v>
      </c>
      <c r="I147" s="147"/>
      <c r="L147" s="31"/>
      <c r="M147" s="148"/>
      <c r="T147" s="55"/>
      <c r="AT147" s="16" t="s">
        <v>163</v>
      </c>
      <c r="AU147" s="16" t="s">
        <v>82</v>
      </c>
    </row>
    <row r="148" spans="2:65" s="12" customFormat="1">
      <c r="B148" s="149"/>
      <c r="D148" s="145" t="s">
        <v>164</v>
      </c>
      <c r="F148" s="150" t="s">
        <v>165</v>
      </c>
      <c r="H148" s="151">
        <v>5.25</v>
      </c>
      <c r="I148" s="152"/>
      <c r="L148" s="149"/>
      <c r="M148" s="153"/>
      <c r="T148" s="154"/>
      <c r="AT148" s="155" t="s">
        <v>164</v>
      </c>
      <c r="AU148" s="155" t="s">
        <v>82</v>
      </c>
      <c r="AV148" s="12" t="s">
        <v>82</v>
      </c>
      <c r="AW148" s="12" t="s">
        <v>4</v>
      </c>
      <c r="AX148" s="12" t="s">
        <v>78</v>
      </c>
      <c r="AY148" s="155" t="s">
        <v>155</v>
      </c>
    </row>
    <row r="149" spans="2:65" s="11" customFormat="1" ht="22.95" customHeight="1">
      <c r="B149" s="119"/>
      <c r="D149" s="120" t="s">
        <v>72</v>
      </c>
      <c r="E149" s="129" t="s">
        <v>82</v>
      </c>
      <c r="F149" s="129" t="s">
        <v>166</v>
      </c>
      <c r="I149" s="122"/>
      <c r="J149" s="130">
        <f>BK149</f>
        <v>0</v>
      </c>
      <c r="L149" s="119"/>
      <c r="M149" s="124"/>
      <c r="P149" s="125">
        <f>SUM(P150:P157)</f>
        <v>0</v>
      </c>
      <c r="R149" s="125">
        <f>SUM(R150:R157)</f>
        <v>4.6706237999999995</v>
      </c>
      <c r="T149" s="126">
        <f>SUM(T150:T157)</f>
        <v>0</v>
      </c>
      <c r="AR149" s="120" t="s">
        <v>78</v>
      </c>
      <c r="AT149" s="127" t="s">
        <v>72</v>
      </c>
      <c r="AU149" s="127" t="s">
        <v>78</v>
      </c>
      <c r="AY149" s="120" t="s">
        <v>155</v>
      </c>
      <c r="BK149" s="128">
        <f>SUM(BK150:BK157)</f>
        <v>0</v>
      </c>
    </row>
    <row r="150" spans="2:65" s="1" customFormat="1" ht="16.5" customHeight="1">
      <c r="B150" s="31"/>
      <c r="C150" s="156" t="s">
        <v>82</v>
      </c>
      <c r="D150" s="156" t="s">
        <v>167</v>
      </c>
      <c r="E150" s="157" t="s">
        <v>168</v>
      </c>
      <c r="F150" s="158" t="s">
        <v>169</v>
      </c>
      <c r="G150" s="159" t="s">
        <v>170</v>
      </c>
      <c r="H150" s="160">
        <v>2.0699999999999998</v>
      </c>
      <c r="I150" s="161"/>
      <c r="J150" s="162">
        <f>ROUND(I150*H150,2)</f>
        <v>0</v>
      </c>
      <c r="K150" s="158" t="s">
        <v>161</v>
      </c>
      <c r="L150" s="31"/>
      <c r="M150" s="163" t="s">
        <v>1</v>
      </c>
      <c r="N150" s="164" t="s">
        <v>38</v>
      </c>
      <c r="P150" s="141">
        <f>O150*H150</f>
        <v>0</v>
      </c>
      <c r="Q150" s="141">
        <v>2.2563399999999998</v>
      </c>
      <c r="R150" s="141">
        <f>Q150*H150</f>
        <v>4.6706237999999995</v>
      </c>
      <c r="S150" s="141">
        <v>0</v>
      </c>
      <c r="T150" s="142">
        <f>S150*H150</f>
        <v>0</v>
      </c>
      <c r="AR150" s="143" t="s">
        <v>88</v>
      </c>
      <c r="AT150" s="143" t="s">
        <v>167</v>
      </c>
      <c r="AU150" s="143" t="s">
        <v>82</v>
      </c>
      <c r="AY150" s="16" t="s">
        <v>155</v>
      </c>
      <c r="BE150" s="144">
        <f>IF(N150="základní",J150,0)</f>
        <v>0</v>
      </c>
      <c r="BF150" s="144">
        <f>IF(N150="snížená",J150,0)</f>
        <v>0</v>
      </c>
      <c r="BG150" s="144">
        <f>IF(N150="zákl. přenesená",J150,0)</f>
        <v>0</v>
      </c>
      <c r="BH150" s="144">
        <f>IF(N150="sníž. přenesená",J150,0)</f>
        <v>0</v>
      </c>
      <c r="BI150" s="144">
        <f>IF(N150="nulová",J150,0)</f>
        <v>0</v>
      </c>
      <c r="BJ150" s="16" t="s">
        <v>78</v>
      </c>
      <c r="BK150" s="144">
        <f>ROUND(I150*H150,2)</f>
        <v>0</v>
      </c>
      <c r="BL150" s="16" t="s">
        <v>88</v>
      </c>
      <c r="BM150" s="143" t="s">
        <v>171</v>
      </c>
    </row>
    <row r="151" spans="2:65" s="1" customFormat="1" ht="19.2">
      <c r="B151" s="31"/>
      <c r="D151" s="145" t="s">
        <v>163</v>
      </c>
      <c r="F151" s="146" t="s">
        <v>172</v>
      </c>
      <c r="I151" s="147"/>
      <c r="L151" s="31"/>
      <c r="M151" s="148"/>
      <c r="T151" s="55"/>
      <c r="AT151" s="16" t="s">
        <v>163</v>
      </c>
      <c r="AU151" s="16" t="s">
        <v>82</v>
      </c>
    </row>
    <row r="152" spans="2:65" s="1" customFormat="1" ht="86.4">
      <c r="B152" s="31"/>
      <c r="D152" s="145" t="s">
        <v>173</v>
      </c>
      <c r="F152" s="165" t="s">
        <v>174</v>
      </c>
      <c r="I152" s="147"/>
      <c r="L152" s="31"/>
      <c r="M152" s="148"/>
      <c r="T152" s="55"/>
      <c r="AT152" s="16" t="s">
        <v>173</v>
      </c>
      <c r="AU152" s="16" t="s">
        <v>82</v>
      </c>
    </row>
    <row r="153" spans="2:65" s="13" customFormat="1">
      <c r="B153" s="166"/>
      <c r="D153" s="145" t="s">
        <v>164</v>
      </c>
      <c r="E153" s="167" t="s">
        <v>1</v>
      </c>
      <c r="F153" s="168" t="s">
        <v>175</v>
      </c>
      <c r="H153" s="167" t="s">
        <v>1</v>
      </c>
      <c r="I153" s="169"/>
      <c r="L153" s="166"/>
      <c r="M153" s="170"/>
      <c r="T153" s="171"/>
      <c r="AT153" s="167" t="s">
        <v>164</v>
      </c>
      <c r="AU153" s="167" t="s">
        <v>82</v>
      </c>
      <c r="AV153" s="13" t="s">
        <v>78</v>
      </c>
      <c r="AW153" s="13" t="s">
        <v>30</v>
      </c>
      <c r="AX153" s="13" t="s">
        <v>73</v>
      </c>
      <c r="AY153" s="167" t="s">
        <v>155</v>
      </c>
    </row>
    <row r="154" spans="2:65" s="12" customFormat="1">
      <c r="B154" s="149"/>
      <c r="D154" s="145" t="s">
        <v>164</v>
      </c>
      <c r="E154" s="155" t="s">
        <v>1</v>
      </c>
      <c r="F154" s="150" t="s">
        <v>176</v>
      </c>
      <c r="H154" s="151">
        <v>1.8</v>
      </c>
      <c r="I154" s="152"/>
      <c r="L154" s="149"/>
      <c r="M154" s="153"/>
      <c r="T154" s="154"/>
      <c r="AT154" s="155" t="s">
        <v>164</v>
      </c>
      <c r="AU154" s="155" t="s">
        <v>82</v>
      </c>
      <c r="AV154" s="12" t="s">
        <v>82</v>
      </c>
      <c r="AW154" s="12" t="s">
        <v>30</v>
      </c>
      <c r="AX154" s="12" t="s">
        <v>73</v>
      </c>
      <c r="AY154" s="155" t="s">
        <v>155</v>
      </c>
    </row>
    <row r="155" spans="2:65" s="13" customFormat="1">
      <c r="B155" s="166"/>
      <c r="D155" s="145" t="s">
        <v>164</v>
      </c>
      <c r="E155" s="167" t="s">
        <v>1</v>
      </c>
      <c r="F155" s="168" t="s">
        <v>177</v>
      </c>
      <c r="H155" s="167" t="s">
        <v>1</v>
      </c>
      <c r="I155" s="169"/>
      <c r="L155" s="166"/>
      <c r="M155" s="170"/>
      <c r="T155" s="171"/>
      <c r="AT155" s="167" t="s">
        <v>164</v>
      </c>
      <c r="AU155" s="167" t="s">
        <v>82</v>
      </c>
      <c r="AV155" s="13" t="s">
        <v>78</v>
      </c>
      <c r="AW155" s="13" t="s">
        <v>30</v>
      </c>
      <c r="AX155" s="13" t="s">
        <v>73</v>
      </c>
      <c r="AY155" s="167" t="s">
        <v>155</v>
      </c>
    </row>
    <row r="156" spans="2:65" s="12" customFormat="1">
      <c r="B156" s="149"/>
      <c r="D156" s="145" t="s">
        <v>164</v>
      </c>
      <c r="E156" s="155" t="s">
        <v>1</v>
      </c>
      <c r="F156" s="150" t="s">
        <v>178</v>
      </c>
      <c r="H156" s="151">
        <v>0.27</v>
      </c>
      <c r="I156" s="152"/>
      <c r="L156" s="149"/>
      <c r="M156" s="153"/>
      <c r="T156" s="154"/>
      <c r="AT156" s="155" t="s">
        <v>164</v>
      </c>
      <c r="AU156" s="155" t="s">
        <v>82</v>
      </c>
      <c r="AV156" s="12" t="s">
        <v>82</v>
      </c>
      <c r="AW156" s="12" t="s">
        <v>30</v>
      </c>
      <c r="AX156" s="12" t="s">
        <v>73</v>
      </c>
      <c r="AY156" s="155" t="s">
        <v>155</v>
      </c>
    </row>
    <row r="157" spans="2:65" s="14" customFormat="1">
      <c r="B157" s="172"/>
      <c r="D157" s="145" t="s">
        <v>164</v>
      </c>
      <c r="E157" s="173" t="s">
        <v>1</v>
      </c>
      <c r="F157" s="174" t="s">
        <v>179</v>
      </c>
      <c r="H157" s="175">
        <v>2.0700000000000003</v>
      </c>
      <c r="I157" s="176"/>
      <c r="L157" s="172"/>
      <c r="M157" s="177"/>
      <c r="T157" s="178"/>
      <c r="AT157" s="173" t="s">
        <v>164</v>
      </c>
      <c r="AU157" s="173" t="s">
        <v>82</v>
      </c>
      <c r="AV157" s="14" t="s">
        <v>88</v>
      </c>
      <c r="AW157" s="14" t="s">
        <v>30</v>
      </c>
      <c r="AX157" s="14" t="s">
        <v>78</v>
      </c>
      <c r="AY157" s="173" t="s">
        <v>155</v>
      </c>
    </row>
    <row r="158" spans="2:65" s="11" customFormat="1" ht="22.95" customHeight="1">
      <c r="B158" s="119"/>
      <c r="D158" s="120" t="s">
        <v>72</v>
      </c>
      <c r="E158" s="129" t="s">
        <v>85</v>
      </c>
      <c r="F158" s="129" t="s">
        <v>180</v>
      </c>
      <c r="I158" s="122"/>
      <c r="J158" s="130">
        <f>BK158</f>
        <v>0</v>
      </c>
      <c r="L158" s="119"/>
      <c r="M158" s="124"/>
      <c r="P158" s="125">
        <f>SUM(P159:P183)</f>
        <v>0</v>
      </c>
      <c r="R158" s="125">
        <f>SUM(R159:R183)</f>
        <v>2.0017375500000001</v>
      </c>
      <c r="T158" s="126">
        <f>SUM(T159:T183)</f>
        <v>0</v>
      </c>
      <c r="AR158" s="120" t="s">
        <v>78</v>
      </c>
      <c r="AT158" s="127" t="s">
        <v>72</v>
      </c>
      <c r="AU158" s="127" t="s">
        <v>78</v>
      </c>
      <c r="AY158" s="120" t="s">
        <v>155</v>
      </c>
      <c r="BK158" s="128">
        <f>SUM(BK159:BK183)</f>
        <v>0</v>
      </c>
    </row>
    <row r="159" spans="2:65" s="1" customFormat="1" ht="37.950000000000003" customHeight="1">
      <c r="B159" s="31"/>
      <c r="C159" s="156" t="s">
        <v>85</v>
      </c>
      <c r="D159" s="156" t="s">
        <v>167</v>
      </c>
      <c r="E159" s="157" t="s">
        <v>181</v>
      </c>
      <c r="F159" s="158" t="s">
        <v>182</v>
      </c>
      <c r="G159" s="159" t="s">
        <v>183</v>
      </c>
      <c r="H159" s="160">
        <v>7.5350000000000001</v>
      </c>
      <c r="I159" s="161"/>
      <c r="J159" s="162">
        <f>ROUND(I159*H159,2)</f>
        <v>0</v>
      </c>
      <c r="K159" s="158" t="s">
        <v>161</v>
      </c>
      <c r="L159" s="31"/>
      <c r="M159" s="163" t="s">
        <v>1</v>
      </c>
      <c r="N159" s="164" t="s">
        <v>38</v>
      </c>
      <c r="P159" s="141">
        <f>O159*H159</f>
        <v>0</v>
      </c>
      <c r="Q159" s="141">
        <v>0.20133000000000001</v>
      </c>
      <c r="R159" s="141">
        <f>Q159*H159</f>
        <v>1.5170215500000002</v>
      </c>
      <c r="S159" s="141">
        <v>0</v>
      </c>
      <c r="T159" s="142">
        <f>S159*H159</f>
        <v>0</v>
      </c>
      <c r="AR159" s="143" t="s">
        <v>88</v>
      </c>
      <c r="AT159" s="143" t="s">
        <v>167</v>
      </c>
      <c r="AU159" s="143" t="s">
        <v>82</v>
      </c>
      <c r="AY159" s="16" t="s">
        <v>155</v>
      </c>
      <c r="BE159" s="144">
        <f>IF(N159="základní",J159,0)</f>
        <v>0</v>
      </c>
      <c r="BF159" s="144">
        <f>IF(N159="snížená",J159,0)</f>
        <v>0</v>
      </c>
      <c r="BG159" s="144">
        <f>IF(N159="zákl. přenesená",J159,0)</f>
        <v>0</v>
      </c>
      <c r="BH159" s="144">
        <f>IF(N159="sníž. přenesená",J159,0)</f>
        <v>0</v>
      </c>
      <c r="BI159" s="144">
        <f>IF(N159="nulová",J159,0)</f>
        <v>0</v>
      </c>
      <c r="BJ159" s="16" t="s">
        <v>78</v>
      </c>
      <c r="BK159" s="144">
        <f>ROUND(I159*H159,2)</f>
        <v>0</v>
      </c>
      <c r="BL159" s="16" t="s">
        <v>88</v>
      </c>
      <c r="BM159" s="143" t="s">
        <v>184</v>
      </c>
    </row>
    <row r="160" spans="2:65" s="1" customFormat="1" ht="28.8">
      <c r="B160" s="31"/>
      <c r="D160" s="145" t="s">
        <v>163</v>
      </c>
      <c r="F160" s="146" t="s">
        <v>185</v>
      </c>
      <c r="I160" s="147"/>
      <c r="L160" s="31"/>
      <c r="M160" s="148"/>
      <c r="T160" s="55"/>
      <c r="AT160" s="16" t="s">
        <v>163</v>
      </c>
      <c r="AU160" s="16" t="s">
        <v>82</v>
      </c>
    </row>
    <row r="161" spans="2:65" s="1" customFormat="1" ht="153.6">
      <c r="B161" s="31"/>
      <c r="D161" s="145" t="s">
        <v>173</v>
      </c>
      <c r="F161" s="165" t="s">
        <v>186</v>
      </c>
      <c r="I161" s="147"/>
      <c r="L161" s="31"/>
      <c r="M161" s="148"/>
      <c r="T161" s="55"/>
      <c r="AT161" s="16" t="s">
        <v>173</v>
      </c>
      <c r="AU161" s="16" t="s">
        <v>82</v>
      </c>
    </row>
    <row r="162" spans="2:65" s="13" customFormat="1">
      <c r="B162" s="166"/>
      <c r="D162" s="145" t="s">
        <v>164</v>
      </c>
      <c r="E162" s="167" t="s">
        <v>1</v>
      </c>
      <c r="F162" s="168" t="s">
        <v>187</v>
      </c>
      <c r="H162" s="167" t="s">
        <v>1</v>
      </c>
      <c r="I162" s="169"/>
      <c r="L162" s="166"/>
      <c r="M162" s="170"/>
      <c r="T162" s="171"/>
      <c r="AT162" s="167" t="s">
        <v>164</v>
      </c>
      <c r="AU162" s="167" t="s">
        <v>82</v>
      </c>
      <c r="AV162" s="13" t="s">
        <v>78</v>
      </c>
      <c r="AW162" s="13" t="s">
        <v>30</v>
      </c>
      <c r="AX162" s="13" t="s">
        <v>73</v>
      </c>
      <c r="AY162" s="167" t="s">
        <v>155</v>
      </c>
    </row>
    <row r="163" spans="2:65" s="12" customFormat="1">
      <c r="B163" s="149"/>
      <c r="D163" s="145" t="s">
        <v>164</v>
      </c>
      <c r="E163" s="155" t="s">
        <v>1</v>
      </c>
      <c r="F163" s="150" t="s">
        <v>188</v>
      </c>
      <c r="H163" s="151">
        <v>7.5350000000000001</v>
      </c>
      <c r="I163" s="152"/>
      <c r="L163" s="149"/>
      <c r="M163" s="153"/>
      <c r="T163" s="154"/>
      <c r="AT163" s="155" t="s">
        <v>164</v>
      </c>
      <c r="AU163" s="155" t="s">
        <v>82</v>
      </c>
      <c r="AV163" s="12" t="s">
        <v>82</v>
      </c>
      <c r="AW163" s="12" t="s">
        <v>30</v>
      </c>
      <c r="AX163" s="12" t="s">
        <v>73</v>
      </c>
      <c r="AY163" s="155" t="s">
        <v>155</v>
      </c>
    </row>
    <row r="164" spans="2:65" s="14" customFormat="1">
      <c r="B164" s="172"/>
      <c r="D164" s="145" t="s">
        <v>164</v>
      </c>
      <c r="E164" s="173" t="s">
        <v>1</v>
      </c>
      <c r="F164" s="174" t="s">
        <v>179</v>
      </c>
      <c r="H164" s="175">
        <v>7.5350000000000001</v>
      </c>
      <c r="I164" s="176"/>
      <c r="L164" s="172"/>
      <c r="M164" s="177"/>
      <c r="T164" s="178"/>
      <c r="AT164" s="173" t="s">
        <v>164</v>
      </c>
      <c r="AU164" s="173" t="s">
        <v>82</v>
      </c>
      <c r="AV164" s="14" t="s">
        <v>88</v>
      </c>
      <c r="AW164" s="14" t="s">
        <v>30</v>
      </c>
      <c r="AX164" s="14" t="s">
        <v>78</v>
      </c>
      <c r="AY164" s="173" t="s">
        <v>155</v>
      </c>
    </row>
    <row r="165" spans="2:65" s="1" customFormat="1" ht="21.75" customHeight="1">
      <c r="B165" s="31"/>
      <c r="C165" s="156" t="s">
        <v>88</v>
      </c>
      <c r="D165" s="156" t="s">
        <v>167</v>
      </c>
      <c r="E165" s="157" t="s">
        <v>189</v>
      </c>
      <c r="F165" s="158" t="s">
        <v>190</v>
      </c>
      <c r="G165" s="159" t="s">
        <v>191</v>
      </c>
      <c r="H165" s="160">
        <v>3</v>
      </c>
      <c r="I165" s="161"/>
      <c r="J165" s="162">
        <f>ROUND(I165*H165,2)</f>
        <v>0</v>
      </c>
      <c r="K165" s="158" t="s">
        <v>161</v>
      </c>
      <c r="L165" s="31"/>
      <c r="M165" s="163" t="s">
        <v>1</v>
      </c>
      <c r="N165" s="164" t="s">
        <v>38</v>
      </c>
      <c r="P165" s="141">
        <f>O165*H165</f>
        <v>0</v>
      </c>
      <c r="Q165" s="141">
        <v>5.4550000000000001E-2</v>
      </c>
      <c r="R165" s="141">
        <f>Q165*H165</f>
        <v>0.16365000000000002</v>
      </c>
      <c r="S165" s="141">
        <v>0</v>
      </c>
      <c r="T165" s="142">
        <f>S165*H165</f>
        <v>0</v>
      </c>
      <c r="AR165" s="143" t="s">
        <v>88</v>
      </c>
      <c r="AT165" s="143" t="s">
        <v>167</v>
      </c>
      <c r="AU165" s="143" t="s">
        <v>82</v>
      </c>
      <c r="AY165" s="16" t="s">
        <v>155</v>
      </c>
      <c r="BE165" s="144">
        <f>IF(N165="základní",J165,0)</f>
        <v>0</v>
      </c>
      <c r="BF165" s="144">
        <f>IF(N165="snížená",J165,0)</f>
        <v>0</v>
      </c>
      <c r="BG165" s="144">
        <f>IF(N165="zákl. přenesená",J165,0)</f>
        <v>0</v>
      </c>
      <c r="BH165" s="144">
        <f>IF(N165="sníž. přenesená",J165,0)</f>
        <v>0</v>
      </c>
      <c r="BI165" s="144">
        <f>IF(N165="nulová",J165,0)</f>
        <v>0</v>
      </c>
      <c r="BJ165" s="16" t="s">
        <v>78</v>
      </c>
      <c r="BK165" s="144">
        <f>ROUND(I165*H165,2)</f>
        <v>0</v>
      </c>
      <c r="BL165" s="16" t="s">
        <v>88</v>
      </c>
      <c r="BM165" s="143" t="s">
        <v>192</v>
      </c>
    </row>
    <row r="166" spans="2:65" s="1" customFormat="1" ht="19.2">
      <c r="B166" s="31"/>
      <c r="D166" s="145" t="s">
        <v>163</v>
      </c>
      <c r="F166" s="146" t="s">
        <v>193</v>
      </c>
      <c r="I166" s="147"/>
      <c r="L166" s="31"/>
      <c r="M166" s="148"/>
      <c r="T166" s="55"/>
      <c r="AT166" s="16" t="s">
        <v>163</v>
      </c>
      <c r="AU166" s="16" t="s">
        <v>82</v>
      </c>
    </row>
    <row r="167" spans="2:65" s="1" customFormat="1" ht="409.6">
      <c r="B167" s="31"/>
      <c r="D167" s="145" t="s">
        <v>173</v>
      </c>
      <c r="F167" s="165" t="s">
        <v>194</v>
      </c>
      <c r="I167" s="147"/>
      <c r="L167" s="31"/>
      <c r="M167" s="148"/>
      <c r="T167" s="55"/>
      <c r="AT167" s="16" t="s">
        <v>173</v>
      </c>
      <c r="AU167" s="16" t="s">
        <v>82</v>
      </c>
    </row>
    <row r="168" spans="2:65" s="13" customFormat="1">
      <c r="B168" s="166"/>
      <c r="D168" s="145" t="s">
        <v>164</v>
      </c>
      <c r="E168" s="167" t="s">
        <v>1</v>
      </c>
      <c r="F168" s="168" t="s">
        <v>195</v>
      </c>
      <c r="H168" s="167" t="s">
        <v>1</v>
      </c>
      <c r="I168" s="169"/>
      <c r="L168" s="166"/>
      <c r="M168" s="170"/>
      <c r="T168" s="171"/>
      <c r="AT168" s="167" t="s">
        <v>164</v>
      </c>
      <c r="AU168" s="167" t="s">
        <v>82</v>
      </c>
      <c r="AV168" s="13" t="s">
        <v>78</v>
      </c>
      <c r="AW168" s="13" t="s">
        <v>30</v>
      </c>
      <c r="AX168" s="13" t="s">
        <v>73</v>
      </c>
      <c r="AY168" s="167" t="s">
        <v>155</v>
      </c>
    </row>
    <row r="169" spans="2:65" s="12" customFormat="1">
      <c r="B169" s="149"/>
      <c r="D169" s="145" t="s">
        <v>164</v>
      </c>
      <c r="E169" s="155" t="s">
        <v>1</v>
      </c>
      <c r="F169" s="150" t="s">
        <v>85</v>
      </c>
      <c r="H169" s="151">
        <v>3</v>
      </c>
      <c r="I169" s="152"/>
      <c r="L169" s="149"/>
      <c r="M169" s="153"/>
      <c r="T169" s="154"/>
      <c r="AT169" s="155" t="s">
        <v>164</v>
      </c>
      <c r="AU169" s="155" t="s">
        <v>82</v>
      </c>
      <c r="AV169" s="12" t="s">
        <v>82</v>
      </c>
      <c r="AW169" s="12" t="s">
        <v>30</v>
      </c>
      <c r="AX169" s="12" t="s">
        <v>73</v>
      </c>
      <c r="AY169" s="155" t="s">
        <v>155</v>
      </c>
    </row>
    <row r="170" spans="2:65" s="14" customFormat="1">
      <c r="B170" s="172"/>
      <c r="D170" s="145" t="s">
        <v>164</v>
      </c>
      <c r="E170" s="173" t="s">
        <v>1</v>
      </c>
      <c r="F170" s="174" t="s">
        <v>179</v>
      </c>
      <c r="H170" s="175">
        <v>3</v>
      </c>
      <c r="I170" s="176"/>
      <c r="L170" s="172"/>
      <c r="M170" s="177"/>
      <c r="T170" s="178"/>
      <c r="AT170" s="173" t="s">
        <v>164</v>
      </c>
      <c r="AU170" s="173" t="s">
        <v>82</v>
      </c>
      <c r="AV170" s="14" t="s">
        <v>88</v>
      </c>
      <c r="AW170" s="14" t="s">
        <v>30</v>
      </c>
      <c r="AX170" s="14" t="s">
        <v>78</v>
      </c>
      <c r="AY170" s="173" t="s">
        <v>155</v>
      </c>
    </row>
    <row r="171" spans="2:65" s="1" customFormat="1" ht="24.15" customHeight="1">
      <c r="B171" s="31"/>
      <c r="C171" s="156" t="s">
        <v>91</v>
      </c>
      <c r="D171" s="156" t="s">
        <v>167</v>
      </c>
      <c r="E171" s="157" t="s">
        <v>196</v>
      </c>
      <c r="F171" s="158" t="s">
        <v>197</v>
      </c>
      <c r="G171" s="159" t="s">
        <v>198</v>
      </c>
      <c r="H171" s="160">
        <v>1.5</v>
      </c>
      <c r="I171" s="161"/>
      <c r="J171" s="162">
        <f>ROUND(I171*H171,2)</f>
        <v>0</v>
      </c>
      <c r="K171" s="158" t="s">
        <v>161</v>
      </c>
      <c r="L171" s="31"/>
      <c r="M171" s="163" t="s">
        <v>1</v>
      </c>
      <c r="N171" s="164" t="s">
        <v>38</v>
      </c>
      <c r="P171" s="141">
        <f>O171*H171</f>
        <v>0</v>
      </c>
      <c r="Q171" s="141">
        <v>2.5999999999999998E-4</v>
      </c>
      <c r="R171" s="141">
        <f>Q171*H171</f>
        <v>3.8999999999999994E-4</v>
      </c>
      <c r="S171" s="141">
        <v>0</v>
      </c>
      <c r="T171" s="142">
        <f>S171*H171</f>
        <v>0</v>
      </c>
      <c r="AR171" s="143" t="s">
        <v>88</v>
      </c>
      <c r="AT171" s="143" t="s">
        <v>167</v>
      </c>
      <c r="AU171" s="143" t="s">
        <v>82</v>
      </c>
      <c r="AY171" s="16" t="s">
        <v>155</v>
      </c>
      <c r="BE171" s="144">
        <f>IF(N171="základní",J171,0)</f>
        <v>0</v>
      </c>
      <c r="BF171" s="144">
        <f>IF(N171="snížená",J171,0)</f>
        <v>0</v>
      </c>
      <c r="BG171" s="144">
        <f>IF(N171="zákl. přenesená",J171,0)</f>
        <v>0</v>
      </c>
      <c r="BH171" s="144">
        <f>IF(N171="sníž. přenesená",J171,0)</f>
        <v>0</v>
      </c>
      <c r="BI171" s="144">
        <f>IF(N171="nulová",J171,0)</f>
        <v>0</v>
      </c>
      <c r="BJ171" s="16" t="s">
        <v>78</v>
      </c>
      <c r="BK171" s="144">
        <f>ROUND(I171*H171,2)</f>
        <v>0</v>
      </c>
      <c r="BL171" s="16" t="s">
        <v>88</v>
      </c>
      <c r="BM171" s="143" t="s">
        <v>199</v>
      </c>
    </row>
    <row r="172" spans="2:65" s="1" customFormat="1" ht="19.2">
      <c r="B172" s="31"/>
      <c r="D172" s="145" t="s">
        <v>163</v>
      </c>
      <c r="F172" s="146" t="s">
        <v>200</v>
      </c>
      <c r="I172" s="147"/>
      <c r="L172" s="31"/>
      <c r="M172" s="148"/>
      <c r="T172" s="55"/>
      <c r="AT172" s="16" t="s">
        <v>163</v>
      </c>
      <c r="AU172" s="16" t="s">
        <v>82</v>
      </c>
    </row>
    <row r="173" spans="2:65" s="13" customFormat="1">
      <c r="B173" s="166"/>
      <c r="D173" s="145" t="s">
        <v>164</v>
      </c>
      <c r="E173" s="167" t="s">
        <v>1</v>
      </c>
      <c r="F173" s="168" t="s">
        <v>195</v>
      </c>
      <c r="H173" s="167" t="s">
        <v>1</v>
      </c>
      <c r="I173" s="169"/>
      <c r="L173" s="166"/>
      <c r="M173" s="170"/>
      <c r="T173" s="171"/>
      <c r="AT173" s="167" t="s">
        <v>164</v>
      </c>
      <c r="AU173" s="167" t="s">
        <v>82</v>
      </c>
      <c r="AV173" s="13" t="s">
        <v>78</v>
      </c>
      <c r="AW173" s="13" t="s">
        <v>30</v>
      </c>
      <c r="AX173" s="13" t="s">
        <v>73</v>
      </c>
      <c r="AY173" s="167" t="s">
        <v>155</v>
      </c>
    </row>
    <row r="174" spans="2:65" s="12" customFormat="1">
      <c r="B174" s="149"/>
      <c r="D174" s="145" t="s">
        <v>164</v>
      </c>
      <c r="E174" s="155" t="s">
        <v>1</v>
      </c>
      <c r="F174" s="150" t="s">
        <v>201</v>
      </c>
      <c r="H174" s="151">
        <v>1.5</v>
      </c>
      <c r="I174" s="152"/>
      <c r="L174" s="149"/>
      <c r="M174" s="153"/>
      <c r="T174" s="154"/>
      <c r="AT174" s="155" t="s">
        <v>164</v>
      </c>
      <c r="AU174" s="155" t="s">
        <v>82</v>
      </c>
      <c r="AV174" s="12" t="s">
        <v>82</v>
      </c>
      <c r="AW174" s="12" t="s">
        <v>30</v>
      </c>
      <c r="AX174" s="12" t="s">
        <v>73</v>
      </c>
      <c r="AY174" s="155" t="s">
        <v>155</v>
      </c>
    </row>
    <row r="175" spans="2:65" s="14" customFormat="1">
      <c r="B175" s="172"/>
      <c r="D175" s="145" t="s">
        <v>164</v>
      </c>
      <c r="E175" s="173" t="s">
        <v>1</v>
      </c>
      <c r="F175" s="174" t="s">
        <v>179</v>
      </c>
      <c r="H175" s="175">
        <v>1.5</v>
      </c>
      <c r="I175" s="176"/>
      <c r="L175" s="172"/>
      <c r="M175" s="177"/>
      <c r="T175" s="178"/>
      <c r="AT175" s="173" t="s">
        <v>164</v>
      </c>
      <c r="AU175" s="173" t="s">
        <v>82</v>
      </c>
      <c r="AV175" s="14" t="s">
        <v>88</v>
      </c>
      <c r="AW175" s="14" t="s">
        <v>30</v>
      </c>
      <c r="AX175" s="14" t="s">
        <v>78</v>
      </c>
      <c r="AY175" s="173" t="s">
        <v>155</v>
      </c>
    </row>
    <row r="176" spans="2:65" s="1" customFormat="1" ht="21.75" customHeight="1">
      <c r="B176" s="31"/>
      <c r="C176" s="156" t="s">
        <v>94</v>
      </c>
      <c r="D176" s="156" t="s">
        <v>167</v>
      </c>
      <c r="E176" s="157" t="s">
        <v>202</v>
      </c>
      <c r="F176" s="158" t="s">
        <v>203</v>
      </c>
      <c r="G176" s="159" t="s">
        <v>183</v>
      </c>
      <c r="H176" s="160">
        <v>1.2</v>
      </c>
      <c r="I176" s="161"/>
      <c r="J176" s="162">
        <f>ROUND(I176*H176,2)</f>
        <v>0</v>
      </c>
      <c r="K176" s="158" t="s">
        <v>161</v>
      </c>
      <c r="L176" s="31"/>
      <c r="M176" s="163" t="s">
        <v>1</v>
      </c>
      <c r="N176" s="164" t="s">
        <v>38</v>
      </c>
      <c r="P176" s="141">
        <f>O176*H176</f>
        <v>0</v>
      </c>
      <c r="Q176" s="141">
        <v>0.26723000000000002</v>
      </c>
      <c r="R176" s="141">
        <f>Q176*H176</f>
        <v>0.32067600000000002</v>
      </c>
      <c r="S176" s="141">
        <v>0</v>
      </c>
      <c r="T176" s="142">
        <f>S176*H176</f>
        <v>0</v>
      </c>
      <c r="AR176" s="143" t="s">
        <v>88</v>
      </c>
      <c r="AT176" s="143" t="s">
        <v>167</v>
      </c>
      <c r="AU176" s="143" t="s">
        <v>82</v>
      </c>
      <c r="AY176" s="16" t="s">
        <v>155</v>
      </c>
      <c r="BE176" s="144">
        <f>IF(N176="základní",J176,0)</f>
        <v>0</v>
      </c>
      <c r="BF176" s="144">
        <f>IF(N176="snížená",J176,0)</f>
        <v>0</v>
      </c>
      <c r="BG176" s="144">
        <f>IF(N176="zákl. přenesená",J176,0)</f>
        <v>0</v>
      </c>
      <c r="BH176" s="144">
        <f>IF(N176="sníž. přenesená",J176,0)</f>
        <v>0</v>
      </c>
      <c r="BI176" s="144">
        <f>IF(N176="nulová",J176,0)</f>
        <v>0</v>
      </c>
      <c r="BJ176" s="16" t="s">
        <v>78</v>
      </c>
      <c r="BK176" s="144">
        <f>ROUND(I176*H176,2)</f>
        <v>0</v>
      </c>
      <c r="BL176" s="16" t="s">
        <v>88</v>
      </c>
      <c r="BM176" s="143" t="s">
        <v>204</v>
      </c>
    </row>
    <row r="177" spans="2:65" s="1" customFormat="1" ht="19.2">
      <c r="B177" s="31"/>
      <c r="D177" s="145" t="s">
        <v>163</v>
      </c>
      <c r="F177" s="146" t="s">
        <v>205</v>
      </c>
      <c r="I177" s="147"/>
      <c r="L177" s="31"/>
      <c r="M177" s="148"/>
      <c r="T177" s="55"/>
      <c r="AT177" s="16" t="s">
        <v>163</v>
      </c>
      <c r="AU177" s="16" t="s">
        <v>82</v>
      </c>
    </row>
    <row r="178" spans="2:65" s="1" customFormat="1" ht="67.2">
      <c r="B178" s="31"/>
      <c r="D178" s="145" t="s">
        <v>173</v>
      </c>
      <c r="F178" s="165" t="s">
        <v>206</v>
      </c>
      <c r="I178" s="147"/>
      <c r="L178" s="31"/>
      <c r="M178" s="148"/>
      <c r="T178" s="55"/>
      <c r="AT178" s="16" t="s">
        <v>173</v>
      </c>
      <c r="AU178" s="16" t="s">
        <v>82</v>
      </c>
    </row>
    <row r="179" spans="2:65" s="13" customFormat="1">
      <c r="B179" s="166"/>
      <c r="D179" s="145" t="s">
        <v>164</v>
      </c>
      <c r="E179" s="167" t="s">
        <v>1</v>
      </c>
      <c r="F179" s="168" t="s">
        <v>207</v>
      </c>
      <c r="H179" s="167" t="s">
        <v>1</v>
      </c>
      <c r="I179" s="169"/>
      <c r="L179" s="166"/>
      <c r="M179" s="170"/>
      <c r="T179" s="171"/>
      <c r="AT179" s="167" t="s">
        <v>164</v>
      </c>
      <c r="AU179" s="167" t="s">
        <v>82</v>
      </c>
      <c r="AV179" s="13" t="s">
        <v>78</v>
      </c>
      <c r="AW179" s="13" t="s">
        <v>30</v>
      </c>
      <c r="AX179" s="13" t="s">
        <v>73</v>
      </c>
      <c r="AY179" s="167" t="s">
        <v>155</v>
      </c>
    </row>
    <row r="180" spans="2:65" s="12" customFormat="1">
      <c r="B180" s="149"/>
      <c r="D180" s="145" t="s">
        <v>164</v>
      </c>
      <c r="E180" s="155" t="s">
        <v>1</v>
      </c>
      <c r="F180" s="150" t="s">
        <v>208</v>
      </c>
      <c r="H180" s="151">
        <v>0.6</v>
      </c>
      <c r="I180" s="152"/>
      <c r="L180" s="149"/>
      <c r="M180" s="153"/>
      <c r="T180" s="154"/>
      <c r="AT180" s="155" t="s">
        <v>164</v>
      </c>
      <c r="AU180" s="155" t="s">
        <v>82</v>
      </c>
      <c r="AV180" s="12" t="s">
        <v>82</v>
      </c>
      <c r="AW180" s="12" t="s">
        <v>30</v>
      </c>
      <c r="AX180" s="12" t="s">
        <v>73</v>
      </c>
      <c r="AY180" s="155" t="s">
        <v>155</v>
      </c>
    </row>
    <row r="181" spans="2:65" s="13" customFormat="1">
      <c r="B181" s="166"/>
      <c r="D181" s="145" t="s">
        <v>164</v>
      </c>
      <c r="E181" s="167" t="s">
        <v>1</v>
      </c>
      <c r="F181" s="168" t="s">
        <v>209</v>
      </c>
      <c r="H181" s="167" t="s">
        <v>1</v>
      </c>
      <c r="I181" s="169"/>
      <c r="L181" s="166"/>
      <c r="M181" s="170"/>
      <c r="T181" s="171"/>
      <c r="AT181" s="167" t="s">
        <v>164</v>
      </c>
      <c r="AU181" s="167" t="s">
        <v>82</v>
      </c>
      <c r="AV181" s="13" t="s">
        <v>78</v>
      </c>
      <c r="AW181" s="13" t="s">
        <v>30</v>
      </c>
      <c r="AX181" s="13" t="s">
        <v>73</v>
      </c>
      <c r="AY181" s="167" t="s">
        <v>155</v>
      </c>
    </row>
    <row r="182" spans="2:65" s="12" customFormat="1">
      <c r="B182" s="149"/>
      <c r="D182" s="145" t="s">
        <v>164</v>
      </c>
      <c r="E182" s="155" t="s">
        <v>1</v>
      </c>
      <c r="F182" s="150" t="s">
        <v>208</v>
      </c>
      <c r="H182" s="151">
        <v>0.6</v>
      </c>
      <c r="I182" s="152"/>
      <c r="L182" s="149"/>
      <c r="M182" s="153"/>
      <c r="T182" s="154"/>
      <c r="AT182" s="155" t="s">
        <v>164</v>
      </c>
      <c r="AU182" s="155" t="s">
        <v>82</v>
      </c>
      <c r="AV182" s="12" t="s">
        <v>82</v>
      </c>
      <c r="AW182" s="12" t="s">
        <v>30</v>
      </c>
      <c r="AX182" s="12" t="s">
        <v>73</v>
      </c>
      <c r="AY182" s="155" t="s">
        <v>155</v>
      </c>
    </row>
    <row r="183" spans="2:65" s="14" customFormat="1">
      <c r="B183" s="172"/>
      <c r="D183" s="145" t="s">
        <v>164</v>
      </c>
      <c r="E183" s="173" t="s">
        <v>1</v>
      </c>
      <c r="F183" s="174" t="s">
        <v>179</v>
      </c>
      <c r="H183" s="175">
        <v>1.2</v>
      </c>
      <c r="I183" s="176"/>
      <c r="L183" s="172"/>
      <c r="M183" s="177"/>
      <c r="T183" s="178"/>
      <c r="AT183" s="173" t="s">
        <v>164</v>
      </c>
      <c r="AU183" s="173" t="s">
        <v>82</v>
      </c>
      <c r="AV183" s="14" t="s">
        <v>88</v>
      </c>
      <c r="AW183" s="14" t="s">
        <v>30</v>
      </c>
      <c r="AX183" s="14" t="s">
        <v>78</v>
      </c>
      <c r="AY183" s="173" t="s">
        <v>155</v>
      </c>
    </row>
    <row r="184" spans="2:65" s="11" customFormat="1" ht="22.95" customHeight="1">
      <c r="B184" s="119"/>
      <c r="D184" s="120" t="s">
        <v>72</v>
      </c>
      <c r="E184" s="129" t="s">
        <v>88</v>
      </c>
      <c r="F184" s="129" t="s">
        <v>210</v>
      </c>
      <c r="I184" s="122"/>
      <c r="J184" s="130">
        <f>BK184</f>
        <v>0</v>
      </c>
      <c r="L184" s="119"/>
      <c r="M184" s="124"/>
      <c r="P184" s="125">
        <f>SUM(P185:P225)</f>
        <v>0</v>
      </c>
      <c r="R184" s="125">
        <f>SUM(R185:R225)</f>
        <v>40.758523220000001</v>
      </c>
      <c r="T184" s="126">
        <f>SUM(T185:T225)</f>
        <v>0</v>
      </c>
      <c r="AR184" s="120" t="s">
        <v>78</v>
      </c>
      <c r="AT184" s="127" t="s">
        <v>72</v>
      </c>
      <c r="AU184" s="127" t="s">
        <v>78</v>
      </c>
      <c r="AY184" s="120" t="s">
        <v>155</v>
      </c>
      <c r="BK184" s="128">
        <f>SUM(BK185:BK225)</f>
        <v>0</v>
      </c>
    </row>
    <row r="185" spans="2:65" s="1" customFormat="1" ht="16.5" customHeight="1">
      <c r="B185" s="31"/>
      <c r="C185" s="156" t="s">
        <v>97</v>
      </c>
      <c r="D185" s="156" t="s">
        <v>167</v>
      </c>
      <c r="E185" s="157" t="s">
        <v>211</v>
      </c>
      <c r="F185" s="158" t="s">
        <v>212</v>
      </c>
      <c r="G185" s="159" t="s">
        <v>170</v>
      </c>
      <c r="H185" s="160">
        <v>14.157999999999999</v>
      </c>
      <c r="I185" s="161"/>
      <c r="J185" s="162">
        <f>ROUND(I185*H185,2)</f>
        <v>0</v>
      </c>
      <c r="K185" s="158" t="s">
        <v>161</v>
      </c>
      <c r="L185" s="31"/>
      <c r="M185" s="163" t="s">
        <v>1</v>
      </c>
      <c r="N185" s="164" t="s">
        <v>38</v>
      </c>
      <c r="P185" s="141">
        <f>O185*H185</f>
        <v>0</v>
      </c>
      <c r="Q185" s="141">
        <v>2.45343</v>
      </c>
      <c r="R185" s="141">
        <f>Q185*H185</f>
        <v>34.73566194</v>
      </c>
      <c r="S185" s="141">
        <v>0</v>
      </c>
      <c r="T185" s="142">
        <f>S185*H185</f>
        <v>0</v>
      </c>
      <c r="AR185" s="143" t="s">
        <v>88</v>
      </c>
      <c r="AT185" s="143" t="s">
        <v>167</v>
      </c>
      <c r="AU185" s="143" t="s">
        <v>82</v>
      </c>
      <c r="AY185" s="16" t="s">
        <v>155</v>
      </c>
      <c r="BE185" s="144">
        <f>IF(N185="základní",J185,0)</f>
        <v>0</v>
      </c>
      <c r="BF185" s="144">
        <f>IF(N185="snížená",J185,0)</f>
        <v>0</v>
      </c>
      <c r="BG185" s="144">
        <f>IF(N185="zákl. přenesená",J185,0)</f>
        <v>0</v>
      </c>
      <c r="BH185" s="144">
        <f>IF(N185="sníž. přenesená",J185,0)</f>
        <v>0</v>
      </c>
      <c r="BI185" s="144">
        <f>IF(N185="nulová",J185,0)</f>
        <v>0</v>
      </c>
      <c r="BJ185" s="16" t="s">
        <v>78</v>
      </c>
      <c r="BK185" s="144">
        <f>ROUND(I185*H185,2)</f>
        <v>0</v>
      </c>
      <c r="BL185" s="16" t="s">
        <v>88</v>
      </c>
      <c r="BM185" s="143" t="s">
        <v>213</v>
      </c>
    </row>
    <row r="186" spans="2:65" s="1" customFormat="1" ht="28.8">
      <c r="B186" s="31"/>
      <c r="D186" s="145" t="s">
        <v>163</v>
      </c>
      <c r="F186" s="146" t="s">
        <v>214</v>
      </c>
      <c r="I186" s="147"/>
      <c r="L186" s="31"/>
      <c r="M186" s="148"/>
      <c r="T186" s="55"/>
      <c r="AT186" s="16" t="s">
        <v>163</v>
      </c>
      <c r="AU186" s="16" t="s">
        <v>82</v>
      </c>
    </row>
    <row r="187" spans="2:65" s="1" customFormat="1" ht="48">
      <c r="B187" s="31"/>
      <c r="D187" s="145" t="s">
        <v>173</v>
      </c>
      <c r="F187" s="165" t="s">
        <v>215</v>
      </c>
      <c r="I187" s="147"/>
      <c r="L187" s="31"/>
      <c r="M187" s="148"/>
      <c r="T187" s="55"/>
      <c r="AT187" s="16" t="s">
        <v>173</v>
      </c>
      <c r="AU187" s="16" t="s">
        <v>82</v>
      </c>
    </row>
    <row r="188" spans="2:65" s="13" customFormat="1">
      <c r="B188" s="166"/>
      <c r="D188" s="145" t="s">
        <v>164</v>
      </c>
      <c r="E188" s="167" t="s">
        <v>1</v>
      </c>
      <c r="F188" s="168" t="s">
        <v>216</v>
      </c>
      <c r="H188" s="167" t="s">
        <v>1</v>
      </c>
      <c r="I188" s="169"/>
      <c r="L188" s="166"/>
      <c r="M188" s="170"/>
      <c r="T188" s="171"/>
      <c r="AT188" s="167" t="s">
        <v>164</v>
      </c>
      <c r="AU188" s="167" t="s">
        <v>82</v>
      </c>
      <c r="AV188" s="13" t="s">
        <v>78</v>
      </c>
      <c r="AW188" s="13" t="s">
        <v>30</v>
      </c>
      <c r="AX188" s="13" t="s">
        <v>73</v>
      </c>
      <c r="AY188" s="167" t="s">
        <v>155</v>
      </c>
    </row>
    <row r="189" spans="2:65" s="12" customFormat="1" ht="20.399999999999999">
      <c r="B189" s="149"/>
      <c r="D189" s="145" t="s">
        <v>164</v>
      </c>
      <c r="E189" s="155" t="s">
        <v>1</v>
      </c>
      <c r="F189" s="150" t="s">
        <v>217</v>
      </c>
      <c r="H189" s="151">
        <v>14.157999999999999</v>
      </c>
      <c r="I189" s="152"/>
      <c r="L189" s="149"/>
      <c r="M189" s="153"/>
      <c r="T189" s="154"/>
      <c r="AT189" s="155" t="s">
        <v>164</v>
      </c>
      <c r="AU189" s="155" t="s">
        <v>82</v>
      </c>
      <c r="AV189" s="12" t="s">
        <v>82</v>
      </c>
      <c r="AW189" s="12" t="s">
        <v>30</v>
      </c>
      <c r="AX189" s="12" t="s">
        <v>73</v>
      </c>
      <c r="AY189" s="155" t="s">
        <v>155</v>
      </c>
    </row>
    <row r="190" spans="2:65" s="14" customFormat="1">
      <c r="B190" s="172"/>
      <c r="D190" s="145" t="s">
        <v>164</v>
      </c>
      <c r="E190" s="173" t="s">
        <v>1</v>
      </c>
      <c r="F190" s="174" t="s">
        <v>179</v>
      </c>
      <c r="H190" s="175">
        <v>14.157999999999999</v>
      </c>
      <c r="I190" s="176"/>
      <c r="L190" s="172"/>
      <c r="M190" s="177"/>
      <c r="T190" s="178"/>
      <c r="AT190" s="173" t="s">
        <v>164</v>
      </c>
      <c r="AU190" s="173" t="s">
        <v>82</v>
      </c>
      <c r="AV190" s="14" t="s">
        <v>88</v>
      </c>
      <c r="AW190" s="14" t="s">
        <v>30</v>
      </c>
      <c r="AX190" s="14" t="s">
        <v>78</v>
      </c>
      <c r="AY190" s="173" t="s">
        <v>155</v>
      </c>
    </row>
    <row r="191" spans="2:65" s="1" customFormat="1" ht="24.15" customHeight="1">
      <c r="B191" s="31"/>
      <c r="C191" s="156" t="s">
        <v>99</v>
      </c>
      <c r="D191" s="156" t="s">
        <v>167</v>
      </c>
      <c r="E191" s="157" t="s">
        <v>218</v>
      </c>
      <c r="F191" s="158" t="s">
        <v>219</v>
      </c>
      <c r="G191" s="159" t="s">
        <v>183</v>
      </c>
      <c r="H191" s="160">
        <v>314.63200000000001</v>
      </c>
      <c r="I191" s="161"/>
      <c r="J191" s="162">
        <f>ROUND(I191*H191,2)</f>
        <v>0</v>
      </c>
      <c r="K191" s="158" t="s">
        <v>161</v>
      </c>
      <c r="L191" s="31"/>
      <c r="M191" s="163" t="s">
        <v>1</v>
      </c>
      <c r="N191" s="164" t="s">
        <v>38</v>
      </c>
      <c r="P191" s="141">
        <f>O191*H191</f>
        <v>0</v>
      </c>
      <c r="Q191" s="141">
        <v>1.128E-2</v>
      </c>
      <c r="R191" s="141">
        <f>Q191*H191</f>
        <v>3.5490489599999999</v>
      </c>
      <c r="S191" s="141">
        <v>0</v>
      </c>
      <c r="T191" s="142">
        <f>S191*H191</f>
        <v>0</v>
      </c>
      <c r="AR191" s="143" t="s">
        <v>88</v>
      </c>
      <c r="AT191" s="143" t="s">
        <v>167</v>
      </c>
      <c r="AU191" s="143" t="s">
        <v>82</v>
      </c>
      <c r="AY191" s="16" t="s">
        <v>155</v>
      </c>
      <c r="BE191" s="144">
        <f>IF(N191="základní",J191,0)</f>
        <v>0</v>
      </c>
      <c r="BF191" s="144">
        <f>IF(N191="snížená",J191,0)</f>
        <v>0</v>
      </c>
      <c r="BG191" s="144">
        <f>IF(N191="zákl. přenesená",J191,0)</f>
        <v>0</v>
      </c>
      <c r="BH191" s="144">
        <f>IF(N191="sníž. přenesená",J191,0)</f>
        <v>0</v>
      </c>
      <c r="BI191" s="144">
        <f>IF(N191="nulová",J191,0)</f>
        <v>0</v>
      </c>
      <c r="BJ191" s="16" t="s">
        <v>78</v>
      </c>
      <c r="BK191" s="144">
        <f>ROUND(I191*H191,2)</f>
        <v>0</v>
      </c>
      <c r="BL191" s="16" t="s">
        <v>88</v>
      </c>
      <c r="BM191" s="143" t="s">
        <v>220</v>
      </c>
    </row>
    <row r="192" spans="2:65" s="1" customFormat="1" ht="57.6">
      <c r="B192" s="31"/>
      <c r="D192" s="145" t="s">
        <v>163</v>
      </c>
      <c r="F192" s="146" t="s">
        <v>221</v>
      </c>
      <c r="I192" s="147"/>
      <c r="L192" s="31"/>
      <c r="M192" s="148"/>
      <c r="T192" s="55"/>
      <c r="AT192" s="16" t="s">
        <v>163</v>
      </c>
      <c r="AU192" s="16" t="s">
        <v>82</v>
      </c>
    </row>
    <row r="193" spans="2:65" s="1" customFormat="1" ht="67.2">
      <c r="B193" s="31"/>
      <c r="D193" s="145" t="s">
        <v>173</v>
      </c>
      <c r="F193" s="165" t="s">
        <v>222</v>
      </c>
      <c r="I193" s="147"/>
      <c r="L193" s="31"/>
      <c r="M193" s="148"/>
      <c r="T193" s="55"/>
      <c r="AT193" s="16" t="s">
        <v>173</v>
      </c>
      <c r="AU193" s="16" t="s">
        <v>82</v>
      </c>
    </row>
    <row r="194" spans="2:65" s="13" customFormat="1">
      <c r="B194" s="166"/>
      <c r="D194" s="145" t="s">
        <v>164</v>
      </c>
      <c r="E194" s="167" t="s">
        <v>1</v>
      </c>
      <c r="F194" s="168" t="s">
        <v>216</v>
      </c>
      <c r="H194" s="167" t="s">
        <v>1</v>
      </c>
      <c r="I194" s="169"/>
      <c r="L194" s="166"/>
      <c r="M194" s="170"/>
      <c r="T194" s="171"/>
      <c r="AT194" s="167" t="s">
        <v>164</v>
      </c>
      <c r="AU194" s="167" t="s">
        <v>82</v>
      </c>
      <c r="AV194" s="13" t="s">
        <v>78</v>
      </c>
      <c r="AW194" s="13" t="s">
        <v>30</v>
      </c>
      <c r="AX194" s="13" t="s">
        <v>73</v>
      </c>
      <c r="AY194" s="167" t="s">
        <v>155</v>
      </c>
    </row>
    <row r="195" spans="2:65" s="12" customFormat="1">
      <c r="B195" s="149"/>
      <c r="D195" s="145" t="s">
        <v>164</v>
      </c>
      <c r="E195" s="155" t="s">
        <v>1</v>
      </c>
      <c r="F195" s="150" t="s">
        <v>223</v>
      </c>
      <c r="H195" s="151">
        <v>314.63200000000001</v>
      </c>
      <c r="I195" s="152"/>
      <c r="L195" s="149"/>
      <c r="M195" s="153"/>
      <c r="T195" s="154"/>
      <c r="AT195" s="155" t="s">
        <v>164</v>
      </c>
      <c r="AU195" s="155" t="s">
        <v>82</v>
      </c>
      <c r="AV195" s="12" t="s">
        <v>82</v>
      </c>
      <c r="AW195" s="12" t="s">
        <v>30</v>
      </c>
      <c r="AX195" s="12" t="s">
        <v>73</v>
      </c>
      <c r="AY195" s="155" t="s">
        <v>155</v>
      </c>
    </row>
    <row r="196" spans="2:65" s="14" customFormat="1">
      <c r="B196" s="172"/>
      <c r="D196" s="145" t="s">
        <v>164</v>
      </c>
      <c r="E196" s="173" t="s">
        <v>1</v>
      </c>
      <c r="F196" s="174" t="s">
        <v>179</v>
      </c>
      <c r="H196" s="175">
        <v>314.63200000000001</v>
      </c>
      <c r="I196" s="176"/>
      <c r="L196" s="172"/>
      <c r="M196" s="177"/>
      <c r="T196" s="178"/>
      <c r="AT196" s="173" t="s">
        <v>164</v>
      </c>
      <c r="AU196" s="173" t="s">
        <v>82</v>
      </c>
      <c r="AV196" s="14" t="s">
        <v>88</v>
      </c>
      <c r="AW196" s="14" t="s">
        <v>30</v>
      </c>
      <c r="AX196" s="14" t="s">
        <v>78</v>
      </c>
      <c r="AY196" s="173" t="s">
        <v>155</v>
      </c>
    </row>
    <row r="197" spans="2:65" s="1" customFormat="1" ht="16.5" customHeight="1">
      <c r="B197" s="31"/>
      <c r="C197" s="156" t="s">
        <v>224</v>
      </c>
      <c r="D197" s="156" t="s">
        <v>167</v>
      </c>
      <c r="E197" s="157" t="s">
        <v>225</v>
      </c>
      <c r="F197" s="158" t="s">
        <v>226</v>
      </c>
      <c r="G197" s="159" t="s">
        <v>160</v>
      </c>
      <c r="H197" s="160">
        <v>1.4670000000000001</v>
      </c>
      <c r="I197" s="161"/>
      <c r="J197" s="162">
        <f>ROUND(I197*H197,2)</f>
        <v>0</v>
      </c>
      <c r="K197" s="158" t="s">
        <v>161</v>
      </c>
      <c r="L197" s="31"/>
      <c r="M197" s="163" t="s">
        <v>1</v>
      </c>
      <c r="N197" s="164" t="s">
        <v>38</v>
      </c>
      <c r="P197" s="141">
        <f>O197*H197</f>
        <v>0</v>
      </c>
      <c r="Q197" s="141">
        <v>1.0551600000000001</v>
      </c>
      <c r="R197" s="141">
        <f>Q197*H197</f>
        <v>1.5479197200000003</v>
      </c>
      <c r="S197" s="141">
        <v>0</v>
      </c>
      <c r="T197" s="142">
        <f>S197*H197</f>
        <v>0</v>
      </c>
      <c r="AR197" s="143" t="s">
        <v>88</v>
      </c>
      <c r="AT197" s="143" t="s">
        <v>167</v>
      </c>
      <c r="AU197" s="143" t="s">
        <v>82</v>
      </c>
      <c r="AY197" s="16" t="s">
        <v>155</v>
      </c>
      <c r="BE197" s="144">
        <f>IF(N197="základní",J197,0)</f>
        <v>0</v>
      </c>
      <c r="BF197" s="144">
        <f>IF(N197="snížená",J197,0)</f>
        <v>0</v>
      </c>
      <c r="BG197" s="144">
        <f>IF(N197="zákl. přenesená",J197,0)</f>
        <v>0</v>
      </c>
      <c r="BH197" s="144">
        <f>IF(N197="sníž. přenesená",J197,0)</f>
        <v>0</v>
      </c>
      <c r="BI197" s="144">
        <f>IF(N197="nulová",J197,0)</f>
        <v>0</v>
      </c>
      <c r="BJ197" s="16" t="s">
        <v>78</v>
      </c>
      <c r="BK197" s="144">
        <f>ROUND(I197*H197,2)</f>
        <v>0</v>
      </c>
      <c r="BL197" s="16" t="s">
        <v>88</v>
      </c>
      <c r="BM197" s="143" t="s">
        <v>227</v>
      </c>
    </row>
    <row r="198" spans="2:65" s="1" customFormat="1" ht="57.6">
      <c r="B198" s="31"/>
      <c r="D198" s="145" t="s">
        <v>163</v>
      </c>
      <c r="F198" s="146" t="s">
        <v>228</v>
      </c>
      <c r="I198" s="147"/>
      <c r="L198" s="31"/>
      <c r="M198" s="148"/>
      <c r="T198" s="55"/>
      <c r="AT198" s="16" t="s">
        <v>163</v>
      </c>
      <c r="AU198" s="16" t="s">
        <v>82</v>
      </c>
    </row>
    <row r="199" spans="2:65" s="13" customFormat="1">
      <c r="B199" s="166"/>
      <c r="D199" s="145" t="s">
        <v>164</v>
      </c>
      <c r="E199" s="167" t="s">
        <v>1</v>
      </c>
      <c r="F199" s="168" t="s">
        <v>229</v>
      </c>
      <c r="H199" s="167" t="s">
        <v>1</v>
      </c>
      <c r="I199" s="169"/>
      <c r="L199" s="166"/>
      <c r="M199" s="170"/>
      <c r="T199" s="171"/>
      <c r="AT199" s="167" t="s">
        <v>164</v>
      </c>
      <c r="AU199" s="167" t="s">
        <v>82</v>
      </c>
      <c r="AV199" s="13" t="s">
        <v>78</v>
      </c>
      <c r="AW199" s="13" t="s">
        <v>30</v>
      </c>
      <c r="AX199" s="13" t="s">
        <v>73</v>
      </c>
      <c r="AY199" s="167" t="s">
        <v>155</v>
      </c>
    </row>
    <row r="200" spans="2:65" s="13" customFormat="1">
      <c r="B200" s="166"/>
      <c r="D200" s="145" t="s">
        <v>164</v>
      </c>
      <c r="E200" s="167" t="s">
        <v>1</v>
      </c>
      <c r="F200" s="168" t="s">
        <v>216</v>
      </c>
      <c r="H200" s="167" t="s">
        <v>1</v>
      </c>
      <c r="I200" s="169"/>
      <c r="L200" s="166"/>
      <c r="M200" s="170"/>
      <c r="T200" s="171"/>
      <c r="AT200" s="167" t="s">
        <v>164</v>
      </c>
      <c r="AU200" s="167" t="s">
        <v>82</v>
      </c>
      <c r="AV200" s="13" t="s">
        <v>78</v>
      </c>
      <c r="AW200" s="13" t="s">
        <v>30</v>
      </c>
      <c r="AX200" s="13" t="s">
        <v>73</v>
      </c>
      <c r="AY200" s="167" t="s">
        <v>155</v>
      </c>
    </row>
    <row r="201" spans="2:65" s="12" customFormat="1">
      <c r="B201" s="149"/>
      <c r="D201" s="145" t="s">
        <v>164</v>
      </c>
      <c r="E201" s="155" t="s">
        <v>1</v>
      </c>
      <c r="F201" s="150" t="s">
        <v>230</v>
      </c>
      <c r="H201" s="151">
        <v>1.4670000000000001</v>
      </c>
      <c r="I201" s="152"/>
      <c r="L201" s="149"/>
      <c r="M201" s="153"/>
      <c r="T201" s="154"/>
      <c r="AT201" s="155" t="s">
        <v>164</v>
      </c>
      <c r="AU201" s="155" t="s">
        <v>82</v>
      </c>
      <c r="AV201" s="12" t="s">
        <v>82</v>
      </c>
      <c r="AW201" s="12" t="s">
        <v>30</v>
      </c>
      <c r="AX201" s="12" t="s">
        <v>73</v>
      </c>
      <c r="AY201" s="155" t="s">
        <v>155</v>
      </c>
    </row>
    <row r="202" spans="2:65" s="14" customFormat="1">
      <c r="B202" s="172"/>
      <c r="D202" s="145" t="s">
        <v>164</v>
      </c>
      <c r="E202" s="173" t="s">
        <v>1</v>
      </c>
      <c r="F202" s="174" t="s">
        <v>179</v>
      </c>
      <c r="H202" s="175">
        <v>1.4670000000000001</v>
      </c>
      <c r="I202" s="176"/>
      <c r="L202" s="172"/>
      <c r="M202" s="177"/>
      <c r="T202" s="178"/>
      <c r="AT202" s="173" t="s">
        <v>164</v>
      </c>
      <c r="AU202" s="173" t="s">
        <v>82</v>
      </c>
      <c r="AV202" s="14" t="s">
        <v>88</v>
      </c>
      <c r="AW202" s="14" t="s">
        <v>30</v>
      </c>
      <c r="AX202" s="14" t="s">
        <v>78</v>
      </c>
      <c r="AY202" s="173" t="s">
        <v>155</v>
      </c>
    </row>
    <row r="203" spans="2:65" s="1" customFormat="1" ht="24.15" customHeight="1">
      <c r="B203" s="31"/>
      <c r="C203" s="156" t="s">
        <v>231</v>
      </c>
      <c r="D203" s="156" t="s">
        <v>167</v>
      </c>
      <c r="E203" s="157" t="s">
        <v>232</v>
      </c>
      <c r="F203" s="158" t="s">
        <v>233</v>
      </c>
      <c r="G203" s="159" t="s">
        <v>191</v>
      </c>
      <c r="H203" s="160">
        <v>6</v>
      </c>
      <c r="I203" s="161"/>
      <c r="J203" s="162">
        <f>ROUND(I203*H203,2)</f>
        <v>0</v>
      </c>
      <c r="K203" s="158" t="s">
        <v>161</v>
      </c>
      <c r="L203" s="31"/>
      <c r="M203" s="163" t="s">
        <v>1</v>
      </c>
      <c r="N203" s="164" t="s">
        <v>38</v>
      </c>
      <c r="P203" s="141">
        <f>O203*H203</f>
        <v>0</v>
      </c>
      <c r="Q203" s="141">
        <v>5.3280000000000001E-2</v>
      </c>
      <c r="R203" s="141">
        <f>Q203*H203</f>
        <v>0.31968000000000002</v>
      </c>
      <c r="S203" s="141">
        <v>0</v>
      </c>
      <c r="T203" s="142">
        <f>S203*H203</f>
        <v>0</v>
      </c>
      <c r="AR203" s="143" t="s">
        <v>88</v>
      </c>
      <c r="AT203" s="143" t="s">
        <v>167</v>
      </c>
      <c r="AU203" s="143" t="s">
        <v>82</v>
      </c>
      <c r="AY203" s="16" t="s">
        <v>155</v>
      </c>
      <c r="BE203" s="144">
        <f>IF(N203="základní",J203,0)</f>
        <v>0</v>
      </c>
      <c r="BF203" s="144">
        <f>IF(N203="snížená",J203,0)</f>
        <v>0</v>
      </c>
      <c r="BG203" s="144">
        <f>IF(N203="zákl. přenesená",J203,0)</f>
        <v>0</v>
      </c>
      <c r="BH203" s="144">
        <f>IF(N203="sníž. přenesená",J203,0)</f>
        <v>0</v>
      </c>
      <c r="BI203" s="144">
        <f>IF(N203="nulová",J203,0)</f>
        <v>0</v>
      </c>
      <c r="BJ203" s="16" t="s">
        <v>78</v>
      </c>
      <c r="BK203" s="144">
        <f>ROUND(I203*H203,2)</f>
        <v>0</v>
      </c>
      <c r="BL203" s="16" t="s">
        <v>88</v>
      </c>
      <c r="BM203" s="143" t="s">
        <v>234</v>
      </c>
    </row>
    <row r="204" spans="2:65" s="1" customFormat="1" ht="38.4">
      <c r="B204" s="31"/>
      <c r="D204" s="145" t="s">
        <v>163</v>
      </c>
      <c r="F204" s="146" t="s">
        <v>235</v>
      </c>
      <c r="I204" s="147"/>
      <c r="L204" s="31"/>
      <c r="M204" s="148"/>
      <c r="T204" s="55"/>
      <c r="AT204" s="16" t="s">
        <v>163</v>
      </c>
      <c r="AU204" s="16" t="s">
        <v>82</v>
      </c>
    </row>
    <row r="205" spans="2:65" s="13" customFormat="1">
      <c r="B205" s="166"/>
      <c r="D205" s="145" t="s">
        <v>164</v>
      </c>
      <c r="E205" s="167" t="s">
        <v>1</v>
      </c>
      <c r="F205" s="168" t="s">
        <v>236</v>
      </c>
      <c r="H205" s="167" t="s">
        <v>1</v>
      </c>
      <c r="I205" s="169"/>
      <c r="L205" s="166"/>
      <c r="M205" s="170"/>
      <c r="T205" s="171"/>
      <c r="AT205" s="167" t="s">
        <v>164</v>
      </c>
      <c r="AU205" s="167" t="s">
        <v>82</v>
      </c>
      <c r="AV205" s="13" t="s">
        <v>78</v>
      </c>
      <c r="AW205" s="13" t="s">
        <v>30</v>
      </c>
      <c r="AX205" s="13" t="s">
        <v>73</v>
      </c>
      <c r="AY205" s="167" t="s">
        <v>155</v>
      </c>
    </row>
    <row r="206" spans="2:65" s="12" customFormat="1">
      <c r="B206" s="149"/>
      <c r="D206" s="145" t="s">
        <v>164</v>
      </c>
      <c r="E206" s="155" t="s">
        <v>1</v>
      </c>
      <c r="F206" s="150" t="s">
        <v>94</v>
      </c>
      <c r="H206" s="151">
        <v>6</v>
      </c>
      <c r="I206" s="152"/>
      <c r="L206" s="149"/>
      <c r="M206" s="153"/>
      <c r="T206" s="154"/>
      <c r="AT206" s="155" t="s">
        <v>164</v>
      </c>
      <c r="AU206" s="155" t="s">
        <v>82</v>
      </c>
      <c r="AV206" s="12" t="s">
        <v>82</v>
      </c>
      <c r="AW206" s="12" t="s">
        <v>30</v>
      </c>
      <c r="AX206" s="12" t="s">
        <v>73</v>
      </c>
      <c r="AY206" s="155" t="s">
        <v>155</v>
      </c>
    </row>
    <row r="207" spans="2:65" s="14" customFormat="1">
      <c r="B207" s="172"/>
      <c r="D207" s="145" t="s">
        <v>164</v>
      </c>
      <c r="E207" s="173" t="s">
        <v>1</v>
      </c>
      <c r="F207" s="174" t="s">
        <v>179</v>
      </c>
      <c r="H207" s="175">
        <v>6</v>
      </c>
      <c r="I207" s="176"/>
      <c r="L207" s="172"/>
      <c r="M207" s="177"/>
      <c r="T207" s="178"/>
      <c r="AT207" s="173" t="s">
        <v>164</v>
      </c>
      <c r="AU207" s="173" t="s">
        <v>82</v>
      </c>
      <c r="AV207" s="14" t="s">
        <v>88</v>
      </c>
      <c r="AW207" s="14" t="s">
        <v>30</v>
      </c>
      <c r="AX207" s="14" t="s">
        <v>78</v>
      </c>
      <c r="AY207" s="173" t="s">
        <v>155</v>
      </c>
    </row>
    <row r="208" spans="2:65" s="1" customFormat="1" ht="33" customHeight="1">
      <c r="B208" s="31"/>
      <c r="C208" s="156" t="s">
        <v>237</v>
      </c>
      <c r="D208" s="156" t="s">
        <v>167</v>
      </c>
      <c r="E208" s="157" t="s">
        <v>238</v>
      </c>
      <c r="F208" s="158" t="s">
        <v>239</v>
      </c>
      <c r="G208" s="159" t="s">
        <v>198</v>
      </c>
      <c r="H208" s="160">
        <v>2.8450000000000002</v>
      </c>
      <c r="I208" s="161"/>
      <c r="J208" s="162">
        <f>ROUND(I208*H208,2)</f>
        <v>0</v>
      </c>
      <c r="K208" s="158" t="s">
        <v>161</v>
      </c>
      <c r="L208" s="31"/>
      <c r="M208" s="163" t="s">
        <v>1</v>
      </c>
      <c r="N208" s="164" t="s">
        <v>38</v>
      </c>
      <c r="P208" s="141">
        <f>O208*H208</f>
        <v>0</v>
      </c>
      <c r="Q208" s="141">
        <v>3.2570000000000002E-2</v>
      </c>
      <c r="R208" s="141">
        <f>Q208*H208</f>
        <v>9.2661650000000012E-2</v>
      </c>
      <c r="S208" s="141">
        <v>0</v>
      </c>
      <c r="T208" s="142">
        <f>S208*H208</f>
        <v>0</v>
      </c>
      <c r="AR208" s="143" t="s">
        <v>88</v>
      </c>
      <c r="AT208" s="143" t="s">
        <v>167</v>
      </c>
      <c r="AU208" s="143" t="s">
        <v>82</v>
      </c>
      <c r="AY208" s="16" t="s">
        <v>155</v>
      </c>
      <c r="BE208" s="144">
        <f>IF(N208="základní",J208,0)</f>
        <v>0</v>
      </c>
      <c r="BF208" s="144">
        <f>IF(N208="snížená",J208,0)</f>
        <v>0</v>
      </c>
      <c r="BG208" s="144">
        <f>IF(N208="zákl. přenesená",J208,0)</f>
        <v>0</v>
      </c>
      <c r="BH208" s="144">
        <f>IF(N208="sníž. přenesená",J208,0)</f>
        <v>0</v>
      </c>
      <c r="BI208" s="144">
        <f>IF(N208="nulová",J208,0)</f>
        <v>0</v>
      </c>
      <c r="BJ208" s="16" t="s">
        <v>78</v>
      </c>
      <c r="BK208" s="144">
        <f>ROUND(I208*H208,2)</f>
        <v>0</v>
      </c>
      <c r="BL208" s="16" t="s">
        <v>88</v>
      </c>
      <c r="BM208" s="143" t="s">
        <v>240</v>
      </c>
    </row>
    <row r="209" spans="2:65" s="1" customFormat="1" ht="38.4">
      <c r="B209" s="31"/>
      <c r="D209" s="145" t="s">
        <v>163</v>
      </c>
      <c r="F209" s="146" t="s">
        <v>241</v>
      </c>
      <c r="I209" s="147"/>
      <c r="L209" s="31"/>
      <c r="M209" s="148"/>
      <c r="T209" s="55"/>
      <c r="AT209" s="16" t="s">
        <v>163</v>
      </c>
      <c r="AU209" s="16" t="s">
        <v>82</v>
      </c>
    </row>
    <row r="210" spans="2:65" s="1" customFormat="1" ht="19.2">
      <c r="B210" s="31"/>
      <c r="D210" s="145" t="s">
        <v>173</v>
      </c>
      <c r="F210" s="165" t="s">
        <v>242</v>
      </c>
      <c r="I210" s="147"/>
      <c r="L210" s="31"/>
      <c r="M210" s="148"/>
      <c r="T210" s="55"/>
      <c r="AT210" s="16" t="s">
        <v>173</v>
      </c>
      <c r="AU210" s="16" t="s">
        <v>82</v>
      </c>
    </row>
    <row r="211" spans="2:65" s="13" customFormat="1">
      <c r="B211" s="166"/>
      <c r="D211" s="145" t="s">
        <v>164</v>
      </c>
      <c r="E211" s="167" t="s">
        <v>1</v>
      </c>
      <c r="F211" s="168" t="s">
        <v>187</v>
      </c>
      <c r="H211" s="167" t="s">
        <v>1</v>
      </c>
      <c r="I211" s="169"/>
      <c r="L211" s="166"/>
      <c r="M211" s="170"/>
      <c r="T211" s="171"/>
      <c r="AT211" s="167" t="s">
        <v>164</v>
      </c>
      <c r="AU211" s="167" t="s">
        <v>82</v>
      </c>
      <c r="AV211" s="13" t="s">
        <v>78</v>
      </c>
      <c r="AW211" s="13" t="s">
        <v>30</v>
      </c>
      <c r="AX211" s="13" t="s">
        <v>73</v>
      </c>
      <c r="AY211" s="167" t="s">
        <v>155</v>
      </c>
    </row>
    <row r="212" spans="2:65" s="12" customFormat="1">
      <c r="B212" s="149"/>
      <c r="D212" s="145" t="s">
        <v>164</v>
      </c>
      <c r="E212" s="155" t="s">
        <v>1</v>
      </c>
      <c r="F212" s="150" t="s">
        <v>243</v>
      </c>
      <c r="H212" s="151">
        <v>2.8450000000000002</v>
      </c>
      <c r="I212" s="152"/>
      <c r="L212" s="149"/>
      <c r="M212" s="153"/>
      <c r="T212" s="154"/>
      <c r="AT212" s="155" t="s">
        <v>164</v>
      </c>
      <c r="AU212" s="155" t="s">
        <v>82</v>
      </c>
      <c r="AV212" s="12" t="s">
        <v>82</v>
      </c>
      <c r="AW212" s="12" t="s">
        <v>30</v>
      </c>
      <c r="AX212" s="12" t="s">
        <v>73</v>
      </c>
      <c r="AY212" s="155" t="s">
        <v>155</v>
      </c>
    </row>
    <row r="213" spans="2:65" s="14" customFormat="1">
      <c r="B213" s="172"/>
      <c r="D213" s="145" t="s">
        <v>164</v>
      </c>
      <c r="E213" s="173" t="s">
        <v>1</v>
      </c>
      <c r="F213" s="174" t="s">
        <v>179</v>
      </c>
      <c r="H213" s="175">
        <v>2.8450000000000002</v>
      </c>
      <c r="I213" s="176"/>
      <c r="L213" s="172"/>
      <c r="M213" s="177"/>
      <c r="T213" s="178"/>
      <c r="AT213" s="173" t="s">
        <v>164</v>
      </c>
      <c r="AU213" s="173" t="s">
        <v>82</v>
      </c>
      <c r="AV213" s="14" t="s">
        <v>88</v>
      </c>
      <c r="AW213" s="14" t="s">
        <v>30</v>
      </c>
      <c r="AX213" s="14" t="s">
        <v>78</v>
      </c>
      <c r="AY213" s="173" t="s">
        <v>155</v>
      </c>
    </row>
    <row r="214" spans="2:65" s="1" customFormat="1" ht="24.15" customHeight="1">
      <c r="B214" s="31"/>
      <c r="C214" s="156" t="s">
        <v>244</v>
      </c>
      <c r="D214" s="156" t="s">
        <v>167</v>
      </c>
      <c r="E214" s="157" t="s">
        <v>245</v>
      </c>
      <c r="F214" s="158" t="s">
        <v>246</v>
      </c>
      <c r="G214" s="159" t="s">
        <v>198</v>
      </c>
      <c r="H214" s="160">
        <v>2.8450000000000002</v>
      </c>
      <c r="I214" s="161"/>
      <c r="J214" s="162">
        <f>ROUND(I214*H214,2)</f>
        <v>0</v>
      </c>
      <c r="K214" s="158" t="s">
        <v>161</v>
      </c>
      <c r="L214" s="31"/>
      <c r="M214" s="163" t="s">
        <v>1</v>
      </c>
      <c r="N214" s="164" t="s">
        <v>38</v>
      </c>
      <c r="P214" s="141">
        <f>O214*H214</f>
        <v>0</v>
      </c>
      <c r="Q214" s="141">
        <v>0.18051</v>
      </c>
      <c r="R214" s="141">
        <f>Q214*H214</f>
        <v>0.51355095000000006</v>
      </c>
      <c r="S214" s="141">
        <v>0</v>
      </c>
      <c r="T214" s="142">
        <f>S214*H214</f>
        <v>0</v>
      </c>
      <c r="AR214" s="143" t="s">
        <v>88</v>
      </c>
      <c r="AT214" s="143" t="s">
        <v>167</v>
      </c>
      <c r="AU214" s="143" t="s">
        <v>82</v>
      </c>
      <c r="AY214" s="16" t="s">
        <v>155</v>
      </c>
      <c r="BE214" s="144">
        <f>IF(N214="základní",J214,0)</f>
        <v>0</v>
      </c>
      <c r="BF214" s="144">
        <f>IF(N214="snížená",J214,0)</f>
        <v>0</v>
      </c>
      <c r="BG214" s="144">
        <f>IF(N214="zákl. přenesená",J214,0)</f>
        <v>0</v>
      </c>
      <c r="BH214" s="144">
        <f>IF(N214="sníž. přenesená",J214,0)</f>
        <v>0</v>
      </c>
      <c r="BI214" s="144">
        <f>IF(N214="nulová",J214,0)</f>
        <v>0</v>
      </c>
      <c r="BJ214" s="16" t="s">
        <v>78</v>
      </c>
      <c r="BK214" s="144">
        <f>ROUND(I214*H214,2)</f>
        <v>0</v>
      </c>
      <c r="BL214" s="16" t="s">
        <v>88</v>
      </c>
      <c r="BM214" s="143" t="s">
        <v>247</v>
      </c>
    </row>
    <row r="215" spans="2:65" s="1" customFormat="1" ht="28.8">
      <c r="B215" s="31"/>
      <c r="D215" s="145" t="s">
        <v>163</v>
      </c>
      <c r="F215" s="146" t="s">
        <v>248</v>
      </c>
      <c r="I215" s="147"/>
      <c r="L215" s="31"/>
      <c r="M215" s="148"/>
      <c r="T215" s="55"/>
      <c r="AT215" s="16" t="s">
        <v>163</v>
      </c>
      <c r="AU215" s="16" t="s">
        <v>82</v>
      </c>
    </row>
    <row r="216" spans="2:65" s="1" customFormat="1" ht="67.2">
      <c r="B216" s="31"/>
      <c r="D216" s="145" t="s">
        <v>173</v>
      </c>
      <c r="F216" s="165" t="s">
        <v>249</v>
      </c>
      <c r="I216" s="147"/>
      <c r="L216" s="31"/>
      <c r="M216" s="148"/>
      <c r="T216" s="55"/>
      <c r="AT216" s="16" t="s">
        <v>173</v>
      </c>
      <c r="AU216" s="16" t="s">
        <v>82</v>
      </c>
    </row>
    <row r="217" spans="2:65" s="13" customFormat="1">
      <c r="B217" s="166"/>
      <c r="D217" s="145" t="s">
        <v>164</v>
      </c>
      <c r="E217" s="167" t="s">
        <v>1</v>
      </c>
      <c r="F217" s="168" t="s">
        <v>187</v>
      </c>
      <c r="H217" s="167" t="s">
        <v>1</v>
      </c>
      <c r="I217" s="169"/>
      <c r="L217" s="166"/>
      <c r="M217" s="170"/>
      <c r="T217" s="171"/>
      <c r="AT217" s="167" t="s">
        <v>164</v>
      </c>
      <c r="AU217" s="167" t="s">
        <v>82</v>
      </c>
      <c r="AV217" s="13" t="s">
        <v>78</v>
      </c>
      <c r="AW217" s="13" t="s">
        <v>30</v>
      </c>
      <c r="AX217" s="13" t="s">
        <v>73</v>
      </c>
      <c r="AY217" s="167" t="s">
        <v>155</v>
      </c>
    </row>
    <row r="218" spans="2:65" s="12" customFormat="1">
      <c r="B218" s="149"/>
      <c r="D218" s="145" t="s">
        <v>164</v>
      </c>
      <c r="E218" s="155" t="s">
        <v>1</v>
      </c>
      <c r="F218" s="150" t="s">
        <v>243</v>
      </c>
      <c r="H218" s="151">
        <v>2.8450000000000002</v>
      </c>
      <c r="I218" s="152"/>
      <c r="L218" s="149"/>
      <c r="M218" s="153"/>
      <c r="T218" s="154"/>
      <c r="AT218" s="155" t="s">
        <v>164</v>
      </c>
      <c r="AU218" s="155" t="s">
        <v>82</v>
      </c>
      <c r="AV218" s="12" t="s">
        <v>82</v>
      </c>
      <c r="AW218" s="12" t="s">
        <v>30</v>
      </c>
      <c r="AX218" s="12" t="s">
        <v>73</v>
      </c>
      <c r="AY218" s="155" t="s">
        <v>155</v>
      </c>
    </row>
    <row r="219" spans="2:65" s="14" customFormat="1">
      <c r="B219" s="172"/>
      <c r="D219" s="145" t="s">
        <v>164</v>
      </c>
      <c r="E219" s="173" t="s">
        <v>1</v>
      </c>
      <c r="F219" s="174" t="s">
        <v>179</v>
      </c>
      <c r="H219" s="175">
        <v>2.8450000000000002</v>
      </c>
      <c r="I219" s="176"/>
      <c r="L219" s="172"/>
      <c r="M219" s="177"/>
      <c r="T219" s="178"/>
      <c r="AT219" s="173" t="s">
        <v>164</v>
      </c>
      <c r="AU219" s="173" t="s">
        <v>82</v>
      </c>
      <c r="AV219" s="14" t="s">
        <v>88</v>
      </c>
      <c r="AW219" s="14" t="s">
        <v>30</v>
      </c>
      <c r="AX219" s="14" t="s">
        <v>78</v>
      </c>
      <c r="AY219" s="173" t="s">
        <v>155</v>
      </c>
    </row>
    <row r="220" spans="2:65" s="1" customFormat="1" ht="16.5" customHeight="1">
      <c r="B220" s="31"/>
      <c r="C220" s="156" t="s">
        <v>250</v>
      </c>
      <c r="D220" s="156" t="s">
        <v>167</v>
      </c>
      <c r="E220" s="157" t="s">
        <v>251</v>
      </c>
      <c r="F220" s="158" t="s">
        <v>252</v>
      </c>
      <c r="G220" s="159" t="s">
        <v>170</v>
      </c>
      <c r="H220" s="160">
        <v>0.375</v>
      </c>
      <c r="I220" s="161"/>
      <c r="J220" s="162">
        <f>ROUND(I220*H220,2)</f>
        <v>0</v>
      </c>
      <c r="K220" s="158" t="s">
        <v>161</v>
      </c>
      <c r="L220" s="31"/>
      <c r="M220" s="163" t="s">
        <v>1</v>
      </c>
      <c r="N220" s="164" t="s">
        <v>38</v>
      </c>
      <c r="P220" s="141">
        <f>O220*H220</f>
        <v>0</v>
      </c>
      <c r="Q220" s="141">
        <v>0</v>
      </c>
      <c r="R220" s="141">
        <f>Q220*H220</f>
        <v>0</v>
      </c>
      <c r="S220" s="141">
        <v>0</v>
      </c>
      <c r="T220" s="142">
        <f>S220*H220</f>
        <v>0</v>
      </c>
      <c r="AR220" s="143" t="s">
        <v>88</v>
      </c>
      <c r="AT220" s="143" t="s">
        <v>167</v>
      </c>
      <c r="AU220" s="143" t="s">
        <v>82</v>
      </c>
      <c r="AY220" s="16" t="s">
        <v>155</v>
      </c>
      <c r="BE220" s="144">
        <f>IF(N220="základní",J220,0)</f>
        <v>0</v>
      </c>
      <c r="BF220" s="144">
        <f>IF(N220="snížená",J220,0)</f>
        <v>0</v>
      </c>
      <c r="BG220" s="144">
        <f>IF(N220="zákl. přenesená",J220,0)</f>
        <v>0</v>
      </c>
      <c r="BH220" s="144">
        <f>IF(N220="sníž. přenesená",J220,0)</f>
        <v>0</v>
      </c>
      <c r="BI220" s="144">
        <f>IF(N220="nulová",J220,0)</f>
        <v>0</v>
      </c>
      <c r="BJ220" s="16" t="s">
        <v>78</v>
      </c>
      <c r="BK220" s="144">
        <f>ROUND(I220*H220,2)</f>
        <v>0</v>
      </c>
      <c r="BL220" s="16" t="s">
        <v>88</v>
      </c>
      <c r="BM220" s="143" t="s">
        <v>253</v>
      </c>
    </row>
    <row r="221" spans="2:65" s="1" customFormat="1" ht="19.2">
      <c r="B221" s="31"/>
      <c r="D221" s="145" t="s">
        <v>163</v>
      </c>
      <c r="F221" s="146" t="s">
        <v>254</v>
      </c>
      <c r="I221" s="147"/>
      <c r="L221" s="31"/>
      <c r="M221" s="148"/>
      <c r="T221" s="55"/>
      <c r="AT221" s="16" t="s">
        <v>163</v>
      </c>
      <c r="AU221" s="16" t="s">
        <v>82</v>
      </c>
    </row>
    <row r="222" spans="2:65" s="1" customFormat="1" ht="48">
      <c r="B222" s="31"/>
      <c r="D222" s="145" t="s">
        <v>173</v>
      </c>
      <c r="F222" s="165" t="s">
        <v>255</v>
      </c>
      <c r="I222" s="147"/>
      <c r="L222" s="31"/>
      <c r="M222" s="148"/>
      <c r="T222" s="55"/>
      <c r="AT222" s="16" t="s">
        <v>173</v>
      </c>
      <c r="AU222" s="16" t="s">
        <v>82</v>
      </c>
    </row>
    <row r="223" spans="2:65" s="13" customFormat="1">
      <c r="B223" s="166"/>
      <c r="D223" s="145" t="s">
        <v>164</v>
      </c>
      <c r="E223" s="167" t="s">
        <v>1</v>
      </c>
      <c r="F223" s="168" t="s">
        <v>256</v>
      </c>
      <c r="H223" s="167" t="s">
        <v>1</v>
      </c>
      <c r="I223" s="169"/>
      <c r="L223" s="166"/>
      <c r="M223" s="170"/>
      <c r="T223" s="171"/>
      <c r="AT223" s="167" t="s">
        <v>164</v>
      </c>
      <c r="AU223" s="167" t="s">
        <v>82</v>
      </c>
      <c r="AV223" s="13" t="s">
        <v>78</v>
      </c>
      <c r="AW223" s="13" t="s">
        <v>30</v>
      </c>
      <c r="AX223" s="13" t="s">
        <v>73</v>
      </c>
      <c r="AY223" s="167" t="s">
        <v>155</v>
      </c>
    </row>
    <row r="224" spans="2:65" s="12" customFormat="1">
      <c r="B224" s="149"/>
      <c r="D224" s="145" t="s">
        <v>164</v>
      </c>
      <c r="E224" s="155" t="s">
        <v>1</v>
      </c>
      <c r="F224" s="150" t="s">
        <v>257</v>
      </c>
      <c r="H224" s="151">
        <v>0.375</v>
      </c>
      <c r="I224" s="152"/>
      <c r="L224" s="149"/>
      <c r="M224" s="153"/>
      <c r="T224" s="154"/>
      <c r="AT224" s="155" t="s">
        <v>164</v>
      </c>
      <c r="AU224" s="155" t="s">
        <v>82</v>
      </c>
      <c r="AV224" s="12" t="s">
        <v>82</v>
      </c>
      <c r="AW224" s="12" t="s">
        <v>30</v>
      </c>
      <c r="AX224" s="12" t="s">
        <v>73</v>
      </c>
      <c r="AY224" s="155" t="s">
        <v>155</v>
      </c>
    </row>
    <row r="225" spans="2:65" s="14" customFormat="1">
      <c r="B225" s="172"/>
      <c r="D225" s="145" t="s">
        <v>164</v>
      </c>
      <c r="E225" s="173" t="s">
        <v>1</v>
      </c>
      <c r="F225" s="174" t="s">
        <v>179</v>
      </c>
      <c r="H225" s="175">
        <v>0.375</v>
      </c>
      <c r="I225" s="176"/>
      <c r="L225" s="172"/>
      <c r="M225" s="177"/>
      <c r="T225" s="178"/>
      <c r="AT225" s="173" t="s">
        <v>164</v>
      </c>
      <c r="AU225" s="173" t="s">
        <v>82</v>
      </c>
      <c r="AV225" s="14" t="s">
        <v>88</v>
      </c>
      <c r="AW225" s="14" t="s">
        <v>30</v>
      </c>
      <c r="AX225" s="14" t="s">
        <v>78</v>
      </c>
      <c r="AY225" s="173" t="s">
        <v>155</v>
      </c>
    </row>
    <row r="226" spans="2:65" s="11" customFormat="1" ht="22.95" customHeight="1">
      <c r="B226" s="119"/>
      <c r="D226" s="120" t="s">
        <v>72</v>
      </c>
      <c r="E226" s="129" t="s">
        <v>94</v>
      </c>
      <c r="F226" s="129" t="s">
        <v>258</v>
      </c>
      <c r="I226" s="122"/>
      <c r="J226" s="130">
        <f>BK226</f>
        <v>0</v>
      </c>
      <c r="L226" s="119"/>
      <c r="M226" s="124"/>
      <c r="P226" s="125">
        <f>SUM(P227:P393)</f>
        <v>0</v>
      </c>
      <c r="R226" s="125">
        <f>SUM(R227:R393)</f>
        <v>25.013506360000001</v>
      </c>
      <c r="T226" s="126">
        <f>SUM(T227:T393)</f>
        <v>0</v>
      </c>
      <c r="AR226" s="120" t="s">
        <v>78</v>
      </c>
      <c r="AT226" s="127" t="s">
        <v>72</v>
      </c>
      <c r="AU226" s="127" t="s">
        <v>78</v>
      </c>
      <c r="AY226" s="120" t="s">
        <v>155</v>
      </c>
      <c r="BK226" s="128">
        <f>SUM(BK227:BK393)</f>
        <v>0</v>
      </c>
    </row>
    <row r="227" spans="2:65" s="1" customFormat="1" ht="24.15" customHeight="1">
      <c r="B227" s="31"/>
      <c r="C227" s="156" t="s">
        <v>259</v>
      </c>
      <c r="D227" s="156" t="s">
        <v>167</v>
      </c>
      <c r="E227" s="157" t="s">
        <v>260</v>
      </c>
      <c r="F227" s="158" t="s">
        <v>261</v>
      </c>
      <c r="G227" s="159" t="s">
        <v>183</v>
      </c>
      <c r="H227" s="160">
        <v>7.5350000000000001</v>
      </c>
      <c r="I227" s="161"/>
      <c r="J227" s="162">
        <f>ROUND(I227*H227,2)</f>
        <v>0</v>
      </c>
      <c r="K227" s="158" t="s">
        <v>161</v>
      </c>
      <c r="L227" s="31"/>
      <c r="M227" s="163" t="s">
        <v>1</v>
      </c>
      <c r="N227" s="164" t="s">
        <v>38</v>
      </c>
      <c r="P227" s="141">
        <f>O227*H227</f>
        <v>0</v>
      </c>
      <c r="Q227" s="141">
        <v>7.3499999999999998E-3</v>
      </c>
      <c r="R227" s="141">
        <f>Q227*H227</f>
        <v>5.5382250000000001E-2</v>
      </c>
      <c r="S227" s="141">
        <v>0</v>
      </c>
      <c r="T227" s="142">
        <f>S227*H227</f>
        <v>0</v>
      </c>
      <c r="AR227" s="143" t="s">
        <v>88</v>
      </c>
      <c r="AT227" s="143" t="s">
        <v>167</v>
      </c>
      <c r="AU227" s="143" t="s">
        <v>82</v>
      </c>
      <c r="AY227" s="16" t="s">
        <v>155</v>
      </c>
      <c r="BE227" s="144">
        <f>IF(N227="základní",J227,0)</f>
        <v>0</v>
      </c>
      <c r="BF227" s="144">
        <f>IF(N227="snížená",J227,0)</f>
        <v>0</v>
      </c>
      <c r="BG227" s="144">
        <f>IF(N227="zákl. přenesená",J227,0)</f>
        <v>0</v>
      </c>
      <c r="BH227" s="144">
        <f>IF(N227="sníž. přenesená",J227,0)</f>
        <v>0</v>
      </c>
      <c r="BI227" s="144">
        <f>IF(N227="nulová",J227,0)</f>
        <v>0</v>
      </c>
      <c r="BJ227" s="16" t="s">
        <v>78</v>
      </c>
      <c r="BK227" s="144">
        <f>ROUND(I227*H227,2)</f>
        <v>0</v>
      </c>
      <c r="BL227" s="16" t="s">
        <v>88</v>
      </c>
      <c r="BM227" s="143" t="s">
        <v>262</v>
      </c>
    </row>
    <row r="228" spans="2:65" s="1" customFormat="1" ht="19.2">
      <c r="B228" s="31"/>
      <c r="D228" s="145" t="s">
        <v>163</v>
      </c>
      <c r="F228" s="146" t="s">
        <v>263</v>
      </c>
      <c r="I228" s="147"/>
      <c r="L228" s="31"/>
      <c r="M228" s="148"/>
      <c r="T228" s="55"/>
      <c r="AT228" s="16" t="s">
        <v>163</v>
      </c>
      <c r="AU228" s="16" t="s">
        <v>82</v>
      </c>
    </row>
    <row r="229" spans="2:65" s="13" customFormat="1">
      <c r="B229" s="166"/>
      <c r="D229" s="145" t="s">
        <v>164</v>
      </c>
      <c r="E229" s="167" t="s">
        <v>1</v>
      </c>
      <c r="F229" s="168" t="s">
        <v>187</v>
      </c>
      <c r="H229" s="167" t="s">
        <v>1</v>
      </c>
      <c r="I229" s="169"/>
      <c r="L229" s="166"/>
      <c r="M229" s="170"/>
      <c r="T229" s="171"/>
      <c r="AT229" s="167" t="s">
        <v>164</v>
      </c>
      <c r="AU229" s="167" t="s">
        <v>82</v>
      </c>
      <c r="AV229" s="13" t="s">
        <v>78</v>
      </c>
      <c r="AW229" s="13" t="s">
        <v>30</v>
      </c>
      <c r="AX229" s="13" t="s">
        <v>73</v>
      </c>
      <c r="AY229" s="167" t="s">
        <v>155</v>
      </c>
    </row>
    <row r="230" spans="2:65" s="12" customFormat="1">
      <c r="B230" s="149"/>
      <c r="D230" s="145" t="s">
        <v>164</v>
      </c>
      <c r="E230" s="155" t="s">
        <v>1</v>
      </c>
      <c r="F230" s="150" t="s">
        <v>188</v>
      </c>
      <c r="H230" s="151">
        <v>7.5350000000000001</v>
      </c>
      <c r="I230" s="152"/>
      <c r="L230" s="149"/>
      <c r="M230" s="153"/>
      <c r="T230" s="154"/>
      <c r="AT230" s="155" t="s">
        <v>164</v>
      </c>
      <c r="AU230" s="155" t="s">
        <v>82</v>
      </c>
      <c r="AV230" s="12" t="s">
        <v>82</v>
      </c>
      <c r="AW230" s="12" t="s">
        <v>30</v>
      </c>
      <c r="AX230" s="12" t="s">
        <v>73</v>
      </c>
      <c r="AY230" s="155" t="s">
        <v>155</v>
      </c>
    </row>
    <row r="231" spans="2:65" s="14" customFormat="1">
      <c r="B231" s="172"/>
      <c r="D231" s="145" t="s">
        <v>164</v>
      </c>
      <c r="E231" s="173" t="s">
        <v>1</v>
      </c>
      <c r="F231" s="174" t="s">
        <v>179</v>
      </c>
      <c r="H231" s="175">
        <v>7.5350000000000001</v>
      </c>
      <c r="I231" s="176"/>
      <c r="L231" s="172"/>
      <c r="M231" s="177"/>
      <c r="T231" s="178"/>
      <c r="AT231" s="173" t="s">
        <v>164</v>
      </c>
      <c r="AU231" s="173" t="s">
        <v>82</v>
      </c>
      <c r="AV231" s="14" t="s">
        <v>88</v>
      </c>
      <c r="AW231" s="14" t="s">
        <v>30</v>
      </c>
      <c r="AX231" s="14" t="s">
        <v>78</v>
      </c>
      <c r="AY231" s="173" t="s">
        <v>155</v>
      </c>
    </row>
    <row r="232" spans="2:65" s="1" customFormat="1" ht="24.15" customHeight="1">
      <c r="B232" s="31"/>
      <c r="C232" s="156" t="s">
        <v>8</v>
      </c>
      <c r="D232" s="156" t="s">
        <v>167</v>
      </c>
      <c r="E232" s="157" t="s">
        <v>264</v>
      </c>
      <c r="F232" s="158" t="s">
        <v>265</v>
      </c>
      <c r="G232" s="159" t="s">
        <v>183</v>
      </c>
      <c r="H232" s="160">
        <v>7.5350000000000001</v>
      </c>
      <c r="I232" s="161"/>
      <c r="J232" s="162">
        <f>ROUND(I232*H232,2)</f>
        <v>0</v>
      </c>
      <c r="K232" s="158" t="s">
        <v>161</v>
      </c>
      <c r="L232" s="31"/>
      <c r="M232" s="163" t="s">
        <v>1</v>
      </c>
      <c r="N232" s="164" t="s">
        <v>38</v>
      </c>
      <c r="P232" s="141">
        <f>O232*H232</f>
        <v>0</v>
      </c>
      <c r="Q232" s="141">
        <v>3.0000000000000001E-3</v>
      </c>
      <c r="R232" s="141">
        <f>Q232*H232</f>
        <v>2.2605E-2</v>
      </c>
      <c r="S232" s="141">
        <v>0</v>
      </c>
      <c r="T232" s="142">
        <f>S232*H232</f>
        <v>0</v>
      </c>
      <c r="AR232" s="143" t="s">
        <v>88</v>
      </c>
      <c r="AT232" s="143" t="s">
        <v>167</v>
      </c>
      <c r="AU232" s="143" t="s">
        <v>82</v>
      </c>
      <c r="AY232" s="16" t="s">
        <v>155</v>
      </c>
      <c r="BE232" s="144">
        <f>IF(N232="základní",J232,0)</f>
        <v>0</v>
      </c>
      <c r="BF232" s="144">
        <f>IF(N232="snížená",J232,0)</f>
        <v>0</v>
      </c>
      <c r="BG232" s="144">
        <f>IF(N232="zákl. přenesená",J232,0)</f>
        <v>0</v>
      </c>
      <c r="BH232" s="144">
        <f>IF(N232="sníž. přenesená",J232,0)</f>
        <v>0</v>
      </c>
      <c r="BI232" s="144">
        <f>IF(N232="nulová",J232,0)</f>
        <v>0</v>
      </c>
      <c r="BJ232" s="16" t="s">
        <v>78</v>
      </c>
      <c r="BK232" s="144">
        <f>ROUND(I232*H232,2)</f>
        <v>0</v>
      </c>
      <c r="BL232" s="16" t="s">
        <v>88</v>
      </c>
      <c r="BM232" s="143" t="s">
        <v>266</v>
      </c>
    </row>
    <row r="233" spans="2:65" s="1" customFormat="1" ht="19.2">
      <c r="B233" s="31"/>
      <c r="D233" s="145" t="s">
        <v>163</v>
      </c>
      <c r="F233" s="146" t="s">
        <v>267</v>
      </c>
      <c r="I233" s="147"/>
      <c r="L233" s="31"/>
      <c r="M233" s="148"/>
      <c r="T233" s="55"/>
      <c r="AT233" s="16" t="s">
        <v>163</v>
      </c>
      <c r="AU233" s="16" t="s">
        <v>82</v>
      </c>
    </row>
    <row r="234" spans="2:65" s="13" customFormat="1">
      <c r="B234" s="166"/>
      <c r="D234" s="145" t="s">
        <v>164</v>
      </c>
      <c r="E234" s="167" t="s">
        <v>1</v>
      </c>
      <c r="F234" s="168" t="s">
        <v>187</v>
      </c>
      <c r="H234" s="167" t="s">
        <v>1</v>
      </c>
      <c r="I234" s="169"/>
      <c r="L234" s="166"/>
      <c r="M234" s="170"/>
      <c r="T234" s="171"/>
      <c r="AT234" s="167" t="s">
        <v>164</v>
      </c>
      <c r="AU234" s="167" t="s">
        <v>82</v>
      </c>
      <c r="AV234" s="13" t="s">
        <v>78</v>
      </c>
      <c r="AW234" s="13" t="s">
        <v>30</v>
      </c>
      <c r="AX234" s="13" t="s">
        <v>73</v>
      </c>
      <c r="AY234" s="167" t="s">
        <v>155</v>
      </c>
    </row>
    <row r="235" spans="2:65" s="12" customFormat="1">
      <c r="B235" s="149"/>
      <c r="D235" s="145" t="s">
        <v>164</v>
      </c>
      <c r="E235" s="155" t="s">
        <v>1</v>
      </c>
      <c r="F235" s="150" t="s">
        <v>268</v>
      </c>
      <c r="H235" s="151">
        <v>7.5350000000000001</v>
      </c>
      <c r="I235" s="152"/>
      <c r="L235" s="149"/>
      <c r="M235" s="153"/>
      <c r="T235" s="154"/>
      <c r="AT235" s="155" t="s">
        <v>164</v>
      </c>
      <c r="AU235" s="155" t="s">
        <v>82</v>
      </c>
      <c r="AV235" s="12" t="s">
        <v>82</v>
      </c>
      <c r="AW235" s="12" t="s">
        <v>30</v>
      </c>
      <c r="AX235" s="12" t="s">
        <v>73</v>
      </c>
      <c r="AY235" s="155" t="s">
        <v>155</v>
      </c>
    </row>
    <row r="236" spans="2:65" s="14" customFormat="1">
      <c r="B236" s="172"/>
      <c r="D236" s="145" t="s">
        <v>164</v>
      </c>
      <c r="E236" s="173" t="s">
        <v>1</v>
      </c>
      <c r="F236" s="174" t="s">
        <v>179</v>
      </c>
      <c r="H236" s="175">
        <v>7.5350000000000001</v>
      </c>
      <c r="I236" s="176"/>
      <c r="L236" s="172"/>
      <c r="M236" s="177"/>
      <c r="T236" s="178"/>
      <c r="AT236" s="173" t="s">
        <v>164</v>
      </c>
      <c r="AU236" s="173" t="s">
        <v>82</v>
      </c>
      <c r="AV236" s="14" t="s">
        <v>88</v>
      </c>
      <c r="AW236" s="14" t="s">
        <v>30</v>
      </c>
      <c r="AX236" s="14" t="s">
        <v>78</v>
      </c>
      <c r="AY236" s="173" t="s">
        <v>155</v>
      </c>
    </row>
    <row r="237" spans="2:65" s="1" customFormat="1" ht="24.15" customHeight="1">
      <c r="B237" s="31"/>
      <c r="C237" s="156" t="s">
        <v>269</v>
      </c>
      <c r="D237" s="156" t="s">
        <v>167</v>
      </c>
      <c r="E237" s="157" t="s">
        <v>270</v>
      </c>
      <c r="F237" s="158" t="s">
        <v>271</v>
      </c>
      <c r="G237" s="159" t="s">
        <v>183</v>
      </c>
      <c r="H237" s="160">
        <v>7.5350000000000001</v>
      </c>
      <c r="I237" s="161"/>
      <c r="J237" s="162">
        <f>ROUND(I237*H237,2)</f>
        <v>0</v>
      </c>
      <c r="K237" s="158" t="s">
        <v>161</v>
      </c>
      <c r="L237" s="31"/>
      <c r="M237" s="163" t="s">
        <v>1</v>
      </c>
      <c r="N237" s="164" t="s">
        <v>38</v>
      </c>
      <c r="P237" s="141">
        <f>O237*H237</f>
        <v>0</v>
      </c>
      <c r="Q237" s="141">
        <v>1.54E-2</v>
      </c>
      <c r="R237" s="141">
        <f>Q237*H237</f>
        <v>0.116039</v>
      </c>
      <c r="S237" s="141">
        <v>0</v>
      </c>
      <c r="T237" s="142">
        <f>S237*H237</f>
        <v>0</v>
      </c>
      <c r="AR237" s="143" t="s">
        <v>88</v>
      </c>
      <c r="AT237" s="143" t="s">
        <v>167</v>
      </c>
      <c r="AU237" s="143" t="s">
        <v>82</v>
      </c>
      <c r="AY237" s="16" t="s">
        <v>155</v>
      </c>
      <c r="BE237" s="144">
        <f>IF(N237="základní",J237,0)</f>
        <v>0</v>
      </c>
      <c r="BF237" s="144">
        <f>IF(N237="snížená",J237,0)</f>
        <v>0</v>
      </c>
      <c r="BG237" s="144">
        <f>IF(N237="zákl. přenesená",J237,0)</f>
        <v>0</v>
      </c>
      <c r="BH237" s="144">
        <f>IF(N237="sníž. přenesená",J237,0)</f>
        <v>0</v>
      </c>
      <c r="BI237" s="144">
        <f>IF(N237="nulová",J237,0)</f>
        <v>0</v>
      </c>
      <c r="BJ237" s="16" t="s">
        <v>78</v>
      </c>
      <c r="BK237" s="144">
        <f>ROUND(I237*H237,2)</f>
        <v>0</v>
      </c>
      <c r="BL237" s="16" t="s">
        <v>88</v>
      </c>
      <c r="BM237" s="143" t="s">
        <v>272</v>
      </c>
    </row>
    <row r="238" spans="2:65" s="1" customFormat="1" ht="28.8">
      <c r="B238" s="31"/>
      <c r="D238" s="145" t="s">
        <v>163</v>
      </c>
      <c r="F238" s="146" t="s">
        <v>273</v>
      </c>
      <c r="I238" s="147"/>
      <c r="L238" s="31"/>
      <c r="M238" s="148"/>
      <c r="T238" s="55"/>
      <c r="AT238" s="16" t="s">
        <v>163</v>
      </c>
      <c r="AU238" s="16" t="s">
        <v>82</v>
      </c>
    </row>
    <row r="239" spans="2:65" s="1" customFormat="1" ht="67.2">
      <c r="B239" s="31"/>
      <c r="D239" s="145" t="s">
        <v>173</v>
      </c>
      <c r="F239" s="165" t="s">
        <v>274</v>
      </c>
      <c r="I239" s="147"/>
      <c r="L239" s="31"/>
      <c r="M239" s="148"/>
      <c r="T239" s="55"/>
      <c r="AT239" s="16" t="s">
        <v>173</v>
      </c>
      <c r="AU239" s="16" t="s">
        <v>82</v>
      </c>
    </row>
    <row r="240" spans="2:65" s="13" customFormat="1">
      <c r="B240" s="166"/>
      <c r="D240" s="145" t="s">
        <v>164</v>
      </c>
      <c r="E240" s="167" t="s">
        <v>1</v>
      </c>
      <c r="F240" s="168" t="s">
        <v>187</v>
      </c>
      <c r="H240" s="167" t="s">
        <v>1</v>
      </c>
      <c r="I240" s="169"/>
      <c r="L240" s="166"/>
      <c r="M240" s="170"/>
      <c r="T240" s="171"/>
      <c r="AT240" s="167" t="s">
        <v>164</v>
      </c>
      <c r="AU240" s="167" t="s">
        <v>82</v>
      </c>
      <c r="AV240" s="13" t="s">
        <v>78</v>
      </c>
      <c r="AW240" s="13" t="s">
        <v>30</v>
      </c>
      <c r="AX240" s="13" t="s">
        <v>73</v>
      </c>
      <c r="AY240" s="167" t="s">
        <v>155</v>
      </c>
    </row>
    <row r="241" spans="2:65" s="12" customFormat="1">
      <c r="B241" s="149"/>
      <c r="D241" s="145" t="s">
        <v>164</v>
      </c>
      <c r="E241" s="155" t="s">
        <v>1</v>
      </c>
      <c r="F241" s="150" t="s">
        <v>268</v>
      </c>
      <c r="H241" s="151">
        <v>7.5350000000000001</v>
      </c>
      <c r="I241" s="152"/>
      <c r="L241" s="149"/>
      <c r="M241" s="153"/>
      <c r="T241" s="154"/>
      <c r="AT241" s="155" t="s">
        <v>164</v>
      </c>
      <c r="AU241" s="155" t="s">
        <v>82</v>
      </c>
      <c r="AV241" s="12" t="s">
        <v>82</v>
      </c>
      <c r="AW241" s="12" t="s">
        <v>30</v>
      </c>
      <c r="AX241" s="12" t="s">
        <v>73</v>
      </c>
      <c r="AY241" s="155" t="s">
        <v>155</v>
      </c>
    </row>
    <row r="242" spans="2:65" s="14" customFormat="1">
      <c r="B242" s="172"/>
      <c r="D242" s="145" t="s">
        <v>164</v>
      </c>
      <c r="E242" s="173" t="s">
        <v>1</v>
      </c>
      <c r="F242" s="174" t="s">
        <v>179</v>
      </c>
      <c r="H242" s="175">
        <v>7.5350000000000001</v>
      </c>
      <c r="I242" s="176"/>
      <c r="L242" s="172"/>
      <c r="M242" s="177"/>
      <c r="T242" s="178"/>
      <c r="AT242" s="173" t="s">
        <v>164</v>
      </c>
      <c r="AU242" s="173" t="s">
        <v>82</v>
      </c>
      <c r="AV242" s="14" t="s">
        <v>88</v>
      </c>
      <c r="AW242" s="14" t="s">
        <v>30</v>
      </c>
      <c r="AX242" s="14" t="s">
        <v>78</v>
      </c>
      <c r="AY242" s="173" t="s">
        <v>155</v>
      </c>
    </row>
    <row r="243" spans="2:65" s="1" customFormat="1" ht="24.15" customHeight="1">
      <c r="B243" s="31"/>
      <c r="C243" s="156" t="s">
        <v>275</v>
      </c>
      <c r="D243" s="156" t="s">
        <v>167</v>
      </c>
      <c r="E243" s="157" t="s">
        <v>276</v>
      </c>
      <c r="F243" s="158" t="s">
        <v>277</v>
      </c>
      <c r="G243" s="159" t="s">
        <v>183</v>
      </c>
      <c r="H243" s="160">
        <v>7.62</v>
      </c>
      <c r="I243" s="161"/>
      <c r="J243" s="162">
        <f>ROUND(I243*H243,2)</f>
        <v>0</v>
      </c>
      <c r="K243" s="158" t="s">
        <v>161</v>
      </c>
      <c r="L243" s="31"/>
      <c r="M243" s="163" t="s">
        <v>1</v>
      </c>
      <c r="N243" s="164" t="s">
        <v>38</v>
      </c>
      <c r="P243" s="141">
        <f>O243*H243</f>
        <v>0</v>
      </c>
      <c r="Q243" s="141">
        <v>3.0450000000000001E-2</v>
      </c>
      <c r="R243" s="141">
        <f>Q243*H243</f>
        <v>0.23202900000000001</v>
      </c>
      <c r="S243" s="141">
        <v>0</v>
      </c>
      <c r="T243" s="142">
        <f>S243*H243</f>
        <v>0</v>
      </c>
      <c r="AR243" s="143" t="s">
        <v>88</v>
      </c>
      <c r="AT243" s="143" t="s">
        <v>167</v>
      </c>
      <c r="AU243" s="143" t="s">
        <v>82</v>
      </c>
      <c r="AY243" s="16" t="s">
        <v>155</v>
      </c>
      <c r="BE243" s="144">
        <f>IF(N243="základní",J243,0)</f>
        <v>0</v>
      </c>
      <c r="BF243" s="144">
        <f>IF(N243="snížená",J243,0)</f>
        <v>0</v>
      </c>
      <c r="BG243" s="144">
        <f>IF(N243="zákl. přenesená",J243,0)</f>
        <v>0</v>
      </c>
      <c r="BH243" s="144">
        <f>IF(N243="sníž. přenesená",J243,0)</f>
        <v>0</v>
      </c>
      <c r="BI243" s="144">
        <f>IF(N243="nulová",J243,0)</f>
        <v>0</v>
      </c>
      <c r="BJ243" s="16" t="s">
        <v>78</v>
      </c>
      <c r="BK243" s="144">
        <f>ROUND(I243*H243,2)</f>
        <v>0</v>
      </c>
      <c r="BL243" s="16" t="s">
        <v>88</v>
      </c>
      <c r="BM243" s="143" t="s">
        <v>278</v>
      </c>
    </row>
    <row r="244" spans="2:65" s="1" customFormat="1">
      <c r="B244" s="31"/>
      <c r="D244" s="145" t="s">
        <v>163</v>
      </c>
      <c r="F244" s="146" t="s">
        <v>279</v>
      </c>
      <c r="I244" s="147"/>
      <c r="L244" s="31"/>
      <c r="M244" s="148"/>
      <c r="T244" s="55"/>
      <c r="AT244" s="16" t="s">
        <v>163</v>
      </c>
      <c r="AU244" s="16" t="s">
        <v>82</v>
      </c>
    </row>
    <row r="245" spans="2:65" s="1" customFormat="1" ht="38.4">
      <c r="B245" s="31"/>
      <c r="D245" s="145" t="s">
        <v>173</v>
      </c>
      <c r="F245" s="165" t="s">
        <v>280</v>
      </c>
      <c r="I245" s="147"/>
      <c r="L245" s="31"/>
      <c r="M245" s="148"/>
      <c r="T245" s="55"/>
      <c r="AT245" s="16" t="s">
        <v>173</v>
      </c>
      <c r="AU245" s="16" t="s">
        <v>82</v>
      </c>
    </row>
    <row r="246" spans="2:65" s="13" customFormat="1">
      <c r="B246" s="166"/>
      <c r="D246" s="145" t="s">
        <v>164</v>
      </c>
      <c r="E246" s="167" t="s">
        <v>1</v>
      </c>
      <c r="F246" s="168" t="s">
        <v>281</v>
      </c>
      <c r="H246" s="167" t="s">
        <v>1</v>
      </c>
      <c r="I246" s="169"/>
      <c r="L246" s="166"/>
      <c r="M246" s="170"/>
      <c r="T246" s="171"/>
      <c r="AT246" s="167" t="s">
        <v>164</v>
      </c>
      <c r="AU246" s="167" t="s">
        <v>82</v>
      </c>
      <c r="AV246" s="13" t="s">
        <v>78</v>
      </c>
      <c r="AW246" s="13" t="s">
        <v>30</v>
      </c>
      <c r="AX246" s="13" t="s">
        <v>73</v>
      </c>
      <c r="AY246" s="167" t="s">
        <v>155</v>
      </c>
    </row>
    <row r="247" spans="2:65" s="12" customFormat="1">
      <c r="B247" s="149"/>
      <c r="D247" s="145" t="s">
        <v>164</v>
      </c>
      <c r="E247" s="155" t="s">
        <v>1</v>
      </c>
      <c r="F247" s="150" t="s">
        <v>282</v>
      </c>
      <c r="H247" s="151">
        <v>2.16</v>
      </c>
      <c r="I247" s="152"/>
      <c r="L247" s="149"/>
      <c r="M247" s="153"/>
      <c r="T247" s="154"/>
      <c r="AT247" s="155" t="s">
        <v>164</v>
      </c>
      <c r="AU247" s="155" t="s">
        <v>82</v>
      </c>
      <c r="AV247" s="12" t="s">
        <v>82</v>
      </c>
      <c r="AW247" s="12" t="s">
        <v>30</v>
      </c>
      <c r="AX247" s="12" t="s">
        <v>73</v>
      </c>
      <c r="AY247" s="155" t="s">
        <v>155</v>
      </c>
    </row>
    <row r="248" spans="2:65" s="13" customFormat="1">
      <c r="B248" s="166"/>
      <c r="D248" s="145" t="s">
        <v>164</v>
      </c>
      <c r="E248" s="167" t="s">
        <v>1</v>
      </c>
      <c r="F248" s="168" t="s">
        <v>283</v>
      </c>
      <c r="H248" s="167" t="s">
        <v>1</v>
      </c>
      <c r="I248" s="169"/>
      <c r="L248" s="166"/>
      <c r="M248" s="170"/>
      <c r="T248" s="171"/>
      <c r="AT248" s="167" t="s">
        <v>164</v>
      </c>
      <c r="AU248" s="167" t="s">
        <v>82</v>
      </c>
      <c r="AV248" s="13" t="s">
        <v>78</v>
      </c>
      <c r="AW248" s="13" t="s">
        <v>30</v>
      </c>
      <c r="AX248" s="13" t="s">
        <v>73</v>
      </c>
      <c r="AY248" s="167" t="s">
        <v>155</v>
      </c>
    </row>
    <row r="249" spans="2:65" s="12" customFormat="1">
      <c r="B249" s="149"/>
      <c r="D249" s="145" t="s">
        <v>164</v>
      </c>
      <c r="E249" s="155" t="s">
        <v>1</v>
      </c>
      <c r="F249" s="150" t="s">
        <v>282</v>
      </c>
      <c r="H249" s="151">
        <v>2.16</v>
      </c>
      <c r="I249" s="152"/>
      <c r="L249" s="149"/>
      <c r="M249" s="153"/>
      <c r="T249" s="154"/>
      <c r="AT249" s="155" t="s">
        <v>164</v>
      </c>
      <c r="AU249" s="155" t="s">
        <v>82</v>
      </c>
      <c r="AV249" s="12" t="s">
        <v>82</v>
      </c>
      <c r="AW249" s="12" t="s">
        <v>30</v>
      </c>
      <c r="AX249" s="12" t="s">
        <v>73</v>
      </c>
      <c r="AY249" s="155" t="s">
        <v>155</v>
      </c>
    </row>
    <row r="250" spans="2:65" s="13" customFormat="1">
      <c r="B250" s="166"/>
      <c r="D250" s="145" t="s">
        <v>164</v>
      </c>
      <c r="E250" s="167" t="s">
        <v>1</v>
      </c>
      <c r="F250" s="168" t="s">
        <v>284</v>
      </c>
      <c r="H250" s="167" t="s">
        <v>1</v>
      </c>
      <c r="I250" s="169"/>
      <c r="L250" s="166"/>
      <c r="M250" s="170"/>
      <c r="T250" s="171"/>
      <c r="AT250" s="167" t="s">
        <v>164</v>
      </c>
      <c r="AU250" s="167" t="s">
        <v>82</v>
      </c>
      <c r="AV250" s="13" t="s">
        <v>78</v>
      </c>
      <c r="AW250" s="13" t="s">
        <v>30</v>
      </c>
      <c r="AX250" s="13" t="s">
        <v>73</v>
      </c>
      <c r="AY250" s="167" t="s">
        <v>155</v>
      </c>
    </row>
    <row r="251" spans="2:65" s="12" customFormat="1">
      <c r="B251" s="149"/>
      <c r="D251" s="145" t="s">
        <v>164</v>
      </c>
      <c r="E251" s="155" t="s">
        <v>1</v>
      </c>
      <c r="F251" s="150" t="s">
        <v>285</v>
      </c>
      <c r="H251" s="151">
        <v>3.3</v>
      </c>
      <c r="I251" s="152"/>
      <c r="L251" s="149"/>
      <c r="M251" s="153"/>
      <c r="T251" s="154"/>
      <c r="AT251" s="155" t="s">
        <v>164</v>
      </c>
      <c r="AU251" s="155" t="s">
        <v>82</v>
      </c>
      <c r="AV251" s="12" t="s">
        <v>82</v>
      </c>
      <c r="AW251" s="12" t="s">
        <v>30</v>
      </c>
      <c r="AX251" s="12" t="s">
        <v>73</v>
      </c>
      <c r="AY251" s="155" t="s">
        <v>155</v>
      </c>
    </row>
    <row r="252" spans="2:65" s="14" customFormat="1">
      <c r="B252" s="172"/>
      <c r="D252" s="145" t="s">
        <v>164</v>
      </c>
      <c r="E252" s="173" t="s">
        <v>1</v>
      </c>
      <c r="F252" s="174" t="s">
        <v>179</v>
      </c>
      <c r="H252" s="175">
        <v>7.62</v>
      </c>
      <c r="I252" s="176"/>
      <c r="L252" s="172"/>
      <c r="M252" s="177"/>
      <c r="T252" s="178"/>
      <c r="AT252" s="173" t="s">
        <v>164</v>
      </c>
      <c r="AU252" s="173" t="s">
        <v>82</v>
      </c>
      <c r="AV252" s="14" t="s">
        <v>88</v>
      </c>
      <c r="AW252" s="14" t="s">
        <v>30</v>
      </c>
      <c r="AX252" s="14" t="s">
        <v>78</v>
      </c>
      <c r="AY252" s="173" t="s">
        <v>155</v>
      </c>
    </row>
    <row r="253" spans="2:65" s="1" customFormat="1" ht="24.15" customHeight="1">
      <c r="B253" s="31"/>
      <c r="C253" s="156" t="s">
        <v>286</v>
      </c>
      <c r="D253" s="156" t="s">
        <v>167</v>
      </c>
      <c r="E253" s="157" t="s">
        <v>287</v>
      </c>
      <c r="F253" s="158" t="s">
        <v>288</v>
      </c>
      <c r="G253" s="159" t="s">
        <v>183</v>
      </c>
      <c r="H253" s="160">
        <v>69.784999999999997</v>
      </c>
      <c r="I253" s="161"/>
      <c r="J253" s="162">
        <f>ROUND(I253*H253,2)</f>
        <v>0</v>
      </c>
      <c r="K253" s="158" t="s">
        <v>161</v>
      </c>
      <c r="L253" s="31"/>
      <c r="M253" s="163" t="s">
        <v>1</v>
      </c>
      <c r="N253" s="164" t="s">
        <v>38</v>
      </c>
      <c r="P253" s="141">
        <f>O253*H253</f>
        <v>0</v>
      </c>
      <c r="Q253" s="141">
        <v>0</v>
      </c>
      <c r="R253" s="141">
        <f>Q253*H253</f>
        <v>0</v>
      </c>
      <c r="S253" s="141">
        <v>0</v>
      </c>
      <c r="T253" s="142">
        <f>S253*H253</f>
        <v>0</v>
      </c>
      <c r="AR253" s="143" t="s">
        <v>88</v>
      </c>
      <c r="AT253" s="143" t="s">
        <v>167</v>
      </c>
      <c r="AU253" s="143" t="s">
        <v>82</v>
      </c>
      <c r="AY253" s="16" t="s">
        <v>155</v>
      </c>
      <c r="BE253" s="144">
        <f>IF(N253="základní",J253,0)</f>
        <v>0</v>
      </c>
      <c r="BF253" s="144">
        <f>IF(N253="snížená",J253,0)</f>
        <v>0</v>
      </c>
      <c r="BG253" s="144">
        <f>IF(N253="zákl. přenesená",J253,0)</f>
        <v>0</v>
      </c>
      <c r="BH253" s="144">
        <f>IF(N253="sníž. přenesená",J253,0)</f>
        <v>0</v>
      </c>
      <c r="BI253" s="144">
        <f>IF(N253="nulová",J253,0)</f>
        <v>0</v>
      </c>
      <c r="BJ253" s="16" t="s">
        <v>78</v>
      </c>
      <c r="BK253" s="144">
        <f>ROUND(I253*H253,2)</f>
        <v>0</v>
      </c>
      <c r="BL253" s="16" t="s">
        <v>88</v>
      </c>
      <c r="BM253" s="143" t="s">
        <v>289</v>
      </c>
    </row>
    <row r="254" spans="2:65" s="1" customFormat="1" ht="19.2">
      <c r="B254" s="31"/>
      <c r="D254" s="145" t="s">
        <v>163</v>
      </c>
      <c r="F254" s="146" t="s">
        <v>290</v>
      </c>
      <c r="I254" s="147"/>
      <c r="L254" s="31"/>
      <c r="M254" s="148"/>
      <c r="T254" s="55"/>
      <c r="AT254" s="16" t="s">
        <v>163</v>
      </c>
      <c r="AU254" s="16" t="s">
        <v>82</v>
      </c>
    </row>
    <row r="255" spans="2:65" s="1" customFormat="1" ht="48">
      <c r="B255" s="31"/>
      <c r="D255" s="145" t="s">
        <v>173</v>
      </c>
      <c r="F255" s="165" t="s">
        <v>291</v>
      </c>
      <c r="I255" s="147"/>
      <c r="L255" s="31"/>
      <c r="M255" s="148"/>
      <c r="T255" s="55"/>
      <c r="AT255" s="16" t="s">
        <v>173</v>
      </c>
      <c r="AU255" s="16" t="s">
        <v>82</v>
      </c>
    </row>
    <row r="256" spans="2:65" s="12" customFormat="1">
      <c r="B256" s="149"/>
      <c r="D256" s="145" t="s">
        <v>164</v>
      </c>
      <c r="E256" s="155" t="s">
        <v>1</v>
      </c>
      <c r="F256" s="150" t="s">
        <v>292</v>
      </c>
      <c r="H256" s="151">
        <v>6</v>
      </c>
      <c r="I256" s="152"/>
      <c r="L256" s="149"/>
      <c r="M256" s="153"/>
      <c r="T256" s="154"/>
      <c r="AT256" s="155" t="s">
        <v>164</v>
      </c>
      <c r="AU256" s="155" t="s">
        <v>82</v>
      </c>
      <c r="AV256" s="12" t="s">
        <v>82</v>
      </c>
      <c r="AW256" s="12" t="s">
        <v>30</v>
      </c>
      <c r="AX256" s="12" t="s">
        <v>73</v>
      </c>
      <c r="AY256" s="155" t="s">
        <v>155</v>
      </c>
    </row>
    <row r="257" spans="2:65" s="12" customFormat="1">
      <c r="B257" s="149"/>
      <c r="D257" s="145" t="s">
        <v>164</v>
      </c>
      <c r="E257" s="155" t="s">
        <v>1</v>
      </c>
      <c r="F257" s="150" t="s">
        <v>293</v>
      </c>
      <c r="H257" s="151">
        <v>16.440000000000001</v>
      </c>
      <c r="I257" s="152"/>
      <c r="L257" s="149"/>
      <c r="M257" s="153"/>
      <c r="T257" s="154"/>
      <c r="AT257" s="155" t="s">
        <v>164</v>
      </c>
      <c r="AU257" s="155" t="s">
        <v>82</v>
      </c>
      <c r="AV257" s="12" t="s">
        <v>82</v>
      </c>
      <c r="AW257" s="12" t="s">
        <v>30</v>
      </c>
      <c r="AX257" s="12" t="s">
        <v>73</v>
      </c>
      <c r="AY257" s="155" t="s">
        <v>155</v>
      </c>
    </row>
    <row r="258" spans="2:65" s="12" customFormat="1">
      <c r="B258" s="149"/>
      <c r="D258" s="145" t="s">
        <v>164</v>
      </c>
      <c r="E258" s="155" t="s">
        <v>1</v>
      </c>
      <c r="F258" s="150" t="s">
        <v>294</v>
      </c>
      <c r="H258" s="151">
        <v>2.3540000000000001</v>
      </c>
      <c r="I258" s="152"/>
      <c r="L258" s="149"/>
      <c r="M258" s="153"/>
      <c r="T258" s="154"/>
      <c r="AT258" s="155" t="s">
        <v>164</v>
      </c>
      <c r="AU258" s="155" t="s">
        <v>82</v>
      </c>
      <c r="AV258" s="12" t="s">
        <v>82</v>
      </c>
      <c r="AW258" s="12" t="s">
        <v>30</v>
      </c>
      <c r="AX258" s="12" t="s">
        <v>73</v>
      </c>
      <c r="AY258" s="155" t="s">
        <v>155</v>
      </c>
    </row>
    <row r="259" spans="2:65" s="12" customFormat="1">
      <c r="B259" s="149"/>
      <c r="D259" s="145" t="s">
        <v>164</v>
      </c>
      <c r="E259" s="155" t="s">
        <v>1</v>
      </c>
      <c r="F259" s="150" t="s">
        <v>295</v>
      </c>
      <c r="H259" s="151">
        <v>2.4300000000000002</v>
      </c>
      <c r="I259" s="152"/>
      <c r="L259" s="149"/>
      <c r="M259" s="153"/>
      <c r="T259" s="154"/>
      <c r="AT259" s="155" t="s">
        <v>164</v>
      </c>
      <c r="AU259" s="155" t="s">
        <v>82</v>
      </c>
      <c r="AV259" s="12" t="s">
        <v>82</v>
      </c>
      <c r="AW259" s="12" t="s">
        <v>30</v>
      </c>
      <c r="AX259" s="12" t="s">
        <v>73</v>
      </c>
      <c r="AY259" s="155" t="s">
        <v>155</v>
      </c>
    </row>
    <row r="260" spans="2:65" s="12" customFormat="1">
      <c r="B260" s="149"/>
      <c r="D260" s="145" t="s">
        <v>164</v>
      </c>
      <c r="E260" s="155" t="s">
        <v>1</v>
      </c>
      <c r="F260" s="150" t="s">
        <v>296</v>
      </c>
      <c r="H260" s="151">
        <v>8.9879999999999995</v>
      </c>
      <c r="I260" s="152"/>
      <c r="L260" s="149"/>
      <c r="M260" s="153"/>
      <c r="T260" s="154"/>
      <c r="AT260" s="155" t="s">
        <v>164</v>
      </c>
      <c r="AU260" s="155" t="s">
        <v>82</v>
      </c>
      <c r="AV260" s="12" t="s">
        <v>82</v>
      </c>
      <c r="AW260" s="12" t="s">
        <v>30</v>
      </c>
      <c r="AX260" s="12" t="s">
        <v>73</v>
      </c>
      <c r="AY260" s="155" t="s">
        <v>155</v>
      </c>
    </row>
    <row r="261" spans="2:65" s="12" customFormat="1">
      <c r="B261" s="149"/>
      <c r="D261" s="145" t="s">
        <v>164</v>
      </c>
      <c r="E261" s="155" t="s">
        <v>1</v>
      </c>
      <c r="F261" s="150" t="s">
        <v>297</v>
      </c>
      <c r="H261" s="151">
        <v>31.646999999999998</v>
      </c>
      <c r="I261" s="152"/>
      <c r="L261" s="149"/>
      <c r="M261" s="153"/>
      <c r="T261" s="154"/>
      <c r="AT261" s="155" t="s">
        <v>164</v>
      </c>
      <c r="AU261" s="155" t="s">
        <v>82</v>
      </c>
      <c r="AV261" s="12" t="s">
        <v>82</v>
      </c>
      <c r="AW261" s="12" t="s">
        <v>30</v>
      </c>
      <c r="AX261" s="12" t="s">
        <v>73</v>
      </c>
      <c r="AY261" s="155" t="s">
        <v>155</v>
      </c>
    </row>
    <row r="262" spans="2:65" s="12" customFormat="1">
      <c r="B262" s="149"/>
      <c r="D262" s="145" t="s">
        <v>164</v>
      </c>
      <c r="E262" s="155" t="s">
        <v>1</v>
      </c>
      <c r="F262" s="150" t="s">
        <v>298</v>
      </c>
      <c r="H262" s="151">
        <v>1.9259999999999999</v>
      </c>
      <c r="I262" s="152"/>
      <c r="L262" s="149"/>
      <c r="M262" s="153"/>
      <c r="T262" s="154"/>
      <c r="AT262" s="155" t="s">
        <v>164</v>
      </c>
      <c r="AU262" s="155" t="s">
        <v>82</v>
      </c>
      <c r="AV262" s="12" t="s">
        <v>82</v>
      </c>
      <c r="AW262" s="12" t="s">
        <v>30</v>
      </c>
      <c r="AX262" s="12" t="s">
        <v>73</v>
      </c>
      <c r="AY262" s="155" t="s">
        <v>155</v>
      </c>
    </row>
    <row r="263" spans="2:65" s="14" customFormat="1">
      <c r="B263" s="172"/>
      <c r="D263" s="145" t="s">
        <v>164</v>
      </c>
      <c r="E263" s="173" t="s">
        <v>1</v>
      </c>
      <c r="F263" s="174" t="s">
        <v>179</v>
      </c>
      <c r="H263" s="175">
        <v>69.785000000000011</v>
      </c>
      <c r="I263" s="176"/>
      <c r="L263" s="172"/>
      <c r="M263" s="177"/>
      <c r="T263" s="178"/>
      <c r="AT263" s="173" t="s">
        <v>164</v>
      </c>
      <c r="AU263" s="173" t="s">
        <v>82</v>
      </c>
      <c r="AV263" s="14" t="s">
        <v>88</v>
      </c>
      <c r="AW263" s="14" t="s">
        <v>30</v>
      </c>
      <c r="AX263" s="14" t="s">
        <v>78</v>
      </c>
      <c r="AY263" s="173" t="s">
        <v>155</v>
      </c>
    </row>
    <row r="264" spans="2:65" s="1" customFormat="1" ht="24.15" customHeight="1">
      <c r="B264" s="31"/>
      <c r="C264" s="156" t="s">
        <v>299</v>
      </c>
      <c r="D264" s="156" t="s">
        <v>167</v>
      </c>
      <c r="E264" s="157" t="s">
        <v>300</v>
      </c>
      <c r="F264" s="158" t="s">
        <v>301</v>
      </c>
      <c r="G264" s="159" t="s">
        <v>198</v>
      </c>
      <c r="H264" s="160">
        <v>100</v>
      </c>
      <c r="I264" s="161"/>
      <c r="J264" s="162">
        <f>ROUND(I264*H264,2)</f>
        <v>0</v>
      </c>
      <c r="K264" s="158" t="s">
        <v>161</v>
      </c>
      <c r="L264" s="31"/>
      <c r="M264" s="163" t="s">
        <v>1</v>
      </c>
      <c r="N264" s="164" t="s">
        <v>38</v>
      </c>
      <c r="P264" s="141">
        <f>O264*H264</f>
        <v>0</v>
      </c>
      <c r="Q264" s="141">
        <v>1.5E-3</v>
      </c>
      <c r="R264" s="141">
        <f>Q264*H264</f>
        <v>0.15</v>
      </c>
      <c r="S264" s="141">
        <v>0</v>
      </c>
      <c r="T264" s="142">
        <f>S264*H264</f>
        <v>0</v>
      </c>
      <c r="AR264" s="143" t="s">
        <v>88</v>
      </c>
      <c r="AT264" s="143" t="s">
        <v>167</v>
      </c>
      <c r="AU264" s="143" t="s">
        <v>82</v>
      </c>
      <c r="AY264" s="16" t="s">
        <v>155</v>
      </c>
      <c r="BE264" s="144">
        <f>IF(N264="základní",J264,0)</f>
        <v>0</v>
      </c>
      <c r="BF264" s="144">
        <f>IF(N264="snížená",J264,0)</f>
        <v>0</v>
      </c>
      <c r="BG264" s="144">
        <f>IF(N264="zákl. přenesená",J264,0)</f>
        <v>0</v>
      </c>
      <c r="BH264" s="144">
        <f>IF(N264="sníž. přenesená",J264,0)</f>
        <v>0</v>
      </c>
      <c r="BI264" s="144">
        <f>IF(N264="nulová",J264,0)</f>
        <v>0</v>
      </c>
      <c r="BJ264" s="16" t="s">
        <v>78</v>
      </c>
      <c r="BK264" s="144">
        <f>ROUND(I264*H264,2)</f>
        <v>0</v>
      </c>
      <c r="BL264" s="16" t="s">
        <v>88</v>
      </c>
      <c r="BM264" s="143" t="s">
        <v>302</v>
      </c>
    </row>
    <row r="265" spans="2:65" s="1" customFormat="1" ht="19.2">
      <c r="B265" s="31"/>
      <c r="D265" s="145" t="s">
        <v>163</v>
      </c>
      <c r="F265" s="146" t="s">
        <v>303</v>
      </c>
      <c r="I265" s="147"/>
      <c r="L265" s="31"/>
      <c r="M265" s="148"/>
      <c r="T265" s="55"/>
      <c r="AT265" s="16" t="s">
        <v>163</v>
      </c>
      <c r="AU265" s="16" t="s">
        <v>82</v>
      </c>
    </row>
    <row r="266" spans="2:65" s="1" customFormat="1" ht="48">
      <c r="B266" s="31"/>
      <c r="D266" s="145" t="s">
        <v>173</v>
      </c>
      <c r="F266" s="165" t="s">
        <v>304</v>
      </c>
      <c r="I266" s="147"/>
      <c r="L266" s="31"/>
      <c r="M266" s="148"/>
      <c r="T266" s="55"/>
      <c r="AT266" s="16" t="s">
        <v>173</v>
      </c>
      <c r="AU266" s="16" t="s">
        <v>82</v>
      </c>
    </row>
    <row r="267" spans="2:65" s="13" customFormat="1">
      <c r="B267" s="166"/>
      <c r="D267" s="145" t="s">
        <v>164</v>
      </c>
      <c r="E267" s="167" t="s">
        <v>1</v>
      </c>
      <c r="F267" s="168" t="s">
        <v>305</v>
      </c>
      <c r="H267" s="167" t="s">
        <v>1</v>
      </c>
      <c r="I267" s="169"/>
      <c r="L267" s="166"/>
      <c r="M267" s="170"/>
      <c r="T267" s="171"/>
      <c r="AT267" s="167" t="s">
        <v>164</v>
      </c>
      <c r="AU267" s="167" t="s">
        <v>82</v>
      </c>
      <c r="AV267" s="13" t="s">
        <v>78</v>
      </c>
      <c r="AW267" s="13" t="s">
        <v>30</v>
      </c>
      <c r="AX267" s="13" t="s">
        <v>73</v>
      </c>
      <c r="AY267" s="167" t="s">
        <v>155</v>
      </c>
    </row>
    <row r="268" spans="2:65" s="12" customFormat="1">
      <c r="B268" s="149"/>
      <c r="D268" s="145" t="s">
        <v>164</v>
      </c>
      <c r="E268" s="155" t="s">
        <v>1</v>
      </c>
      <c r="F268" s="150" t="s">
        <v>306</v>
      </c>
      <c r="H268" s="151">
        <v>100</v>
      </c>
      <c r="I268" s="152"/>
      <c r="L268" s="149"/>
      <c r="M268" s="153"/>
      <c r="T268" s="154"/>
      <c r="AT268" s="155" t="s">
        <v>164</v>
      </c>
      <c r="AU268" s="155" t="s">
        <v>82</v>
      </c>
      <c r="AV268" s="12" t="s">
        <v>82</v>
      </c>
      <c r="AW268" s="12" t="s">
        <v>30</v>
      </c>
      <c r="AX268" s="12" t="s">
        <v>73</v>
      </c>
      <c r="AY268" s="155" t="s">
        <v>155</v>
      </c>
    </row>
    <row r="269" spans="2:65" s="14" customFormat="1">
      <c r="B269" s="172"/>
      <c r="D269" s="145" t="s">
        <v>164</v>
      </c>
      <c r="E269" s="173" t="s">
        <v>1</v>
      </c>
      <c r="F269" s="174" t="s">
        <v>179</v>
      </c>
      <c r="H269" s="175">
        <v>100</v>
      </c>
      <c r="I269" s="176"/>
      <c r="L269" s="172"/>
      <c r="M269" s="177"/>
      <c r="T269" s="178"/>
      <c r="AT269" s="173" t="s">
        <v>164</v>
      </c>
      <c r="AU269" s="173" t="s">
        <v>82</v>
      </c>
      <c r="AV269" s="14" t="s">
        <v>88</v>
      </c>
      <c r="AW269" s="14" t="s">
        <v>30</v>
      </c>
      <c r="AX269" s="14" t="s">
        <v>78</v>
      </c>
      <c r="AY269" s="173" t="s">
        <v>155</v>
      </c>
    </row>
    <row r="270" spans="2:65" s="1" customFormat="1" ht="24.15" customHeight="1">
      <c r="B270" s="31"/>
      <c r="C270" s="156" t="s">
        <v>307</v>
      </c>
      <c r="D270" s="156" t="s">
        <v>167</v>
      </c>
      <c r="E270" s="157" t="s">
        <v>308</v>
      </c>
      <c r="F270" s="158" t="s">
        <v>309</v>
      </c>
      <c r="G270" s="159" t="s">
        <v>183</v>
      </c>
      <c r="H270" s="160">
        <v>329.36</v>
      </c>
      <c r="I270" s="161"/>
      <c r="J270" s="162">
        <f>ROUND(I270*H270,2)</f>
        <v>0</v>
      </c>
      <c r="K270" s="158" t="s">
        <v>310</v>
      </c>
      <c r="L270" s="31"/>
      <c r="M270" s="163" t="s">
        <v>1</v>
      </c>
      <c r="N270" s="164" t="s">
        <v>38</v>
      </c>
      <c r="P270" s="141">
        <f>O270*H270</f>
        <v>0</v>
      </c>
      <c r="Q270" s="141">
        <v>1.3999999999999999E-4</v>
      </c>
      <c r="R270" s="141">
        <f>Q270*H270</f>
        <v>4.6110399999999996E-2</v>
      </c>
      <c r="S270" s="141">
        <v>0</v>
      </c>
      <c r="T270" s="142">
        <f>S270*H270</f>
        <v>0</v>
      </c>
      <c r="AR270" s="143" t="s">
        <v>88</v>
      </c>
      <c r="AT270" s="143" t="s">
        <v>167</v>
      </c>
      <c r="AU270" s="143" t="s">
        <v>82</v>
      </c>
      <c r="AY270" s="16" t="s">
        <v>155</v>
      </c>
      <c r="BE270" s="144">
        <f>IF(N270="základní",J270,0)</f>
        <v>0</v>
      </c>
      <c r="BF270" s="144">
        <f>IF(N270="snížená",J270,0)</f>
        <v>0</v>
      </c>
      <c r="BG270" s="144">
        <f>IF(N270="zákl. přenesená",J270,0)</f>
        <v>0</v>
      </c>
      <c r="BH270" s="144">
        <f>IF(N270="sníž. přenesená",J270,0)</f>
        <v>0</v>
      </c>
      <c r="BI270" s="144">
        <f>IF(N270="nulová",J270,0)</f>
        <v>0</v>
      </c>
      <c r="BJ270" s="16" t="s">
        <v>78</v>
      </c>
      <c r="BK270" s="144">
        <f>ROUND(I270*H270,2)</f>
        <v>0</v>
      </c>
      <c r="BL270" s="16" t="s">
        <v>88</v>
      </c>
      <c r="BM270" s="143" t="s">
        <v>311</v>
      </c>
    </row>
    <row r="271" spans="2:65" s="1" customFormat="1" ht="19.2">
      <c r="B271" s="31"/>
      <c r="D271" s="145" t="s">
        <v>163</v>
      </c>
      <c r="F271" s="146" t="s">
        <v>312</v>
      </c>
      <c r="I271" s="147"/>
      <c r="L271" s="31"/>
      <c r="M271" s="148"/>
      <c r="T271" s="55"/>
      <c r="AT271" s="16" t="s">
        <v>163</v>
      </c>
      <c r="AU271" s="16" t="s">
        <v>82</v>
      </c>
    </row>
    <row r="272" spans="2:65" s="1" customFormat="1">
      <c r="B272" s="31"/>
      <c r="D272" s="179" t="s">
        <v>313</v>
      </c>
      <c r="F272" s="180" t="s">
        <v>314</v>
      </c>
      <c r="I272" s="147"/>
      <c r="L272" s="31"/>
      <c r="M272" s="148"/>
      <c r="T272" s="55"/>
      <c r="AT272" s="16" t="s">
        <v>313</v>
      </c>
      <c r="AU272" s="16" t="s">
        <v>82</v>
      </c>
    </row>
    <row r="273" spans="2:65" s="13" customFormat="1">
      <c r="B273" s="166"/>
      <c r="D273" s="145" t="s">
        <v>164</v>
      </c>
      <c r="E273" s="167" t="s">
        <v>1</v>
      </c>
      <c r="F273" s="168" t="s">
        <v>315</v>
      </c>
      <c r="H273" s="167" t="s">
        <v>1</v>
      </c>
      <c r="I273" s="169"/>
      <c r="L273" s="166"/>
      <c r="M273" s="170"/>
      <c r="T273" s="171"/>
      <c r="AT273" s="167" t="s">
        <v>164</v>
      </c>
      <c r="AU273" s="167" t="s">
        <v>82</v>
      </c>
      <c r="AV273" s="13" t="s">
        <v>78</v>
      </c>
      <c r="AW273" s="13" t="s">
        <v>30</v>
      </c>
      <c r="AX273" s="13" t="s">
        <v>73</v>
      </c>
      <c r="AY273" s="167" t="s">
        <v>155</v>
      </c>
    </row>
    <row r="274" spans="2:65" s="12" customFormat="1">
      <c r="B274" s="149"/>
      <c r="D274" s="145" t="s">
        <v>164</v>
      </c>
      <c r="E274" s="155" t="s">
        <v>1</v>
      </c>
      <c r="F274" s="150" t="s">
        <v>316</v>
      </c>
      <c r="H274" s="151">
        <v>329.36</v>
      </c>
      <c r="I274" s="152"/>
      <c r="L274" s="149"/>
      <c r="M274" s="153"/>
      <c r="T274" s="154"/>
      <c r="AT274" s="155" t="s">
        <v>164</v>
      </c>
      <c r="AU274" s="155" t="s">
        <v>82</v>
      </c>
      <c r="AV274" s="12" t="s">
        <v>82</v>
      </c>
      <c r="AW274" s="12" t="s">
        <v>30</v>
      </c>
      <c r="AX274" s="12" t="s">
        <v>73</v>
      </c>
      <c r="AY274" s="155" t="s">
        <v>155</v>
      </c>
    </row>
    <row r="275" spans="2:65" s="14" customFormat="1">
      <c r="B275" s="172"/>
      <c r="D275" s="145" t="s">
        <v>164</v>
      </c>
      <c r="E275" s="173" t="s">
        <v>1</v>
      </c>
      <c r="F275" s="174" t="s">
        <v>179</v>
      </c>
      <c r="H275" s="175">
        <v>329.36</v>
      </c>
      <c r="I275" s="176"/>
      <c r="L275" s="172"/>
      <c r="M275" s="177"/>
      <c r="T275" s="178"/>
      <c r="AT275" s="173" t="s">
        <v>164</v>
      </c>
      <c r="AU275" s="173" t="s">
        <v>82</v>
      </c>
      <c r="AV275" s="14" t="s">
        <v>88</v>
      </c>
      <c r="AW275" s="14" t="s">
        <v>30</v>
      </c>
      <c r="AX275" s="14" t="s">
        <v>78</v>
      </c>
      <c r="AY275" s="173" t="s">
        <v>155</v>
      </c>
    </row>
    <row r="276" spans="2:65" s="1" customFormat="1" ht="24.15" customHeight="1">
      <c r="B276" s="31"/>
      <c r="C276" s="156" t="s">
        <v>7</v>
      </c>
      <c r="D276" s="156" t="s">
        <v>167</v>
      </c>
      <c r="E276" s="157" t="s">
        <v>317</v>
      </c>
      <c r="F276" s="158" t="s">
        <v>318</v>
      </c>
      <c r="G276" s="159" t="s">
        <v>183</v>
      </c>
      <c r="H276" s="160">
        <v>283.45499999999998</v>
      </c>
      <c r="I276" s="161"/>
      <c r="J276" s="162">
        <f>ROUND(I276*H276,2)</f>
        <v>0</v>
      </c>
      <c r="K276" s="158" t="s">
        <v>161</v>
      </c>
      <c r="L276" s="31"/>
      <c r="M276" s="163" t="s">
        <v>1</v>
      </c>
      <c r="N276" s="164" t="s">
        <v>38</v>
      </c>
      <c r="P276" s="141">
        <f>O276*H276</f>
        <v>0</v>
      </c>
      <c r="Q276" s="141">
        <v>8.2500000000000004E-3</v>
      </c>
      <c r="R276" s="141">
        <f>Q276*H276</f>
        <v>2.3385037500000001</v>
      </c>
      <c r="S276" s="141">
        <v>0</v>
      </c>
      <c r="T276" s="142">
        <f>S276*H276</f>
        <v>0</v>
      </c>
      <c r="AR276" s="143" t="s">
        <v>88</v>
      </c>
      <c r="AT276" s="143" t="s">
        <v>167</v>
      </c>
      <c r="AU276" s="143" t="s">
        <v>82</v>
      </c>
      <c r="AY276" s="16" t="s">
        <v>155</v>
      </c>
      <c r="BE276" s="144">
        <f>IF(N276="základní",J276,0)</f>
        <v>0</v>
      </c>
      <c r="BF276" s="144">
        <f>IF(N276="snížená",J276,0)</f>
        <v>0</v>
      </c>
      <c r="BG276" s="144">
        <f>IF(N276="zákl. přenesená",J276,0)</f>
        <v>0</v>
      </c>
      <c r="BH276" s="144">
        <f>IF(N276="sníž. přenesená",J276,0)</f>
        <v>0</v>
      </c>
      <c r="BI276" s="144">
        <f>IF(N276="nulová",J276,0)</f>
        <v>0</v>
      </c>
      <c r="BJ276" s="16" t="s">
        <v>78</v>
      </c>
      <c r="BK276" s="144">
        <f>ROUND(I276*H276,2)</f>
        <v>0</v>
      </c>
      <c r="BL276" s="16" t="s">
        <v>88</v>
      </c>
      <c r="BM276" s="143" t="s">
        <v>319</v>
      </c>
    </row>
    <row r="277" spans="2:65" s="1" customFormat="1" ht="28.8">
      <c r="B277" s="31"/>
      <c r="D277" s="145" t="s">
        <v>163</v>
      </c>
      <c r="F277" s="146" t="s">
        <v>320</v>
      </c>
      <c r="I277" s="147"/>
      <c r="L277" s="31"/>
      <c r="M277" s="148"/>
      <c r="T277" s="55"/>
      <c r="AT277" s="16" t="s">
        <v>163</v>
      </c>
      <c r="AU277" s="16" t="s">
        <v>82</v>
      </c>
    </row>
    <row r="278" spans="2:65" s="1" customFormat="1" ht="201.6">
      <c r="B278" s="31"/>
      <c r="D278" s="145" t="s">
        <v>173</v>
      </c>
      <c r="F278" s="165" t="s">
        <v>321</v>
      </c>
      <c r="I278" s="147"/>
      <c r="L278" s="31"/>
      <c r="M278" s="148"/>
      <c r="T278" s="55"/>
      <c r="AT278" s="16" t="s">
        <v>173</v>
      </c>
      <c r="AU278" s="16" t="s">
        <v>82</v>
      </c>
    </row>
    <row r="279" spans="2:65" s="13" customFormat="1">
      <c r="B279" s="166"/>
      <c r="D279" s="145" t="s">
        <v>164</v>
      </c>
      <c r="E279" s="167" t="s">
        <v>1</v>
      </c>
      <c r="F279" s="168" t="s">
        <v>322</v>
      </c>
      <c r="H279" s="167" t="s">
        <v>1</v>
      </c>
      <c r="I279" s="169"/>
      <c r="L279" s="166"/>
      <c r="M279" s="170"/>
      <c r="T279" s="171"/>
      <c r="AT279" s="167" t="s">
        <v>164</v>
      </c>
      <c r="AU279" s="167" t="s">
        <v>82</v>
      </c>
      <c r="AV279" s="13" t="s">
        <v>78</v>
      </c>
      <c r="AW279" s="13" t="s">
        <v>30</v>
      </c>
      <c r="AX279" s="13" t="s">
        <v>73</v>
      </c>
      <c r="AY279" s="167" t="s">
        <v>155</v>
      </c>
    </row>
    <row r="280" spans="2:65" s="12" customFormat="1">
      <c r="B280" s="149"/>
      <c r="D280" s="145" t="s">
        <v>164</v>
      </c>
      <c r="E280" s="155" t="s">
        <v>1</v>
      </c>
      <c r="F280" s="150" t="s">
        <v>323</v>
      </c>
      <c r="H280" s="151">
        <v>354.24</v>
      </c>
      <c r="I280" s="152"/>
      <c r="L280" s="149"/>
      <c r="M280" s="153"/>
      <c r="T280" s="154"/>
      <c r="AT280" s="155" t="s">
        <v>164</v>
      </c>
      <c r="AU280" s="155" t="s">
        <v>82</v>
      </c>
      <c r="AV280" s="12" t="s">
        <v>82</v>
      </c>
      <c r="AW280" s="12" t="s">
        <v>30</v>
      </c>
      <c r="AX280" s="12" t="s">
        <v>73</v>
      </c>
      <c r="AY280" s="155" t="s">
        <v>155</v>
      </c>
    </row>
    <row r="281" spans="2:65" s="13" customFormat="1">
      <c r="B281" s="166"/>
      <c r="D281" s="145" t="s">
        <v>164</v>
      </c>
      <c r="E281" s="167" t="s">
        <v>1</v>
      </c>
      <c r="F281" s="168" t="s">
        <v>324</v>
      </c>
      <c r="H281" s="167" t="s">
        <v>1</v>
      </c>
      <c r="I281" s="169"/>
      <c r="L281" s="166"/>
      <c r="M281" s="170"/>
      <c r="T281" s="171"/>
      <c r="AT281" s="167" t="s">
        <v>164</v>
      </c>
      <c r="AU281" s="167" t="s">
        <v>82</v>
      </c>
      <c r="AV281" s="13" t="s">
        <v>78</v>
      </c>
      <c r="AW281" s="13" t="s">
        <v>30</v>
      </c>
      <c r="AX281" s="13" t="s">
        <v>73</v>
      </c>
      <c r="AY281" s="167" t="s">
        <v>155</v>
      </c>
    </row>
    <row r="282" spans="2:65" s="12" customFormat="1">
      <c r="B282" s="149"/>
      <c r="D282" s="145" t="s">
        <v>164</v>
      </c>
      <c r="E282" s="155" t="s">
        <v>1</v>
      </c>
      <c r="F282" s="150" t="s">
        <v>325</v>
      </c>
      <c r="H282" s="151">
        <v>-6</v>
      </c>
      <c r="I282" s="152"/>
      <c r="L282" s="149"/>
      <c r="M282" s="153"/>
      <c r="T282" s="154"/>
      <c r="AT282" s="155" t="s">
        <v>164</v>
      </c>
      <c r="AU282" s="155" t="s">
        <v>82</v>
      </c>
      <c r="AV282" s="12" t="s">
        <v>82</v>
      </c>
      <c r="AW282" s="12" t="s">
        <v>30</v>
      </c>
      <c r="AX282" s="12" t="s">
        <v>73</v>
      </c>
      <c r="AY282" s="155" t="s">
        <v>155</v>
      </c>
    </row>
    <row r="283" spans="2:65" s="12" customFormat="1">
      <c r="B283" s="149"/>
      <c r="D283" s="145" t="s">
        <v>164</v>
      </c>
      <c r="E283" s="155" t="s">
        <v>1</v>
      </c>
      <c r="F283" s="150" t="s">
        <v>326</v>
      </c>
      <c r="H283" s="151">
        <v>-16.440000000000001</v>
      </c>
      <c r="I283" s="152"/>
      <c r="L283" s="149"/>
      <c r="M283" s="153"/>
      <c r="T283" s="154"/>
      <c r="AT283" s="155" t="s">
        <v>164</v>
      </c>
      <c r="AU283" s="155" t="s">
        <v>82</v>
      </c>
      <c r="AV283" s="12" t="s">
        <v>82</v>
      </c>
      <c r="AW283" s="12" t="s">
        <v>30</v>
      </c>
      <c r="AX283" s="12" t="s">
        <v>73</v>
      </c>
      <c r="AY283" s="155" t="s">
        <v>155</v>
      </c>
    </row>
    <row r="284" spans="2:65" s="12" customFormat="1">
      <c r="B284" s="149"/>
      <c r="D284" s="145" t="s">
        <v>164</v>
      </c>
      <c r="E284" s="155" t="s">
        <v>1</v>
      </c>
      <c r="F284" s="150" t="s">
        <v>327</v>
      </c>
      <c r="H284" s="151">
        <v>-2.3540000000000001</v>
      </c>
      <c r="I284" s="152"/>
      <c r="L284" s="149"/>
      <c r="M284" s="153"/>
      <c r="T284" s="154"/>
      <c r="AT284" s="155" t="s">
        <v>164</v>
      </c>
      <c r="AU284" s="155" t="s">
        <v>82</v>
      </c>
      <c r="AV284" s="12" t="s">
        <v>82</v>
      </c>
      <c r="AW284" s="12" t="s">
        <v>30</v>
      </c>
      <c r="AX284" s="12" t="s">
        <v>73</v>
      </c>
      <c r="AY284" s="155" t="s">
        <v>155</v>
      </c>
    </row>
    <row r="285" spans="2:65" s="12" customFormat="1">
      <c r="B285" s="149"/>
      <c r="D285" s="145" t="s">
        <v>164</v>
      </c>
      <c r="E285" s="155" t="s">
        <v>1</v>
      </c>
      <c r="F285" s="150" t="s">
        <v>328</v>
      </c>
      <c r="H285" s="151">
        <v>-2.4300000000000002</v>
      </c>
      <c r="I285" s="152"/>
      <c r="L285" s="149"/>
      <c r="M285" s="153"/>
      <c r="T285" s="154"/>
      <c r="AT285" s="155" t="s">
        <v>164</v>
      </c>
      <c r="AU285" s="155" t="s">
        <v>82</v>
      </c>
      <c r="AV285" s="12" t="s">
        <v>82</v>
      </c>
      <c r="AW285" s="12" t="s">
        <v>30</v>
      </c>
      <c r="AX285" s="12" t="s">
        <v>73</v>
      </c>
      <c r="AY285" s="155" t="s">
        <v>155</v>
      </c>
    </row>
    <row r="286" spans="2:65" s="12" customFormat="1">
      <c r="B286" s="149"/>
      <c r="D286" s="145" t="s">
        <v>164</v>
      </c>
      <c r="E286" s="155" t="s">
        <v>1</v>
      </c>
      <c r="F286" s="150" t="s">
        <v>329</v>
      </c>
      <c r="H286" s="151">
        <v>-8.9879999999999995</v>
      </c>
      <c r="I286" s="152"/>
      <c r="L286" s="149"/>
      <c r="M286" s="153"/>
      <c r="T286" s="154"/>
      <c r="AT286" s="155" t="s">
        <v>164</v>
      </c>
      <c r="AU286" s="155" t="s">
        <v>82</v>
      </c>
      <c r="AV286" s="12" t="s">
        <v>82</v>
      </c>
      <c r="AW286" s="12" t="s">
        <v>30</v>
      </c>
      <c r="AX286" s="12" t="s">
        <v>73</v>
      </c>
      <c r="AY286" s="155" t="s">
        <v>155</v>
      </c>
    </row>
    <row r="287" spans="2:65" s="12" customFormat="1">
      <c r="B287" s="149"/>
      <c r="D287" s="145" t="s">
        <v>164</v>
      </c>
      <c r="E287" s="155" t="s">
        <v>1</v>
      </c>
      <c r="F287" s="150" t="s">
        <v>330</v>
      </c>
      <c r="H287" s="151">
        <v>-31.646999999999998</v>
      </c>
      <c r="I287" s="152"/>
      <c r="L287" s="149"/>
      <c r="M287" s="153"/>
      <c r="T287" s="154"/>
      <c r="AT287" s="155" t="s">
        <v>164</v>
      </c>
      <c r="AU287" s="155" t="s">
        <v>82</v>
      </c>
      <c r="AV287" s="12" t="s">
        <v>82</v>
      </c>
      <c r="AW287" s="12" t="s">
        <v>30</v>
      </c>
      <c r="AX287" s="12" t="s">
        <v>73</v>
      </c>
      <c r="AY287" s="155" t="s">
        <v>155</v>
      </c>
    </row>
    <row r="288" spans="2:65" s="12" customFormat="1">
      <c r="B288" s="149"/>
      <c r="D288" s="145" t="s">
        <v>164</v>
      </c>
      <c r="E288" s="155" t="s">
        <v>1</v>
      </c>
      <c r="F288" s="150" t="s">
        <v>331</v>
      </c>
      <c r="H288" s="151">
        <v>-1</v>
      </c>
      <c r="I288" s="152"/>
      <c r="L288" s="149"/>
      <c r="M288" s="153"/>
      <c r="T288" s="154"/>
      <c r="AT288" s="155" t="s">
        <v>164</v>
      </c>
      <c r="AU288" s="155" t="s">
        <v>82</v>
      </c>
      <c r="AV288" s="12" t="s">
        <v>82</v>
      </c>
      <c r="AW288" s="12" t="s">
        <v>30</v>
      </c>
      <c r="AX288" s="12" t="s">
        <v>73</v>
      </c>
      <c r="AY288" s="155" t="s">
        <v>155</v>
      </c>
    </row>
    <row r="289" spans="2:65" s="12" customFormat="1">
      <c r="B289" s="149"/>
      <c r="D289" s="145" t="s">
        <v>164</v>
      </c>
      <c r="E289" s="155" t="s">
        <v>1</v>
      </c>
      <c r="F289" s="150" t="s">
        <v>332</v>
      </c>
      <c r="H289" s="151">
        <v>-1.9259999999999999</v>
      </c>
      <c r="I289" s="152"/>
      <c r="L289" s="149"/>
      <c r="M289" s="153"/>
      <c r="T289" s="154"/>
      <c r="AT289" s="155" t="s">
        <v>164</v>
      </c>
      <c r="AU289" s="155" t="s">
        <v>82</v>
      </c>
      <c r="AV289" s="12" t="s">
        <v>82</v>
      </c>
      <c r="AW289" s="12" t="s">
        <v>30</v>
      </c>
      <c r="AX289" s="12" t="s">
        <v>73</v>
      </c>
      <c r="AY289" s="155" t="s">
        <v>155</v>
      </c>
    </row>
    <row r="290" spans="2:65" s="14" customFormat="1">
      <c r="B290" s="172"/>
      <c r="D290" s="145" t="s">
        <v>164</v>
      </c>
      <c r="E290" s="173" t="s">
        <v>1</v>
      </c>
      <c r="F290" s="174" t="s">
        <v>179</v>
      </c>
      <c r="H290" s="175">
        <v>283.45500000000004</v>
      </c>
      <c r="I290" s="176"/>
      <c r="L290" s="172"/>
      <c r="M290" s="177"/>
      <c r="T290" s="178"/>
      <c r="AT290" s="173" t="s">
        <v>164</v>
      </c>
      <c r="AU290" s="173" t="s">
        <v>82</v>
      </c>
      <c r="AV290" s="14" t="s">
        <v>88</v>
      </c>
      <c r="AW290" s="14" t="s">
        <v>30</v>
      </c>
      <c r="AX290" s="14" t="s">
        <v>78</v>
      </c>
      <c r="AY290" s="173" t="s">
        <v>155</v>
      </c>
    </row>
    <row r="291" spans="2:65" s="1" customFormat="1" ht="16.5" customHeight="1">
      <c r="B291" s="31"/>
      <c r="C291" s="131" t="s">
        <v>333</v>
      </c>
      <c r="D291" s="131" t="s">
        <v>157</v>
      </c>
      <c r="E291" s="132" t="s">
        <v>334</v>
      </c>
      <c r="F291" s="133" t="s">
        <v>335</v>
      </c>
      <c r="G291" s="134" t="s">
        <v>183</v>
      </c>
      <c r="H291" s="135">
        <v>3138.8009999999999</v>
      </c>
      <c r="I291" s="136"/>
      <c r="J291" s="137">
        <f>ROUND(I291*H291,2)</f>
        <v>0</v>
      </c>
      <c r="K291" s="133" t="s">
        <v>161</v>
      </c>
      <c r="L291" s="138"/>
      <c r="M291" s="139" t="s">
        <v>1</v>
      </c>
      <c r="N291" s="140" t="s">
        <v>38</v>
      </c>
      <c r="P291" s="141">
        <f>O291*H291</f>
        <v>0</v>
      </c>
      <c r="Q291" s="141">
        <v>1.3600000000000001E-3</v>
      </c>
      <c r="R291" s="141">
        <f>Q291*H291</f>
        <v>4.2687693600000003</v>
      </c>
      <c r="S291" s="141">
        <v>0</v>
      </c>
      <c r="T291" s="142">
        <f>S291*H291</f>
        <v>0</v>
      </c>
      <c r="AR291" s="143" t="s">
        <v>99</v>
      </c>
      <c r="AT291" s="143" t="s">
        <v>157</v>
      </c>
      <c r="AU291" s="143" t="s">
        <v>82</v>
      </c>
      <c r="AY291" s="16" t="s">
        <v>155</v>
      </c>
      <c r="BE291" s="144">
        <f>IF(N291="základní",J291,0)</f>
        <v>0</v>
      </c>
      <c r="BF291" s="144">
        <f>IF(N291="snížená",J291,0)</f>
        <v>0</v>
      </c>
      <c r="BG291" s="144">
        <f>IF(N291="zákl. přenesená",J291,0)</f>
        <v>0</v>
      </c>
      <c r="BH291" s="144">
        <f>IF(N291="sníž. přenesená",J291,0)</f>
        <v>0</v>
      </c>
      <c r="BI291" s="144">
        <f>IF(N291="nulová",J291,0)</f>
        <v>0</v>
      </c>
      <c r="BJ291" s="16" t="s">
        <v>78</v>
      </c>
      <c r="BK291" s="144">
        <f>ROUND(I291*H291,2)</f>
        <v>0</v>
      </c>
      <c r="BL291" s="16" t="s">
        <v>88</v>
      </c>
      <c r="BM291" s="143" t="s">
        <v>336</v>
      </c>
    </row>
    <row r="292" spans="2:65" s="1" customFormat="1">
      <c r="B292" s="31"/>
      <c r="D292" s="145" t="s">
        <v>163</v>
      </c>
      <c r="F292" s="146" t="s">
        <v>335</v>
      </c>
      <c r="I292" s="147"/>
      <c r="L292" s="31"/>
      <c r="M292" s="148"/>
      <c r="T292" s="55"/>
      <c r="AT292" s="16" t="s">
        <v>163</v>
      </c>
      <c r="AU292" s="16" t="s">
        <v>82</v>
      </c>
    </row>
    <row r="293" spans="2:65" s="13" customFormat="1">
      <c r="B293" s="166"/>
      <c r="D293" s="145" t="s">
        <v>164</v>
      </c>
      <c r="E293" s="167" t="s">
        <v>1</v>
      </c>
      <c r="F293" s="168" t="s">
        <v>337</v>
      </c>
      <c r="H293" s="167" t="s">
        <v>1</v>
      </c>
      <c r="I293" s="169"/>
      <c r="L293" s="166"/>
      <c r="M293" s="170"/>
      <c r="T293" s="171"/>
      <c r="AT293" s="167" t="s">
        <v>164</v>
      </c>
      <c r="AU293" s="167" t="s">
        <v>82</v>
      </c>
      <c r="AV293" s="13" t="s">
        <v>78</v>
      </c>
      <c r="AW293" s="13" t="s">
        <v>30</v>
      </c>
      <c r="AX293" s="13" t="s">
        <v>73</v>
      </c>
      <c r="AY293" s="167" t="s">
        <v>155</v>
      </c>
    </row>
    <row r="294" spans="2:65" s="12" customFormat="1">
      <c r="B294" s="149"/>
      <c r="D294" s="145" t="s">
        <v>164</v>
      </c>
      <c r="E294" s="155" t="s">
        <v>1</v>
      </c>
      <c r="F294" s="150" t="s">
        <v>338</v>
      </c>
      <c r="H294" s="151">
        <v>3138.8009999999999</v>
      </c>
      <c r="I294" s="152"/>
      <c r="L294" s="149"/>
      <c r="M294" s="153"/>
      <c r="T294" s="154"/>
      <c r="AT294" s="155" t="s">
        <v>164</v>
      </c>
      <c r="AU294" s="155" t="s">
        <v>82</v>
      </c>
      <c r="AV294" s="12" t="s">
        <v>82</v>
      </c>
      <c r="AW294" s="12" t="s">
        <v>30</v>
      </c>
      <c r="AX294" s="12" t="s">
        <v>73</v>
      </c>
      <c r="AY294" s="155" t="s">
        <v>155</v>
      </c>
    </row>
    <row r="295" spans="2:65" s="14" customFormat="1">
      <c r="B295" s="172"/>
      <c r="D295" s="145" t="s">
        <v>164</v>
      </c>
      <c r="E295" s="173" t="s">
        <v>1</v>
      </c>
      <c r="F295" s="174" t="s">
        <v>179</v>
      </c>
      <c r="H295" s="175">
        <v>3138.8009999999999</v>
      </c>
      <c r="I295" s="176"/>
      <c r="L295" s="172"/>
      <c r="M295" s="177"/>
      <c r="T295" s="178"/>
      <c r="AT295" s="173" t="s">
        <v>164</v>
      </c>
      <c r="AU295" s="173" t="s">
        <v>82</v>
      </c>
      <c r="AV295" s="14" t="s">
        <v>88</v>
      </c>
      <c r="AW295" s="14" t="s">
        <v>30</v>
      </c>
      <c r="AX295" s="14" t="s">
        <v>78</v>
      </c>
      <c r="AY295" s="173" t="s">
        <v>155</v>
      </c>
    </row>
    <row r="296" spans="2:65" s="1" customFormat="1" ht="33" customHeight="1">
      <c r="B296" s="31"/>
      <c r="C296" s="156" t="s">
        <v>339</v>
      </c>
      <c r="D296" s="156" t="s">
        <v>167</v>
      </c>
      <c r="E296" s="157" t="s">
        <v>340</v>
      </c>
      <c r="F296" s="158" t="s">
        <v>341</v>
      </c>
      <c r="G296" s="159" t="s">
        <v>183</v>
      </c>
      <c r="H296" s="160">
        <v>283.45499999999998</v>
      </c>
      <c r="I296" s="161"/>
      <c r="J296" s="162">
        <f>ROUND(I296*H296,2)</f>
        <v>0</v>
      </c>
      <c r="K296" s="158" t="s">
        <v>161</v>
      </c>
      <c r="L296" s="31"/>
      <c r="M296" s="163" t="s">
        <v>1</v>
      </c>
      <c r="N296" s="164" t="s">
        <v>38</v>
      </c>
      <c r="P296" s="141">
        <f>O296*H296</f>
        <v>0</v>
      </c>
      <c r="Q296" s="141">
        <v>6.5799999999999999E-3</v>
      </c>
      <c r="R296" s="141">
        <f>Q296*H296</f>
        <v>1.8651338999999998</v>
      </c>
      <c r="S296" s="141">
        <v>0</v>
      </c>
      <c r="T296" s="142">
        <f>S296*H296</f>
        <v>0</v>
      </c>
      <c r="AR296" s="143" t="s">
        <v>88</v>
      </c>
      <c r="AT296" s="143" t="s">
        <v>167</v>
      </c>
      <c r="AU296" s="143" t="s">
        <v>82</v>
      </c>
      <c r="AY296" s="16" t="s">
        <v>155</v>
      </c>
      <c r="BE296" s="144">
        <f>IF(N296="základní",J296,0)</f>
        <v>0</v>
      </c>
      <c r="BF296" s="144">
        <f>IF(N296="snížená",J296,0)</f>
        <v>0</v>
      </c>
      <c r="BG296" s="144">
        <f>IF(N296="zákl. přenesená",J296,0)</f>
        <v>0</v>
      </c>
      <c r="BH296" s="144">
        <f>IF(N296="sníž. přenesená",J296,0)</f>
        <v>0</v>
      </c>
      <c r="BI296" s="144">
        <f>IF(N296="nulová",J296,0)</f>
        <v>0</v>
      </c>
      <c r="BJ296" s="16" t="s">
        <v>78</v>
      </c>
      <c r="BK296" s="144">
        <f>ROUND(I296*H296,2)</f>
        <v>0</v>
      </c>
      <c r="BL296" s="16" t="s">
        <v>88</v>
      </c>
      <c r="BM296" s="143" t="s">
        <v>342</v>
      </c>
    </row>
    <row r="297" spans="2:65" s="1" customFormat="1" ht="28.8">
      <c r="B297" s="31"/>
      <c r="D297" s="145" t="s">
        <v>163</v>
      </c>
      <c r="F297" s="146" t="s">
        <v>343</v>
      </c>
      <c r="I297" s="147"/>
      <c r="L297" s="31"/>
      <c r="M297" s="148"/>
      <c r="T297" s="55"/>
      <c r="AT297" s="16" t="s">
        <v>163</v>
      </c>
      <c r="AU297" s="16" t="s">
        <v>82</v>
      </c>
    </row>
    <row r="298" spans="2:65" s="1" customFormat="1" ht="105.6">
      <c r="B298" s="31"/>
      <c r="D298" s="145" t="s">
        <v>173</v>
      </c>
      <c r="F298" s="165" t="s">
        <v>344</v>
      </c>
      <c r="I298" s="147"/>
      <c r="L298" s="31"/>
      <c r="M298" s="148"/>
      <c r="T298" s="55"/>
      <c r="AT298" s="16" t="s">
        <v>173</v>
      </c>
      <c r="AU298" s="16" t="s">
        <v>82</v>
      </c>
    </row>
    <row r="299" spans="2:65" s="13" customFormat="1">
      <c r="B299" s="166"/>
      <c r="D299" s="145" t="s">
        <v>164</v>
      </c>
      <c r="E299" s="167" t="s">
        <v>1</v>
      </c>
      <c r="F299" s="168" t="s">
        <v>315</v>
      </c>
      <c r="H299" s="167" t="s">
        <v>1</v>
      </c>
      <c r="I299" s="169"/>
      <c r="L299" s="166"/>
      <c r="M299" s="170"/>
      <c r="T299" s="171"/>
      <c r="AT299" s="167" t="s">
        <v>164</v>
      </c>
      <c r="AU299" s="167" t="s">
        <v>82</v>
      </c>
      <c r="AV299" s="13" t="s">
        <v>78</v>
      </c>
      <c r="AW299" s="13" t="s">
        <v>30</v>
      </c>
      <c r="AX299" s="13" t="s">
        <v>73</v>
      </c>
      <c r="AY299" s="167" t="s">
        <v>155</v>
      </c>
    </row>
    <row r="300" spans="2:65" s="12" customFormat="1">
      <c r="B300" s="149"/>
      <c r="D300" s="145" t="s">
        <v>164</v>
      </c>
      <c r="E300" s="155" t="s">
        <v>1</v>
      </c>
      <c r="F300" s="150" t="s">
        <v>345</v>
      </c>
      <c r="H300" s="151">
        <v>283.45499999999998</v>
      </c>
      <c r="I300" s="152"/>
      <c r="L300" s="149"/>
      <c r="M300" s="153"/>
      <c r="T300" s="154"/>
      <c r="AT300" s="155" t="s">
        <v>164</v>
      </c>
      <c r="AU300" s="155" t="s">
        <v>82</v>
      </c>
      <c r="AV300" s="12" t="s">
        <v>82</v>
      </c>
      <c r="AW300" s="12" t="s">
        <v>30</v>
      </c>
      <c r="AX300" s="12" t="s">
        <v>73</v>
      </c>
      <c r="AY300" s="155" t="s">
        <v>155</v>
      </c>
    </row>
    <row r="301" spans="2:65" s="14" customFormat="1">
      <c r="B301" s="172"/>
      <c r="D301" s="145" t="s">
        <v>164</v>
      </c>
      <c r="E301" s="173" t="s">
        <v>1</v>
      </c>
      <c r="F301" s="174" t="s">
        <v>179</v>
      </c>
      <c r="H301" s="175">
        <v>283.45499999999998</v>
      </c>
      <c r="I301" s="176"/>
      <c r="L301" s="172"/>
      <c r="M301" s="177"/>
      <c r="T301" s="178"/>
      <c r="AT301" s="173" t="s">
        <v>164</v>
      </c>
      <c r="AU301" s="173" t="s">
        <v>82</v>
      </c>
      <c r="AV301" s="14" t="s">
        <v>88</v>
      </c>
      <c r="AW301" s="14" t="s">
        <v>30</v>
      </c>
      <c r="AX301" s="14" t="s">
        <v>78</v>
      </c>
      <c r="AY301" s="173" t="s">
        <v>155</v>
      </c>
    </row>
    <row r="302" spans="2:65" s="1" customFormat="1" ht="16.5" customHeight="1">
      <c r="B302" s="31"/>
      <c r="C302" s="131" t="s">
        <v>346</v>
      </c>
      <c r="D302" s="131" t="s">
        <v>157</v>
      </c>
      <c r="E302" s="132" t="s">
        <v>347</v>
      </c>
      <c r="F302" s="133" t="s">
        <v>348</v>
      </c>
      <c r="G302" s="134" t="s">
        <v>183</v>
      </c>
      <c r="H302" s="135">
        <v>311.80099999999999</v>
      </c>
      <c r="I302" s="136"/>
      <c r="J302" s="137">
        <f>ROUND(I302*H302,2)</f>
        <v>0</v>
      </c>
      <c r="K302" s="133" t="s">
        <v>161</v>
      </c>
      <c r="L302" s="138"/>
      <c r="M302" s="139" t="s">
        <v>1</v>
      </c>
      <c r="N302" s="140" t="s">
        <v>38</v>
      </c>
      <c r="P302" s="141">
        <f>O302*H302</f>
        <v>0</v>
      </c>
      <c r="Q302" s="141">
        <v>2.0400000000000001E-3</v>
      </c>
      <c r="R302" s="141">
        <f>Q302*H302</f>
        <v>0.63607404000000001</v>
      </c>
      <c r="S302" s="141">
        <v>0</v>
      </c>
      <c r="T302" s="142">
        <f>S302*H302</f>
        <v>0</v>
      </c>
      <c r="AR302" s="143" t="s">
        <v>99</v>
      </c>
      <c r="AT302" s="143" t="s">
        <v>157</v>
      </c>
      <c r="AU302" s="143" t="s">
        <v>82</v>
      </c>
      <c r="AY302" s="16" t="s">
        <v>155</v>
      </c>
      <c r="BE302" s="144">
        <f>IF(N302="základní",J302,0)</f>
        <v>0</v>
      </c>
      <c r="BF302" s="144">
        <f>IF(N302="snížená",J302,0)</f>
        <v>0</v>
      </c>
      <c r="BG302" s="144">
        <f>IF(N302="zákl. přenesená",J302,0)</f>
        <v>0</v>
      </c>
      <c r="BH302" s="144">
        <f>IF(N302="sníž. přenesená",J302,0)</f>
        <v>0</v>
      </c>
      <c r="BI302" s="144">
        <f>IF(N302="nulová",J302,0)</f>
        <v>0</v>
      </c>
      <c r="BJ302" s="16" t="s">
        <v>78</v>
      </c>
      <c r="BK302" s="144">
        <f>ROUND(I302*H302,2)</f>
        <v>0</v>
      </c>
      <c r="BL302" s="16" t="s">
        <v>88</v>
      </c>
      <c r="BM302" s="143" t="s">
        <v>349</v>
      </c>
    </row>
    <row r="303" spans="2:65" s="1" customFormat="1">
      <c r="B303" s="31"/>
      <c r="D303" s="145" t="s">
        <v>163</v>
      </c>
      <c r="F303" s="146" t="s">
        <v>348</v>
      </c>
      <c r="I303" s="147"/>
      <c r="L303" s="31"/>
      <c r="M303" s="148"/>
      <c r="T303" s="55"/>
      <c r="AT303" s="16" t="s">
        <v>163</v>
      </c>
      <c r="AU303" s="16" t="s">
        <v>82</v>
      </c>
    </row>
    <row r="304" spans="2:65" s="13" customFormat="1">
      <c r="B304" s="166"/>
      <c r="D304" s="145" t="s">
        <v>164</v>
      </c>
      <c r="E304" s="167" t="s">
        <v>1</v>
      </c>
      <c r="F304" s="168" t="s">
        <v>337</v>
      </c>
      <c r="H304" s="167" t="s">
        <v>1</v>
      </c>
      <c r="I304" s="169"/>
      <c r="L304" s="166"/>
      <c r="M304" s="170"/>
      <c r="T304" s="171"/>
      <c r="AT304" s="167" t="s">
        <v>164</v>
      </c>
      <c r="AU304" s="167" t="s">
        <v>82</v>
      </c>
      <c r="AV304" s="13" t="s">
        <v>78</v>
      </c>
      <c r="AW304" s="13" t="s">
        <v>30</v>
      </c>
      <c r="AX304" s="13" t="s">
        <v>73</v>
      </c>
      <c r="AY304" s="167" t="s">
        <v>155</v>
      </c>
    </row>
    <row r="305" spans="2:65" s="12" customFormat="1">
      <c r="B305" s="149"/>
      <c r="D305" s="145" t="s">
        <v>164</v>
      </c>
      <c r="E305" s="155" t="s">
        <v>1</v>
      </c>
      <c r="F305" s="150" t="s">
        <v>350</v>
      </c>
      <c r="H305" s="151">
        <v>311.80099999999999</v>
      </c>
      <c r="I305" s="152"/>
      <c r="L305" s="149"/>
      <c r="M305" s="153"/>
      <c r="T305" s="154"/>
      <c r="AT305" s="155" t="s">
        <v>164</v>
      </c>
      <c r="AU305" s="155" t="s">
        <v>82</v>
      </c>
      <c r="AV305" s="12" t="s">
        <v>82</v>
      </c>
      <c r="AW305" s="12" t="s">
        <v>30</v>
      </c>
      <c r="AX305" s="12" t="s">
        <v>73</v>
      </c>
      <c r="AY305" s="155" t="s">
        <v>155</v>
      </c>
    </row>
    <row r="306" spans="2:65" s="14" customFormat="1">
      <c r="B306" s="172"/>
      <c r="D306" s="145" t="s">
        <v>164</v>
      </c>
      <c r="E306" s="173" t="s">
        <v>1</v>
      </c>
      <c r="F306" s="174" t="s">
        <v>179</v>
      </c>
      <c r="H306" s="175">
        <v>311.80099999999999</v>
      </c>
      <c r="I306" s="176"/>
      <c r="L306" s="172"/>
      <c r="M306" s="177"/>
      <c r="T306" s="178"/>
      <c r="AT306" s="173" t="s">
        <v>164</v>
      </c>
      <c r="AU306" s="173" t="s">
        <v>82</v>
      </c>
      <c r="AV306" s="14" t="s">
        <v>88</v>
      </c>
      <c r="AW306" s="14" t="s">
        <v>30</v>
      </c>
      <c r="AX306" s="14" t="s">
        <v>78</v>
      </c>
      <c r="AY306" s="173" t="s">
        <v>155</v>
      </c>
    </row>
    <row r="307" spans="2:65" s="1" customFormat="1" ht="24.15" customHeight="1">
      <c r="B307" s="31"/>
      <c r="C307" s="156" t="s">
        <v>351</v>
      </c>
      <c r="D307" s="156" t="s">
        <v>167</v>
      </c>
      <c r="E307" s="157" t="s">
        <v>352</v>
      </c>
      <c r="F307" s="158" t="s">
        <v>353</v>
      </c>
      <c r="G307" s="159" t="s">
        <v>198</v>
      </c>
      <c r="H307" s="160">
        <v>183.62</v>
      </c>
      <c r="I307" s="161"/>
      <c r="J307" s="162">
        <f>ROUND(I307*H307,2)</f>
        <v>0</v>
      </c>
      <c r="K307" s="158" t="s">
        <v>161</v>
      </c>
      <c r="L307" s="31"/>
      <c r="M307" s="163" t="s">
        <v>1</v>
      </c>
      <c r="N307" s="164" t="s">
        <v>38</v>
      </c>
      <c r="P307" s="141">
        <f>O307*H307</f>
        <v>0</v>
      </c>
      <c r="Q307" s="141">
        <v>3.3899999999999998E-3</v>
      </c>
      <c r="R307" s="141">
        <f>Q307*H307</f>
        <v>0.62247180000000002</v>
      </c>
      <c r="S307" s="141">
        <v>0</v>
      </c>
      <c r="T307" s="142">
        <f>S307*H307</f>
        <v>0</v>
      </c>
      <c r="AR307" s="143" t="s">
        <v>88</v>
      </c>
      <c r="AT307" s="143" t="s">
        <v>167</v>
      </c>
      <c r="AU307" s="143" t="s">
        <v>82</v>
      </c>
      <c r="AY307" s="16" t="s">
        <v>155</v>
      </c>
      <c r="BE307" s="144">
        <f>IF(N307="základní",J307,0)</f>
        <v>0</v>
      </c>
      <c r="BF307" s="144">
        <f>IF(N307="snížená",J307,0)</f>
        <v>0</v>
      </c>
      <c r="BG307" s="144">
        <f>IF(N307="zákl. přenesená",J307,0)</f>
        <v>0</v>
      </c>
      <c r="BH307" s="144">
        <f>IF(N307="sníž. přenesená",J307,0)</f>
        <v>0</v>
      </c>
      <c r="BI307" s="144">
        <f>IF(N307="nulová",J307,0)</f>
        <v>0</v>
      </c>
      <c r="BJ307" s="16" t="s">
        <v>78</v>
      </c>
      <c r="BK307" s="144">
        <f>ROUND(I307*H307,2)</f>
        <v>0</v>
      </c>
      <c r="BL307" s="16" t="s">
        <v>88</v>
      </c>
      <c r="BM307" s="143" t="s">
        <v>354</v>
      </c>
    </row>
    <row r="308" spans="2:65" s="1" customFormat="1" ht="28.8">
      <c r="B308" s="31"/>
      <c r="D308" s="145" t="s">
        <v>163</v>
      </c>
      <c r="F308" s="146" t="s">
        <v>355</v>
      </c>
      <c r="I308" s="147"/>
      <c r="L308" s="31"/>
      <c r="M308" s="148"/>
      <c r="T308" s="55"/>
      <c r="AT308" s="16" t="s">
        <v>163</v>
      </c>
      <c r="AU308" s="16" t="s">
        <v>82</v>
      </c>
    </row>
    <row r="309" spans="2:65" s="1" customFormat="1" ht="124.8">
      <c r="B309" s="31"/>
      <c r="D309" s="145" t="s">
        <v>173</v>
      </c>
      <c r="F309" s="165" t="s">
        <v>356</v>
      </c>
      <c r="I309" s="147"/>
      <c r="L309" s="31"/>
      <c r="M309" s="148"/>
      <c r="T309" s="55"/>
      <c r="AT309" s="16" t="s">
        <v>173</v>
      </c>
      <c r="AU309" s="16" t="s">
        <v>82</v>
      </c>
    </row>
    <row r="310" spans="2:65" s="13" customFormat="1">
      <c r="B310" s="166"/>
      <c r="D310" s="145" t="s">
        <v>164</v>
      </c>
      <c r="E310" s="167" t="s">
        <v>1</v>
      </c>
      <c r="F310" s="168" t="s">
        <v>357</v>
      </c>
      <c r="H310" s="167" t="s">
        <v>1</v>
      </c>
      <c r="I310" s="169"/>
      <c r="L310" s="166"/>
      <c r="M310" s="170"/>
      <c r="T310" s="171"/>
      <c r="AT310" s="167" t="s">
        <v>164</v>
      </c>
      <c r="AU310" s="167" t="s">
        <v>82</v>
      </c>
      <c r="AV310" s="13" t="s">
        <v>78</v>
      </c>
      <c r="AW310" s="13" t="s">
        <v>30</v>
      </c>
      <c r="AX310" s="13" t="s">
        <v>73</v>
      </c>
      <c r="AY310" s="167" t="s">
        <v>155</v>
      </c>
    </row>
    <row r="311" spans="2:65" s="12" customFormat="1">
      <c r="B311" s="149"/>
      <c r="D311" s="145" t="s">
        <v>164</v>
      </c>
      <c r="E311" s="155" t="s">
        <v>1</v>
      </c>
      <c r="F311" s="150" t="s">
        <v>358</v>
      </c>
      <c r="H311" s="151">
        <v>7</v>
      </c>
      <c r="I311" s="152"/>
      <c r="L311" s="149"/>
      <c r="M311" s="153"/>
      <c r="T311" s="154"/>
      <c r="AT311" s="155" t="s">
        <v>164</v>
      </c>
      <c r="AU311" s="155" t="s">
        <v>82</v>
      </c>
      <c r="AV311" s="12" t="s">
        <v>82</v>
      </c>
      <c r="AW311" s="12" t="s">
        <v>30</v>
      </c>
      <c r="AX311" s="12" t="s">
        <v>73</v>
      </c>
      <c r="AY311" s="155" t="s">
        <v>155</v>
      </c>
    </row>
    <row r="312" spans="2:65" s="12" customFormat="1">
      <c r="B312" s="149"/>
      <c r="D312" s="145" t="s">
        <v>164</v>
      </c>
      <c r="E312" s="155" t="s">
        <v>1</v>
      </c>
      <c r="F312" s="150" t="s">
        <v>359</v>
      </c>
      <c r="H312" s="151">
        <v>45.92</v>
      </c>
      <c r="I312" s="152"/>
      <c r="L312" s="149"/>
      <c r="M312" s="153"/>
      <c r="T312" s="154"/>
      <c r="AT312" s="155" t="s">
        <v>164</v>
      </c>
      <c r="AU312" s="155" t="s">
        <v>82</v>
      </c>
      <c r="AV312" s="12" t="s">
        <v>82</v>
      </c>
      <c r="AW312" s="12" t="s">
        <v>30</v>
      </c>
      <c r="AX312" s="12" t="s">
        <v>73</v>
      </c>
      <c r="AY312" s="155" t="s">
        <v>155</v>
      </c>
    </row>
    <row r="313" spans="2:65" s="12" customFormat="1">
      <c r="B313" s="149"/>
      <c r="D313" s="145" t="s">
        <v>164</v>
      </c>
      <c r="E313" s="155" t="s">
        <v>1</v>
      </c>
      <c r="F313" s="150" t="s">
        <v>360</v>
      </c>
      <c r="H313" s="151">
        <v>12.96</v>
      </c>
      <c r="I313" s="152"/>
      <c r="L313" s="149"/>
      <c r="M313" s="153"/>
      <c r="T313" s="154"/>
      <c r="AT313" s="155" t="s">
        <v>164</v>
      </c>
      <c r="AU313" s="155" t="s">
        <v>82</v>
      </c>
      <c r="AV313" s="12" t="s">
        <v>82</v>
      </c>
      <c r="AW313" s="12" t="s">
        <v>30</v>
      </c>
      <c r="AX313" s="12" t="s">
        <v>73</v>
      </c>
      <c r="AY313" s="155" t="s">
        <v>155</v>
      </c>
    </row>
    <row r="314" spans="2:65" s="12" customFormat="1">
      <c r="B314" s="149"/>
      <c r="D314" s="145" t="s">
        <v>164</v>
      </c>
      <c r="E314" s="155" t="s">
        <v>1</v>
      </c>
      <c r="F314" s="150" t="s">
        <v>361</v>
      </c>
      <c r="H314" s="151">
        <v>6.3</v>
      </c>
      <c r="I314" s="152"/>
      <c r="L314" s="149"/>
      <c r="M314" s="153"/>
      <c r="T314" s="154"/>
      <c r="AT314" s="155" t="s">
        <v>164</v>
      </c>
      <c r="AU314" s="155" t="s">
        <v>82</v>
      </c>
      <c r="AV314" s="12" t="s">
        <v>82</v>
      </c>
      <c r="AW314" s="12" t="s">
        <v>30</v>
      </c>
      <c r="AX314" s="12" t="s">
        <v>73</v>
      </c>
      <c r="AY314" s="155" t="s">
        <v>155</v>
      </c>
    </row>
    <row r="315" spans="2:65" s="12" customFormat="1">
      <c r="B315" s="149"/>
      <c r="D315" s="145" t="s">
        <v>164</v>
      </c>
      <c r="E315" s="155" t="s">
        <v>1</v>
      </c>
      <c r="F315" s="150" t="s">
        <v>362</v>
      </c>
      <c r="H315" s="151">
        <v>25.36</v>
      </c>
      <c r="I315" s="152"/>
      <c r="L315" s="149"/>
      <c r="M315" s="153"/>
      <c r="T315" s="154"/>
      <c r="AT315" s="155" t="s">
        <v>164</v>
      </c>
      <c r="AU315" s="155" t="s">
        <v>82</v>
      </c>
      <c r="AV315" s="12" t="s">
        <v>82</v>
      </c>
      <c r="AW315" s="12" t="s">
        <v>30</v>
      </c>
      <c r="AX315" s="12" t="s">
        <v>73</v>
      </c>
      <c r="AY315" s="155" t="s">
        <v>155</v>
      </c>
    </row>
    <row r="316" spans="2:65" s="12" customFormat="1">
      <c r="B316" s="149"/>
      <c r="D316" s="145" t="s">
        <v>164</v>
      </c>
      <c r="E316" s="155" t="s">
        <v>1</v>
      </c>
      <c r="F316" s="150" t="s">
        <v>363</v>
      </c>
      <c r="H316" s="151">
        <v>76.34</v>
      </c>
      <c r="I316" s="152"/>
      <c r="L316" s="149"/>
      <c r="M316" s="153"/>
      <c r="T316" s="154"/>
      <c r="AT316" s="155" t="s">
        <v>164</v>
      </c>
      <c r="AU316" s="155" t="s">
        <v>82</v>
      </c>
      <c r="AV316" s="12" t="s">
        <v>82</v>
      </c>
      <c r="AW316" s="12" t="s">
        <v>30</v>
      </c>
      <c r="AX316" s="12" t="s">
        <v>73</v>
      </c>
      <c r="AY316" s="155" t="s">
        <v>155</v>
      </c>
    </row>
    <row r="317" spans="2:65" s="12" customFormat="1">
      <c r="B317" s="149"/>
      <c r="D317" s="145" t="s">
        <v>164</v>
      </c>
      <c r="E317" s="155" t="s">
        <v>1</v>
      </c>
      <c r="F317" s="150" t="s">
        <v>364</v>
      </c>
      <c r="H317" s="151">
        <v>4</v>
      </c>
      <c r="I317" s="152"/>
      <c r="L317" s="149"/>
      <c r="M317" s="153"/>
      <c r="T317" s="154"/>
      <c r="AT317" s="155" t="s">
        <v>164</v>
      </c>
      <c r="AU317" s="155" t="s">
        <v>82</v>
      </c>
      <c r="AV317" s="12" t="s">
        <v>82</v>
      </c>
      <c r="AW317" s="12" t="s">
        <v>30</v>
      </c>
      <c r="AX317" s="12" t="s">
        <v>73</v>
      </c>
      <c r="AY317" s="155" t="s">
        <v>155</v>
      </c>
    </row>
    <row r="318" spans="2:65" s="12" customFormat="1">
      <c r="B318" s="149"/>
      <c r="D318" s="145" t="s">
        <v>164</v>
      </c>
      <c r="E318" s="155" t="s">
        <v>1</v>
      </c>
      <c r="F318" s="150" t="s">
        <v>365</v>
      </c>
      <c r="H318" s="151">
        <v>5.74</v>
      </c>
      <c r="I318" s="152"/>
      <c r="L318" s="149"/>
      <c r="M318" s="153"/>
      <c r="T318" s="154"/>
      <c r="AT318" s="155" t="s">
        <v>164</v>
      </c>
      <c r="AU318" s="155" t="s">
        <v>82</v>
      </c>
      <c r="AV318" s="12" t="s">
        <v>82</v>
      </c>
      <c r="AW318" s="12" t="s">
        <v>30</v>
      </c>
      <c r="AX318" s="12" t="s">
        <v>73</v>
      </c>
      <c r="AY318" s="155" t="s">
        <v>155</v>
      </c>
    </row>
    <row r="319" spans="2:65" s="14" customFormat="1">
      <c r="B319" s="172"/>
      <c r="D319" s="145" t="s">
        <v>164</v>
      </c>
      <c r="E319" s="173" t="s">
        <v>1</v>
      </c>
      <c r="F319" s="174" t="s">
        <v>179</v>
      </c>
      <c r="H319" s="175">
        <v>183.62</v>
      </c>
      <c r="I319" s="176"/>
      <c r="L319" s="172"/>
      <c r="M319" s="177"/>
      <c r="T319" s="178"/>
      <c r="AT319" s="173" t="s">
        <v>164</v>
      </c>
      <c r="AU319" s="173" t="s">
        <v>82</v>
      </c>
      <c r="AV319" s="14" t="s">
        <v>88</v>
      </c>
      <c r="AW319" s="14" t="s">
        <v>30</v>
      </c>
      <c r="AX319" s="14" t="s">
        <v>78</v>
      </c>
      <c r="AY319" s="173" t="s">
        <v>155</v>
      </c>
    </row>
    <row r="320" spans="2:65" s="1" customFormat="1" ht="24.15" customHeight="1">
      <c r="B320" s="31"/>
      <c r="C320" s="131" t="s">
        <v>366</v>
      </c>
      <c r="D320" s="131" t="s">
        <v>157</v>
      </c>
      <c r="E320" s="132" t="s">
        <v>367</v>
      </c>
      <c r="F320" s="133" t="s">
        <v>368</v>
      </c>
      <c r="G320" s="134" t="s">
        <v>183</v>
      </c>
      <c r="H320" s="135">
        <v>50.496000000000002</v>
      </c>
      <c r="I320" s="136"/>
      <c r="J320" s="137">
        <f>ROUND(I320*H320,2)</f>
        <v>0</v>
      </c>
      <c r="K320" s="133" t="s">
        <v>310</v>
      </c>
      <c r="L320" s="138"/>
      <c r="M320" s="139" t="s">
        <v>1</v>
      </c>
      <c r="N320" s="140" t="s">
        <v>38</v>
      </c>
      <c r="P320" s="141">
        <f>O320*H320</f>
        <v>0</v>
      </c>
      <c r="Q320" s="141">
        <v>8.9999999999999998E-4</v>
      </c>
      <c r="R320" s="141">
        <f>Q320*H320</f>
        <v>4.5446399999999998E-2</v>
      </c>
      <c r="S320" s="141">
        <v>0</v>
      </c>
      <c r="T320" s="142">
        <f>S320*H320</f>
        <v>0</v>
      </c>
      <c r="AR320" s="143" t="s">
        <v>99</v>
      </c>
      <c r="AT320" s="143" t="s">
        <v>157</v>
      </c>
      <c r="AU320" s="143" t="s">
        <v>82</v>
      </c>
      <c r="AY320" s="16" t="s">
        <v>155</v>
      </c>
      <c r="BE320" s="144">
        <f>IF(N320="základní",J320,0)</f>
        <v>0</v>
      </c>
      <c r="BF320" s="144">
        <f>IF(N320="snížená",J320,0)</f>
        <v>0</v>
      </c>
      <c r="BG320" s="144">
        <f>IF(N320="zákl. přenesená",J320,0)</f>
        <v>0</v>
      </c>
      <c r="BH320" s="144">
        <f>IF(N320="sníž. přenesená",J320,0)</f>
        <v>0</v>
      </c>
      <c r="BI320" s="144">
        <f>IF(N320="nulová",J320,0)</f>
        <v>0</v>
      </c>
      <c r="BJ320" s="16" t="s">
        <v>78</v>
      </c>
      <c r="BK320" s="144">
        <f>ROUND(I320*H320,2)</f>
        <v>0</v>
      </c>
      <c r="BL320" s="16" t="s">
        <v>88</v>
      </c>
      <c r="BM320" s="143" t="s">
        <v>369</v>
      </c>
    </row>
    <row r="321" spans="2:65" s="1" customFormat="1" ht="19.2">
      <c r="B321" s="31"/>
      <c r="D321" s="145" t="s">
        <v>163</v>
      </c>
      <c r="F321" s="146" t="s">
        <v>368</v>
      </c>
      <c r="I321" s="147"/>
      <c r="L321" s="31"/>
      <c r="M321" s="148"/>
      <c r="T321" s="55"/>
      <c r="AT321" s="16" t="s">
        <v>163</v>
      </c>
      <c r="AU321" s="16" t="s">
        <v>82</v>
      </c>
    </row>
    <row r="322" spans="2:65" s="13" customFormat="1">
      <c r="B322" s="166"/>
      <c r="D322" s="145" t="s">
        <v>164</v>
      </c>
      <c r="E322" s="167" t="s">
        <v>1</v>
      </c>
      <c r="F322" s="168" t="s">
        <v>337</v>
      </c>
      <c r="H322" s="167" t="s">
        <v>1</v>
      </c>
      <c r="I322" s="169"/>
      <c r="L322" s="166"/>
      <c r="M322" s="170"/>
      <c r="T322" s="171"/>
      <c r="AT322" s="167" t="s">
        <v>164</v>
      </c>
      <c r="AU322" s="167" t="s">
        <v>82</v>
      </c>
      <c r="AV322" s="13" t="s">
        <v>78</v>
      </c>
      <c r="AW322" s="13" t="s">
        <v>30</v>
      </c>
      <c r="AX322" s="13" t="s">
        <v>73</v>
      </c>
      <c r="AY322" s="167" t="s">
        <v>155</v>
      </c>
    </row>
    <row r="323" spans="2:65" s="12" customFormat="1">
      <c r="B323" s="149"/>
      <c r="D323" s="145" t="s">
        <v>164</v>
      </c>
      <c r="E323" s="155" t="s">
        <v>1</v>
      </c>
      <c r="F323" s="150" t="s">
        <v>370</v>
      </c>
      <c r="H323" s="151">
        <v>50.496000000000002</v>
      </c>
      <c r="I323" s="152"/>
      <c r="L323" s="149"/>
      <c r="M323" s="153"/>
      <c r="T323" s="154"/>
      <c r="AT323" s="155" t="s">
        <v>164</v>
      </c>
      <c r="AU323" s="155" t="s">
        <v>82</v>
      </c>
      <c r="AV323" s="12" t="s">
        <v>82</v>
      </c>
      <c r="AW323" s="12" t="s">
        <v>30</v>
      </c>
      <c r="AX323" s="12" t="s">
        <v>73</v>
      </c>
      <c r="AY323" s="155" t="s">
        <v>155</v>
      </c>
    </row>
    <row r="324" spans="2:65" s="14" customFormat="1">
      <c r="B324" s="172"/>
      <c r="D324" s="145" t="s">
        <v>164</v>
      </c>
      <c r="E324" s="173" t="s">
        <v>1</v>
      </c>
      <c r="F324" s="174" t="s">
        <v>179</v>
      </c>
      <c r="H324" s="175">
        <v>50.496000000000002</v>
      </c>
      <c r="I324" s="176"/>
      <c r="L324" s="172"/>
      <c r="M324" s="177"/>
      <c r="T324" s="178"/>
      <c r="AT324" s="173" t="s">
        <v>164</v>
      </c>
      <c r="AU324" s="173" t="s">
        <v>82</v>
      </c>
      <c r="AV324" s="14" t="s">
        <v>88</v>
      </c>
      <c r="AW324" s="14" t="s">
        <v>30</v>
      </c>
      <c r="AX324" s="14" t="s">
        <v>78</v>
      </c>
      <c r="AY324" s="173" t="s">
        <v>155</v>
      </c>
    </row>
    <row r="325" spans="2:65" s="1" customFormat="1" ht="24.15" customHeight="1">
      <c r="B325" s="31"/>
      <c r="C325" s="156" t="s">
        <v>371</v>
      </c>
      <c r="D325" s="156" t="s">
        <v>167</v>
      </c>
      <c r="E325" s="157" t="s">
        <v>372</v>
      </c>
      <c r="F325" s="158" t="s">
        <v>373</v>
      </c>
      <c r="G325" s="159" t="s">
        <v>183</v>
      </c>
      <c r="H325" s="160">
        <v>285.38099999999997</v>
      </c>
      <c r="I325" s="161"/>
      <c r="J325" s="162">
        <f>ROUND(I325*H325,2)</f>
        <v>0</v>
      </c>
      <c r="K325" s="158" t="s">
        <v>161</v>
      </c>
      <c r="L325" s="31"/>
      <c r="M325" s="163" t="s">
        <v>1</v>
      </c>
      <c r="N325" s="164" t="s">
        <v>38</v>
      </c>
      <c r="P325" s="141">
        <f>O325*H325</f>
        <v>0</v>
      </c>
      <c r="Q325" s="141">
        <v>6.0000000000000002E-5</v>
      </c>
      <c r="R325" s="141">
        <f>Q325*H325</f>
        <v>1.712286E-2</v>
      </c>
      <c r="S325" s="141">
        <v>0</v>
      </c>
      <c r="T325" s="142">
        <f>S325*H325</f>
        <v>0</v>
      </c>
      <c r="AR325" s="143" t="s">
        <v>88</v>
      </c>
      <c r="AT325" s="143" t="s">
        <v>167</v>
      </c>
      <c r="AU325" s="143" t="s">
        <v>82</v>
      </c>
      <c r="AY325" s="16" t="s">
        <v>155</v>
      </c>
      <c r="BE325" s="144">
        <f>IF(N325="základní",J325,0)</f>
        <v>0</v>
      </c>
      <c r="BF325" s="144">
        <f>IF(N325="snížená",J325,0)</f>
        <v>0</v>
      </c>
      <c r="BG325" s="144">
        <f>IF(N325="zákl. přenesená",J325,0)</f>
        <v>0</v>
      </c>
      <c r="BH325" s="144">
        <f>IF(N325="sníž. přenesená",J325,0)</f>
        <v>0</v>
      </c>
      <c r="BI325" s="144">
        <f>IF(N325="nulová",J325,0)</f>
        <v>0</v>
      </c>
      <c r="BJ325" s="16" t="s">
        <v>78</v>
      </c>
      <c r="BK325" s="144">
        <f>ROUND(I325*H325,2)</f>
        <v>0</v>
      </c>
      <c r="BL325" s="16" t="s">
        <v>88</v>
      </c>
      <c r="BM325" s="143" t="s">
        <v>374</v>
      </c>
    </row>
    <row r="326" spans="2:65" s="1" customFormat="1" ht="28.8">
      <c r="B326" s="31"/>
      <c r="D326" s="145" t="s">
        <v>163</v>
      </c>
      <c r="F326" s="146" t="s">
        <v>375</v>
      </c>
      <c r="I326" s="147"/>
      <c r="L326" s="31"/>
      <c r="M326" s="148"/>
      <c r="T326" s="55"/>
      <c r="AT326" s="16" t="s">
        <v>163</v>
      </c>
      <c r="AU326" s="16" t="s">
        <v>82</v>
      </c>
    </row>
    <row r="327" spans="2:65" s="1" customFormat="1" ht="201.6">
      <c r="B327" s="31"/>
      <c r="D327" s="145" t="s">
        <v>173</v>
      </c>
      <c r="F327" s="165" t="s">
        <v>321</v>
      </c>
      <c r="I327" s="147"/>
      <c r="L327" s="31"/>
      <c r="M327" s="148"/>
      <c r="T327" s="55"/>
      <c r="AT327" s="16" t="s">
        <v>173</v>
      </c>
      <c r="AU327" s="16" t="s">
        <v>82</v>
      </c>
    </row>
    <row r="328" spans="2:65" s="13" customFormat="1">
      <c r="B328" s="166"/>
      <c r="D328" s="145" t="s">
        <v>164</v>
      </c>
      <c r="E328" s="167" t="s">
        <v>1</v>
      </c>
      <c r="F328" s="168" t="s">
        <v>376</v>
      </c>
      <c r="H328" s="167" t="s">
        <v>1</v>
      </c>
      <c r="I328" s="169"/>
      <c r="L328" s="166"/>
      <c r="M328" s="170"/>
      <c r="T328" s="171"/>
      <c r="AT328" s="167" t="s">
        <v>164</v>
      </c>
      <c r="AU328" s="167" t="s">
        <v>82</v>
      </c>
      <c r="AV328" s="13" t="s">
        <v>78</v>
      </c>
      <c r="AW328" s="13" t="s">
        <v>30</v>
      </c>
      <c r="AX328" s="13" t="s">
        <v>73</v>
      </c>
      <c r="AY328" s="167" t="s">
        <v>155</v>
      </c>
    </row>
    <row r="329" spans="2:65" s="12" customFormat="1">
      <c r="B329" s="149"/>
      <c r="D329" s="145" t="s">
        <v>164</v>
      </c>
      <c r="E329" s="155" t="s">
        <v>1</v>
      </c>
      <c r="F329" s="150" t="s">
        <v>377</v>
      </c>
      <c r="H329" s="151">
        <v>285.38099999999997</v>
      </c>
      <c r="I329" s="152"/>
      <c r="L329" s="149"/>
      <c r="M329" s="153"/>
      <c r="T329" s="154"/>
      <c r="AT329" s="155" t="s">
        <v>164</v>
      </c>
      <c r="AU329" s="155" t="s">
        <v>82</v>
      </c>
      <c r="AV329" s="12" t="s">
        <v>82</v>
      </c>
      <c r="AW329" s="12" t="s">
        <v>30</v>
      </c>
      <c r="AX329" s="12" t="s">
        <v>73</v>
      </c>
      <c r="AY329" s="155" t="s">
        <v>155</v>
      </c>
    </row>
    <row r="330" spans="2:65" s="14" customFormat="1">
      <c r="B330" s="172"/>
      <c r="D330" s="145" t="s">
        <v>164</v>
      </c>
      <c r="E330" s="173" t="s">
        <v>1</v>
      </c>
      <c r="F330" s="174" t="s">
        <v>179</v>
      </c>
      <c r="H330" s="175">
        <v>285.38099999999997</v>
      </c>
      <c r="I330" s="176"/>
      <c r="L330" s="172"/>
      <c r="M330" s="177"/>
      <c r="T330" s="178"/>
      <c r="AT330" s="173" t="s">
        <v>164</v>
      </c>
      <c r="AU330" s="173" t="s">
        <v>82</v>
      </c>
      <c r="AV330" s="14" t="s">
        <v>88</v>
      </c>
      <c r="AW330" s="14" t="s">
        <v>30</v>
      </c>
      <c r="AX330" s="14" t="s">
        <v>78</v>
      </c>
      <c r="AY330" s="173" t="s">
        <v>155</v>
      </c>
    </row>
    <row r="331" spans="2:65" s="1" customFormat="1" ht="16.5" customHeight="1">
      <c r="B331" s="31"/>
      <c r="C331" s="156" t="s">
        <v>378</v>
      </c>
      <c r="D331" s="156" t="s">
        <v>167</v>
      </c>
      <c r="E331" s="157" t="s">
        <v>379</v>
      </c>
      <c r="F331" s="158" t="s">
        <v>380</v>
      </c>
      <c r="G331" s="159" t="s">
        <v>198</v>
      </c>
      <c r="H331" s="160">
        <v>619.67999999999995</v>
      </c>
      <c r="I331" s="161"/>
      <c r="J331" s="162">
        <f>ROUND(I331*H331,2)</f>
        <v>0</v>
      </c>
      <c r="K331" s="158" t="s">
        <v>161</v>
      </c>
      <c r="L331" s="31"/>
      <c r="M331" s="163" t="s">
        <v>1</v>
      </c>
      <c r="N331" s="164" t="s">
        <v>38</v>
      </c>
      <c r="P331" s="141">
        <f>O331*H331</f>
        <v>0</v>
      </c>
      <c r="Q331" s="141">
        <v>2.5000000000000001E-4</v>
      </c>
      <c r="R331" s="141">
        <f>Q331*H331</f>
        <v>0.15492</v>
      </c>
      <c r="S331" s="141">
        <v>0</v>
      </c>
      <c r="T331" s="142">
        <f>S331*H331</f>
        <v>0</v>
      </c>
      <c r="AR331" s="143" t="s">
        <v>88</v>
      </c>
      <c r="AT331" s="143" t="s">
        <v>167</v>
      </c>
      <c r="AU331" s="143" t="s">
        <v>82</v>
      </c>
      <c r="AY331" s="16" t="s">
        <v>155</v>
      </c>
      <c r="BE331" s="144">
        <f>IF(N331="základní",J331,0)</f>
        <v>0</v>
      </c>
      <c r="BF331" s="144">
        <f>IF(N331="snížená",J331,0)</f>
        <v>0</v>
      </c>
      <c r="BG331" s="144">
        <f>IF(N331="zákl. přenesená",J331,0)</f>
        <v>0</v>
      </c>
      <c r="BH331" s="144">
        <f>IF(N331="sníž. přenesená",J331,0)</f>
        <v>0</v>
      </c>
      <c r="BI331" s="144">
        <f>IF(N331="nulová",J331,0)</f>
        <v>0</v>
      </c>
      <c r="BJ331" s="16" t="s">
        <v>78</v>
      </c>
      <c r="BK331" s="144">
        <f>ROUND(I331*H331,2)</f>
        <v>0</v>
      </c>
      <c r="BL331" s="16" t="s">
        <v>88</v>
      </c>
      <c r="BM331" s="143" t="s">
        <v>381</v>
      </c>
    </row>
    <row r="332" spans="2:65" s="1" customFormat="1" ht="19.2">
      <c r="B332" s="31"/>
      <c r="D332" s="145" t="s">
        <v>163</v>
      </c>
      <c r="F332" s="146" t="s">
        <v>382</v>
      </c>
      <c r="I332" s="147"/>
      <c r="L332" s="31"/>
      <c r="M332" s="148"/>
      <c r="T332" s="55"/>
      <c r="AT332" s="16" t="s">
        <v>163</v>
      </c>
      <c r="AU332" s="16" t="s">
        <v>82</v>
      </c>
    </row>
    <row r="333" spans="2:65" s="1" customFormat="1" ht="67.2">
      <c r="B333" s="31"/>
      <c r="D333" s="145" t="s">
        <v>173</v>
      </c>
      <c r="F333" s="165" t="s">
        <v>383</v>
      </c>
      <c r="I333" s="147"/>
      <c r="L333" s="31"/>
      <c r="M333" s="148"/>
      <c r="T333" s="55"/>
      <c r="AT333" s="16" t="s">
        <v>173</v>
      </c>
      <c r="AU333" s="16" t="s">
        <v>82</v>
      </c>
    </row>
    <row r="334" spans="2:65" s="13" customFormat="1">
      <c r="B334" s="166"/>
      <c r="D334" s="145" t="s">
        <v>164</v>
      </c>
      <c r="E334" s="167" t="s">
        <v>1</v>
      </c>
      <c r="F334" s="168" t="s">
        <v>384</v>
      </c>
      <c r="H334" s="167" t="s">
        <v>1</v>
      </c>
      <c r="I334" s="169"/>
      <c r="L334" s="166"/>
      <c r="M334" s="170"/>
      <c r="T334" s="171"/>
      <c r="AT334" s="167" t="s">
        <v>164</v>
      </c>
      <c r="AU334" s="167" t="s">
        <v>82</v>
      </c>
      <c r="AV334" s="13" t="s">
        <v>78</v>
      </c>
      <c r="AW334" s="13" t="s">
        <v>30</v>
      </c>
      <c r="AX334" s="13" t="s">
        <v>73</v>
      </c>
      <c r="AY334" s="167" t="s">
        <v>155</v>
      </c>
    </row>
    <row r="335" spans="2:65" s="12" customFormat="1">
      <c r="B335" s="149"/>
      <c r="D335" s="145" t="s">
        <v>164</v>
      </c>
      <c r="E335" s="155" t="s">
        <v>1</v>
      </c>
      <c r="F335" s="150" t="s">
        <v>385</v>
      </c>
      <c r="H335" s="151">
        <v>185</v>
      </c>
      <c r="I335" s="152"/>
      <c r="L335" s="149"/>
      <c r="M335" s="153"/>
      <c r="T335" s="154"/>
      <c r="AT335" s="155" t="s">
        <v>164</v>
      </c>
      <c r="AU335" s="155" t="s">
        <v>82</v>
      </c>
      <c r="AV335" s="12" t="s">
        <v>82</v>
      </c>
      <c r="AW335" s="12" t="s">
        <v>30</v>
      </c>
      <c r="AX335" s="12" t="s">
        <v>73</v>
      </c>
      <c r="AY335" s="155" t="s">
        <v>155</v>
      </c>
    </row>
    <row r="336" spans="2:65" s="13" customFormat="1">
      <c r="B336" s="166"/>
      <c r="D336" s="145" t="s">
        <v>164</v>
      </c>
      <c r="E336" s="167" t="s">
        <v>1</v>
      </c>
      <c r="F336" s="168" t="s">
        <v>386</v>
      </c>
      <c r="H336" s="167" t="s">
        <v>1</v>
      </c>
      <c r="I336" s="169"/>
      <c r="L336" s="166"/>
      <c r="M336" s="170"/>
      <c r="T336" s="171"/>
      <c r="AT336" s="167" t="s">
        <v>164</v>
      </c>
      <c r="AU336" s="167" t="s">
        <v>82</v>
      </c>
      <c r="AV336" s="13" t="s">
        <v>78</v>
      </c>
      <c r="AW336" s="13" t="s">
        <v>30</v>
      </c>
      <c r="AX336" s="13" t="s">
        <v>73</v>
      </c>
      <c r="AY336" s="167" t="s">
        <v>155</v>
      </c>
    </row>
    <row r="337" spans="2:65" s="12" customFormat="1" ht="20.399999999999999">
      <c r="B337" s="149"/>
      <c r="D337" s="145" t="s">
        <v>164</v>
      </c>
      <c r="E337" s="155" t="s">
        <v>1</v>
      </c>
      <c r="F337" s="150" t="s">
        <v>387</v>
      </c>
      <c r="H337" s="151">
        <v>342.26</v>
      </c>
      <c r="I337" s="152"/>
      <c r="L337" s="149"/>
      <c r="M337" s="153"/>
      <c r="T337" s="154"/>
      <c r="AT337" s="155" t="s">
        <v>164</v>
      </c>
      <c r="AU337" s="155" t="s">
        <v>82</v>
      </c>
      <c r="AV337" s="12" t="s">
        <v>82</v>
      </c>
      <c r="AW337" s="12" t="s">
        <v>30</v>
      </c>
      <c r="AX337" s="12" t="s">
        <v>73</v>
      </c>
      <c r="AY337" s="155" t="s">
        <v>155</v>
      </c>
    </row>
    <row r="338" spans="2:65" s="13" customFormat="1">
      <c r="B338" s="166"/>
      <c r="D338" s="145" t="s">
        <v>164</v>
      </c>
      <c r="E338" s="167" t="s">
        <v>1</v>
      </c>
      <c r="F338" s="168" t="s">
        <v>388</v>
      </c>
      <c r="H338" s="167" t="s">
        <v>1</v>
      </c>
      <c r="I338" s="169"/>
      <c r="L338" s="166"/>
      <c r="M338" s="170"/>
      <c r="T338" s="171"/>
      <c r="AT338" s="167" t="s">
        <v>164</v>
      </c>
      <c r="AU338" s="167" t="s">
        <v>82</v>
      </c>
      <c r="AV338" s="13" t="s">
        <v>78</v>
      </c>
      <c r="AW338" s="13" t="s">
        <v>30</v>
      </c>
      <c r="AX338" s="13" t="s">
        <v>73</v>
      </c>
      <c r="AY338" s="167" t="s">
        <v>155</v>
      </c>
    </row>
    <row r="339" spans="2:65" s="12" customFormat="1">
      <c r="B339" s="149"/>
      <c r="D339" s="145" t="s">
        <v>164</v>
      </c>
      <c r="E339" s="155" t="s">
        <v>1</v>
      </c>
      <c r="F339" s="150" t="s">
        <v>389</v>
      </c>
      <c r="H339" s="151">
        <v>40.659999999999997</v>
      </c>
      <c r="I339" s="152"/>
      <c r="L339" s="149"/>
      <c r="M339" s="153"/>
      <c r="T339" s="154"/>
      <c r="AT339" s="155" t="s">
        <v>164</v>
      </c>
      <c r="AU339" s="155" t="s">
        <v>82</v>
      </c>
      <c r="AV339" s="12" t="s">
        <v>82</v>
      </c>
      <c r="AW339" s="12" t="s">
        <v>30</v>
      </c>
      <c r="AX339" s="12" t="s">
        <v>73</v>
      </c>
      <c r="AY339" s="155" t="s">
        <v>155</v>
      </c>
    </row>
    <row r="340" spans="2:65" s="13" customFormat="1">
      <c r="B340" s="166"/>
      <c r="D340" s="145" t="s">
        <v>164</v>
      </c>
      <c r="E340" s="167" t="s">
        <v>1</v>
      </c>
      <c r="F340" s="168" t="s">
        <v>390</v>
      </c>
      <c r="H340" s="167" t="s">
        <v>1</v>
      </c>
      <c r="I340" s="169"/>
      <c r="L340" s="166"/>
      <c r="M340" s="170"/>
      <c r="T340" s="171"/>
      <c r="AT340" s="167" t="s">
        <v>164</v>
      </c>
      <c r="AU340" s="167" t="s">
        <v>82</v>
      </c>
      <c r="AV340" s="13" t="s">
        <v>78</v>
      </c>
      <c r="AW340" s="13" t="s">
        <v>30</v>
      </c>
      <c r="AX340" s="13" t="s">
        <v>73</v>
      </c>
      <c r="AY340" s="167" t="s">
        <v>155</v>
      </c>
    </row>
    <row r="341" spans="2:65" s="12" customFormat="1">
      <c r="B341" s="149"/>
      <c r="D341" s="145" t="s">
        <v>164</v>
      </c>
      <c r="E341" s="155" t="s">
        <v>1</v>
      </c>
      <c r="F341" s="150" t="s">
        <v>391</v>
      </c>
      <c r="H341" s="151">
        <v>41.76</v>
      </c>
      <c r="I341" s="152"/>
      <c r="L341" s="149"/>
      <c r="M341" s="153"/>
      <c r="T341" s="154"/>
      <c r="AT341" s="155" t="s">
        <v>164</v>
      </c>
      <c r="AU341" s="155" t="s">
        <v>82</v>
      </c>
      <c r="AV341" s="12" t="s">
        <v>82</v>
      </c>
      <c r="AW341" s="12" t="s">
        <v>30</v>
      </c>
      <c r="AX341" s="12" t="s">
        <v>73</v>
      </c>
      <c r="AY341" s="155" t="s">
        <v>155</v>
      </c>
    </row>
    <row r="342" spans="2:65" s="13" customFormat="1">
      <c r="B342" s="166"/>
      <c r="D342" s="145" t="s">
        <v>164</v>
      </c>
      <c r="E342" s="167" t="s">
        <v>1</v>
      </c>
      <c r="F342" s="168" t="s">
        <v>392</v>
      </c>
      <c r="H342" s="167" t="s">
        <v>1</v>
      </c>
      <c r="I342" s="169"/>
      <c r="L342" s="166"/>
      <c r="M342" s="170"/>
      <c r="T342" s="171"/>
      <c r="AT342" s="167" t="s">
        <v>164</v>
      </c>
      <c r="AU342" s="167" t="s">
        <v>82</v>
      </c>
      <c r="AV342" s="13" t="s">
        <v>78</v>
      </c>
      <c r="AW342" s="13" t="s">
        <v>30</v>
      </c>
      <c r="AX342" s="13" t="s">
        <v>73</v>
      </c>
      <c r="AY342" s="167" t="s">
        <v>155</v>
      </c>
    </row>
    <row r="343" spans="2:65" s="12" customFormat="1">
      <c r="B343" s="149"/>
      <c r="D343" s="145" t="s">
        <v>164</v>
      </c>
      <c r="E343" s="155" t="s">
        <v>1</v>
      </c>
      <c r="F343" s="150" t="s">
        <v>393</v>
      </c>
      <c r="H343" s="151">
        <v>10</v>
      </c>
      <c r="I343" s="152"/>
      <c r="L343" s="149"/>
      <c r="M343" s="153"/>
      <c r="T343" s="154"/>
      <c r="AT343" s="155" t="s">
        <v>164</v>
      </c>
      <c r="AU343" s="155" t="s">
        <v>82</v>
      </c>
      <c r="AV343" s="12" t="s">
        <v>82</v>
      </c>
      <c r="AW343" s="12" t="s">
        <v>30</v>
      </c>
      <c r="AX343" s="12" t="s">
        <v>73</v>
      </c>
      <c r="AY343" s="155" t="s">
        <v>155</v>
      </c>
    </row>
    <row r="344" spans="2:65" s="14" customFormat="1">
      <c r="B344" s="172"/>
      <c r="D344" s="145" t="s">
        <v>164</v>
      </c>
      <c r="E344" s="173" t="s">
        <v>1</v>
      </c>
      <c r="F344" s="174" t="s">
        <v>179</v>
      </c>
      <c r="H344" s="175">
        <v>619.67999999999995</v>
      </c>
      <c r="I344" s="176"/>
      <c r="L344" s="172"/>
      <c r="M344" s="177"/>
      <c r="T344" s="178"/>
      <c r="AT344" s="173" t="s">
        <v>164</v>
      </c>
      <c r="AU344" s="173" t="s">
        <v>82</v>
      </c>
      <c r="AV344" s="14" t="s">
        <v>88</v>
      </c>
      <c r="AW344" s="14" t="s">
        <v>30</v>
      </c>
      <c r="AX344" s="14" t="s">
        <v>78</v>
      </c>
      <c r="AY344" s="173" t="s">
        <v>155</v>
      </c>
    </row>
    <row r="345" spans="2:65" s="1" customFormat="1" ht="24.15" customHeight="1">
      <c r="B345" s="31"/>
      <c r="C345" s="131" t="s">
        <v>394</v>
      </c>
      <c r="D345" s="131" t="s">
        <v>157</v>
      </c>
      <c r="E345" s="132" t="s">
        <v>395</v>
      </c>
      <c r="F345" s="133" t="s">
        <v>396</v>
      </c>
      <c r="G345" s="134" t="s">
        <v>198</v>
      </c>
      <c r="H345" s="135">
        <v>203.5</v>
      </c>
      <c r="I345" s="136"/>
      <c r="J345" s="137">
        <f>ROUND(I345*H345,2)</f>
        <v>0</v>
      </c>
      <c r="K345" s="133" t="s">
        <v>161</v>
      </c>
      <c r="L345" s="138"/>
      <c r="M345" s="139" t="s">
        <v>1</v>
      </c>
      <c r="N345" s="140" t="s">
        <v>38</v>
      </c>
      <c r="P345" s="141">
        <f>O345*H345</f>
        <v>0</v>
      </c>
      <c r="Q345" s="141">
        <v>4.0000000000000003E-5</v>
      </c>
      <c r="R345" s="141">
        <f>Q345*H345</f>
        <v>8.1400000000000014E-3</v>
      </c>
      <c r="S345" s="141">
        <v>0</v>
      </c>
      <c r="T345" s="142">
        <f>S345*H345</f>
        <v>0</v>
      </c>
      <c r="AR345" s="143" t="s">
        <v>99</v>
      </c>
      <c r="AT345" s="143" t="s">
        <v>157</v>
      </c>
      <c r="AU345" s="143" t="s">
        <v>82</v>
      </c>
      <c r="AY345" s="16" t="s">
        <v>155</v>
      </c>
      <c r="BE345" s="144">
        <f>IF(N345="základní",J345,0)</f>
        <v>0</v>
      </c>
      <c r="BF345" s="144">
        <f>IF(N345="snížená",J345,0)</f>
        <v>0</v>
      </c>
      <c r="BG345" s="144">
        <f>IF(N345="zákl. přenesená",J345,0)</f>
        <v>0</v>
      </c>
      <c r="BH345" s="144">
        <f>IF(N345="sníž. přenesená",J345,0)</f>
        <v>0</v>
      </c>
      <c r="BI345" s="144">
        <f>IF(N345="nulová",J345,0)</f>
        <v>0</v>
      </c>
      <c r="BJ345" s="16" t="s">
        <v>78</v>
      </c>
      <c r="BK345" s="144">
        <f>ROUND(I345*H345,2)</f>
        <v>0</v>
      </c>
      <c r="BL345" s="16" t="s">
        <v>88</v>
      </c>
      <c r="BM345" s="143" t="s">
        <v>397</v>
      </c>
    </row>
    <row r="346" spans="2:65" s="1" customFormat="1" ht="19.2">
      <c r="B346" s="31"/>
      <c r="D346" s="145" t="s">
        <v>163</v>
      </c>
      <c r="F346" s="146" t="s">
        <v>396</v>
      </c>
      <c r="I346" s="147"/>
      <c r="L346" s="31"/>
      <c r="M346" s="148"/>
      <c r="T346" s="55"/>
      <c r="AT346" s="16" t="s">
        <v>163</v>
      </c>
      <c r="AU346" s="16" t="s">
        <v>82</v>
      </c>
    </row>
    <row r="347" spans="2:65" s="12" customFormat="1">
      <c r="B347" s="149"/>
      <c r="D347" s="145" t="s">
        <v>164</v>
      </c>
      <c r="F347" s="150" t="s">
        <v>398</v>
      </c>
      <c r="H347" s="151">
        <v>203.5</v>
      </c>
      <c r="I347" s="152"/>
      <c r="L347" s="149"/>
      <c r="M347" s="153"/>
      <c r="T347" s="154"/>
      <c r="AT347" s="155" t="s">
        <v>164</v>
      </c>
      <c r="AU347" s="155" t="s">
        <v>82</v>
      </c>
      <c r="AV347" s="12" t="s">
        <v>82</v>
      </c>
      <c r="AW347" s="12" t="s">
        <v>4</v>
      </c>
      <c r="AX347" s="12" t="s">
        <v>78</v>
      </c>
      <c r="AY347" s="155" t="s">
        <v>155</v>
      </c>
    </row>
    <row r="348" spans="2:65" s="1" customFormat="1" ht="16.5" customHeight="1">
      <c r="B348" s="31"/>
      <c r="C348" s="131" t="s">
        <v>399</v>
      </c>
      <c r="D348" s="131" t="s">
        <v>157</v>
      </c>
      <c r="E348" s="132" t="s">
        <v>400</v>
      </c>
      <c r="F348" s="133" t="s">
        <v>401</v>
      </c>
      <c r="G348" s="134" t="s">
        <v>198</v>
      </c>
      <c r="H348" s="135">
        <v>377.3</v>
      </c>
      <c r="I348" s="136"/>
      <c r="J348" s="137">
        <f>ROUND(I348*H348,2)</f>
        <v>0</v>
      </c>
      <c r="K348" s="133" t="s">
        <v>161</v>
      </c>
      <c r="L348" s="138"/>
      <c r="M348" s="139" t="s">
        <v>1</v>
      </c>
      <c r="N348" s="140" t="s">
        <v>38</v>
      </c>
      <c r="P348" s="141">
        <f>O348*H348</f>
        <v>0</v>
      </c>
      <c r="Q348" s="141">
        <v>3.0000000000000001E-5</v>
      </c>
      <c r="R348" s="141">
        <f>Q348*H348</f>
        <v>1.1319000000000001E-2</v>
      </c>
      <c r="S348" s="141">
        <v>0</v>
      </c>
      <c r="T348" s="142">
        <f>S348*H348</f>
        <v>0</v>
      </c>
      <c r="AR348" s="143" t="s">
        <v>99</v>
      </c>
      <c r="AT348" s="143" t="s">
        <v>157</v>
      </c>
      <c r="AU348" s="143" t="s">
        <v>82</v>
      </c>
      <c r="AY348" s="16" t="s">
        <v>155</v>
      </c>
      <c r="BE348" s="144">
        <f>IF(N348="základní",J348,0)</f>
        <v>0</v>
      </c>
      <c r="BF348" s="144">
        <f>IF(N348="snížená",J348,0)</f>
        <v>0</v>
      </c>
      <c r="BG348" s="144">
        <f>IF(N348="zákl. přenesená",J348,0)</f>
        <v>0</v>
      </c>
      <c r="BH348" s="144">
        <f>IF(N348="sníž. přenesená",J348,0)</f>
        <v>0</v>
      </c>
      <c r="BI348" s="144">
        <f>IF(N348="nulová",J348,0)</f>
        <v>0</v>
      </c>
      <c r="BJ348" s="16" t="s">
        <v>78</v>
      </c>
      <c r="BK348" s="144">
        <f>ROUND(I348*H348,2)</f>
        <v>0</v>
      </c>
      <c r="BL348" s="16" t="s">
        <v>88</v>
      </c>
      <c r="BM348" s="143" t="s">
        <v>402</v>
      </c>
    </row>
    <row r="349" spans="2:65" s="1" customFormat="1">
      <c r="B349" s="31"/>
      <c r="D349" s="145" t="s">
        <v>163</v>
      </c>
      <c r="F349" s="146" t="s">
        <v>401</v>
      </c>
      <c r="I349" s="147"/>
      <c r="L349" s="31"/>
      <c r="M349" s="148"/>
      <c r="T349" s="55"/>
      <c r="AT349" s="16" t="s">
        <v>163</v>
      </c>
      <c r="AU349" s="16" t="s">
        <v>82</v>
      </c>
    </row>
    <row r="350" spans="2:65" s="12" customFormat="1">
      <c r="B350" s="149"/>
      <c r="D350" s="145" t="s">
        <v>164</v>
      </c>
      <c r="F350" s="150" t="s">
        <v>403</v>
      </c>
      <c r="H350" s="151">
        <v>377.3</v>
      </c>
      <c r="I350" s="152"/>
      <c r="L350" s="149"/>
      <c r="M350" s="153"/>
      <c r="T350" s="154"/>
      <c r="AT350" s="155" t="s">
        <v>164</v>
      </c>
      <c r="AU350" s="155" t="s">
        <v>82</v>
      </c>
      <c r="AV350" s="12" t="s">
        <v>82</v>
      </c>
      <c r="AW350" s="12" t="s">
        <v>4</v>
      </c>
      <c r="AX350" s="12" t="s">
        <v>78</v>
      </c>
      <c r="AY350" s="155" t="s">
        <v>155</v>
      </c>
    </row>
    <row r="351" spans="2:65" s="1" customFormat="1" ht="24.15" customHeight="1">
      <c r="B351" s="31"/>
      <c r="C351" s="131" t="s">
        <v>404</v>
      </c>
      <c r="D351" s="131" t="s">
        <v>157</v>
      </c>
      <c r="E351" s="132" t="s">
        <v>405</v>
      </c>
      <c r="F351" s="133" t="s">
        <v>406</v>
      </c>
      <c r="G351" s="134" t="s">
        <v>198</v>
      </c>
      <c r="H351" s="135">
        <v>45.1</v>
      </c>
      <c r="I351" s="136"/>
      <c r="J351" s="137">
        <f>ROUND(I351*H351,2)</f>
        <v>0</v>
      </c>
      <c r="K351" s="133" t="s">
        <v>161</v>
      </c>
      <c r="L351" s="138"/>
      <c r="M351" s="139" t="s">
        <v>1</v>
      </c>
      <c r="N351" s="140" t="s">
        <v>38</v>
      </c>
      <c r="P351" s="141">
        <f>O351*H351</f>
        <v>0</v>
      </c>
      <c r="Q351" s="141">
        <v>2.0000000000000001E-4</v>
      </c>
      <c r="R351" s="141">
        <f>Q351*H351</f>
        <v>9.0200000000000002E-3</v>
      </c>
      <c r="S351" s="141">
        <v>0</v>
      </c>
      <c r="T351" s="142">
        <f>S351*H351</f>
        <v>0</v>
      </c>
      <c r="AR351" s="143" t="s">
        <v>99</v>
      </c>
      <c r="AT351" s="143" t="s">
        <v>157</v>
      </c>
      <c r="AU351" s="143" t="s">
        <v>82</v>
      </c>
      <c r="AY351" s="16" t="s">
        <v>155</v>
      </c>
      <c r="BE351" s="144">
        <f>IF(N351="základní",J351,0)</f>
        <v>0</v>
      </c>
      <c r="BF351" s="144">
        <f>IF(N351="snížená",J351,0)</f>
        <v>0</v>
      </c>
      <c r="BG351" s="144">
        <f>IF(N351="zákl. přenesená",J351,0)</f>
        <v>0</v>
      </c>
      <c r="BH351" s="144">
        <f>IF(N351="sníž. přenesená",J351,0)</f>
        <v>0</v>
      </c>
      <c r="BI351" s="144">
        <f>IF(N351="nulová",J351,0)</f>
        <v>0</v>
      </c>
      <c r="BJ351" s="16" t="s">
        <v>78</v>
      </c>
      <c r="BK351" s="144">
        <f>ROUND(I351*H351,2)</f>
        <v>0</v>
      </c>
      <c r="BL351" s="16" t="s">
        <v>88</v>
      </c>
      <c r="BM351" s="143" t="s">
        <v>407</v>
      </c>
    </row>
    <row r="352" spans="2:65" s="1" customFormat="1">
      <c r="B352" s="31"/>
      <c r="D352" s="145" t="s">
        <v>163</v>
      </c>
      <c r="F352" s="146" t="s">
        <v>406</v>
      </c>
      <c r="I352" s="147"/>
      <c r="L352" s="31"/>
      <c r="M352" s="148"/>
      <c r="T352" s="55"/>
      <c r="AT352" s="16" t="s">
        <v>163</v>
      </c>
      <c r="AU352" s="16" t="s">
        <v>82</v>
      </c>
    </row>
    <row r="353" spans="2:65" s="12" customFormat="1">
      <c r="B353" s="149"/>
      <c r="D353" s="145" t="s">
        <v>164</v>
      </c>
      <c r="F353" s="150" t="s">
        <v>408</v>
      </c>
      <c r="H353" s="151">
        <v>45.1</v>
      </c>
      <c r="I353" s="152"/>
      <c r="L353" s="149"/>
      <c r="M353" s="153"/>
      <c r="T353" s="154"/>
      <c r="AT353" s="155" t="s">
        <v>164</v>
      </c>
      <c r="AU353" s="155" t="s">
        <v>82</v>
      </c>
      <c r="AV353" s="12" t="s">
        <v>82</v>
      </c>
      <c r="AW353" s="12" t="s">
        <v>4</v>
      </c>
      <c r="AX353" s="12" t="s">
        <v>78</v>
      </c>
      <c r="AY353" s="155" t="s">
        <v>155</v>
      </c>
    </row>
    <row r="354" spans="2:65" s="1" customFormat="1" ht="24.15" customHeight="1">
      <c r="B354" s="31"/>
      <c r="C354" s="131" t="s">
        <v>409</v>
      </c>
      <c r="D354" s="131" t="s">
        <v>157</v>
      </c>
      <c r="E354" s="132" t="s">
        <v>410</v>
      </c>
      <c r="F354" s="133" t="s">
        <v>411</v>
      </c>
      <c r="G354" s="134" t="s">
        <v>198</v>
      </c>
      <c r="H354" s="135">
        <v>46.2</v>
      </c>
      <c r="I354" s="136"/>
      <c r="J354" s="137">
        <f>ROUND(I354*H354,2)</f>
        <v>0</v>
      </c>
      <c r="K354" s="133" t="s">
        <v>161</v>
      </c>
      <c r="L354" s="138"/>
      <c r="M354" s="139" t="s">
        <v>1</v>
      </c>
      <c r="N354" s="140" t="s">
        <v>38</v>
      </c>
      <c r="P354" s="141">
        <f>O354*H354</f>
        <v>0</v>
      </c>
      <c r="Q354" s="141">
        <v>2.9999999999999997E-4</v>
      </c>
      <c r="R354" s="141">
        <f>Q354*H354</f>
        <v>1.3859999999999999E-2</v>
      </c>
      <c r="S354" s="141">
        <v>0</v>
      </c>
      <c r="T354" s="142">
        <f>S354*H354</f>
        <v>0</v>
      </c>
      <c r="AR354" s="143" t="s">
        <v>99</v>
      </c>
      <c r="AT354" s="143" t="s">
        <v>157</v>
      </c>
      <c r="AU354" s="143" t="s">
        <v>82</v>
      </c>
      <c r="AY354" s="16" t="s">
        <v>155</v>
      </c>
      <c r="BE354" s="144">
        <f>IF(N354="základní",J354,0)</f>
        <v>0</v>
      </c>
      <c r="BF354" s="144">
        <f>IF(N354="snížená",J354,0)</f>
        <v>0</v>
      </c>
      <c r="BG354" s="144">
        <f>IF(N354="zákl. přenesená",J354,0)</f>
        <v>0</v>
      </c>
      <c r="BH354" s="144">
        <f>IF(N354="sníž. přenesená",J354,0)</f>
        <v>0</v>
      </c>
      <c r="BI354" s="144">
        <f>IF(N354="nulová",J354,0)</f>
        <v>0</v>
      </c>
      <c r="BJ354" s="16" t="s">
        <v>78</v>
      </c>
      <c r="BK354" s="144">
        <f>ROUND(I354*H354,2)</f>
        <v>0</v>
      </c>
      <c r="BL354" s="16" t="s">
        <v>88</v>
      </c>
      <c r="BM354" s="143" t="s">
        <v>412</v>
      </c>
    </row>
    <row r="355" spans="2:65" s="1" customFormat="1">
      <c r="B355" s="31"/>
      <c r="D355" s="145" t="s">
        <v>163</v>
      </c>
      <c r="F355" s="146" t="s">
        <v>411</v>
      </c>
      <c r="I355" s="147"/>
      <c r="L355" s="31"/>
      <c r="M355" s="148"/>
      <c r="T355" s="55"/>
      <c r="AT355" s="16" t="s">
        <v>163</v>
      </c>
      <c r="AU355" s="16" t="s">
        <v>82</v>
      </c>
    </row>
    <row r="356" spans="2:65" s="12" customFormat="1">
      <c r="B356" s="149"/>
      <c r="D356" s="145" t="s">
        <v>164</v>
      </c>
      <c r="F356" s="150" t="s">
        <v>413</v>
      </c>
      <c r="H356" s="151">
        <v>46.2</v>
      </c>
      <c r="I356" s="152"/>
      <c r="L356" s="149"/>
      <c r="M356" s="153"/>
      <c r="T356" s="154"/>
      <c r="AT356" s="155" t="s">
        <v>164</v>
      </c>
      <c r="AU356" s="155" t="s">
        <v>82</v>
      </c>
      <c r="AV356" s="12" t="s">
        <v>82</v>
      </c>
      <c r="AW356" s="12" t="s">
        <v>4</v>
      </c>
      <c r="AX356" s="12" t="s">
        <v>78</v>
      </c>
      <c r="AY356" s="155" t="s">
        <v>155</v>
      </c>
    </row>
    <row r="357" spans="2:65" s="1" customFormat="1" ht="16.5" customHeight="1">
      <c r="B357" s="31"/>
      <c r="C357" s="131" t="s">
        <v>414</v>
      </c>
      <c r="D357" s="131" t="s">
        <v>157</v>
      </c>
      <c r="E357" s="132" t="s">
        <v>415</v>
      </c>
      <c r="F357" s="133" t="s">
        <v>416</v>
      </c>
      <c r="G357" s="134" t="s">
        <v>198</v>
      </c>
      <c r="H357" s="135">
        <v>5.5</v>
      </c>
      <c r="I357" s="136"/>
      <c r="J357" s="137">
        <f>ROUND(I357*H357,2)</f>
        <v>0</v>
      </c>
      <c r="K357" s="133" t="s">
        <v>161</v>
      </c>
      <c r="L357" s="138"/>
      <c r="M357" s="139" t="s">
        <v>1</v>
      </c>
      <c r="N357" s="140" t="s">
        <v>38</v>
      </c>
      <c r="P357" s="141">
        <f>O357*H357</f>
        <v>0</v>
      </c>
      <c r="Q357" s="141">
        <v>5.0000000000000001E-4</v>
      </c>
      <c r="R357" s="141">
        <f>Q357*H357</f>
        <v>2.7499999999999998E-3</v>
      </c>
      <c r="S357" s="141">
        <v>0</v>
      </c>
      <c r="T357" s="142">
        <f>S357*H357</f>
        <v>0</v>
      </c>
      <c r="AR357" s="143" t="s">
        <v>99</v>
      </c>
      <c r="AT357" s="143" t="s">
        <v>157</v>
      </c>
      <c r="AU357" s="143" t="s">
        <v>82</v>
      </c>
      <c r="AY357" s="16" t="s">
        <v>155</v>
      </c>
      <c r="BE357" s="144">
        <f>IF(N357="základní",J357,0)</f>
        <v>0</v>
      </c>
      <c r="BF357" s="144">
        <f>IF(N357="snížená",J357,0)</f>
        <v>0</v>
      </c>
      <c r="BG357" s="144">
        <f>IF(N357="zákl. přenesená",J357,0)</f>
        <v>0</v>
      </c>
      <c r="BH357" s="144">
        <f>IF(N357="sníž. přenesená",J357,0)</f>
        <v>0</v>
      </c>
      <c r="BI357" s="144">
        <f>IF(N357="nulová",J357,0)</f>
        <v>0</v>
      </c>
      <c r="BJ357" s="16" t="s">
        <v>78</v>
      </c>
      <c r="BK357" s="144">
        <f>ROUND(I357*H357,2)</f>
        <v>0</v>
      </c>
      <c r="BL357" s="16" t="s">
        <v>88</v>
      </c>
      <c r="BM357" s="143" t="s">
        <v>417</v>
      </c>
    </row>
    <row r="358" spans="2:65" s="1" customFormat="1">
      <c r="B358" s="31"/>
      <c r="D358" s="145" t="s">
        <v>163</v>
      </c>
      <c r="F358" s="146" t="s">
        <v>416</v>
      </c>
      <c r="I358" s="147"/>
      <c r="L358" s="31"/>
      <c r="M358" s="148"/>
      <c r="T358" s="55"/>
      <c r="AT358" s="16" t="s">
        <v>163</v>
      </c>
      <c r="AU358" s="16" t="s">
        <v>82</v>
      </c>
    </row>
    <row r="359" spans="2:65" s="12" customFormat="1">
      <c r="B359" s="149"/>
      <c r="D359" s="145" t="s">
        <v>164</v>
      </c>
      <c r="F359" s="150" t="s">
        <v>418</v>
      </c>
      <c r="H359" s="151">
        <v>5.5</v>
      </c>
      <c r="I359" s="152"/>
      <c r="L359" s="149"/>
      <c r="M359" s="153"/>
      <c r="T359" s="154"/>
      <c r="AT359" s="155" t="s">
        <v>164</v>
      </c>
      <c r="AU359" s="155" t="s">
        <v>82</v>
      </c>
      <c r="AV359" s="12" t="s">
        <v>82</v>
      </c>
      <c r="AW359" s="12" t="s">
        <v>4</v>
      </c>
      <c r="AX359" s="12" t="s">
        <v>78</v>
      </c>
      <c r="AY359" s="155" t="s">
        <v>155</v>
      </c>
    </row>
    <row r="360" spans="2:65" s="1" customFormat="1" ht="16.5" customHeight="1">
      <c r="B360" s="31"/>
      <c r="C360" s="131" t="s">
        <v>419</v>
      </c>
      <c r="D360" s="131" t="s">
        <v>157</v>
      </c>
      <c r="E360" s="132" t="s">
        <v>420</v>
      </c>
      <c r="F360" s="133" t="s">
        <v>421</v>
      </c>
      <c r="G360" s="134" t="s">
        <v>198</v>
      </c>
      <c r="H360" s="135">
        <v>5.5</v>
      </c>
      <c r="I360" s="136"/>
      <c r="J360" s="137">
        <f>ROUND(I360*H360,2)</f>
        <v>0</v>
      </c>
      <c r="K360" s="133" t="s">
        <v>161</v>
      </c>
      <c r="L360" s="138"/>
      <c r="M360" s="139" t="s">
        <v>1</v>
      </c>
      <c r="N360" s="140" t="s">
        <v>38</v>
      </c>
      <c r="P360" s="141">
        <f>O360*H360</f>
        <v>0</v>
      </c>
      <c r="Q360" s="141">
        <v>5.0000000000000001E-4</v>
      </c>
      <c r="R360" s="141">
        <f>Q360*H360</f>
        <v>2.7499999999999998E-3</v>
      </c>
      <c r="S360" s="141">
        <v>0</v>
      </c>
      <c r="T360" s="142">
        <f>S360*H360</f>
        <v>0</v>
      </c>
      <c r="AR360" s="143" t="s">
        <v>99</v>
      </c>
      <c r="AT360" s="143" t="s">
        <v>157</v>
      </c>
      <c r="AU360" s="143" t="s">
        <v>82</v>
      </c>
      <c r="AY360" s="16" t="s">
        <v>155</v>
      </c>
      <c r="BE360" s="144">
        <f>IF(N360="základní",J360,0)</f>
        <v>0</v>
      </c>
      <c r="BF360" s="144">
        <f>IF(N360="snížená",J360,0)</f>
        <v>0</v>
      </c>
      <c r="BG360" s="144">
        <f>IF(N360="zákl. přenesená",J360,0)</f>
        <v>0</v>
      </c>
      <c r="BH360" s="144">
        <f>IF(N360="sníž. přenesená",J360,0)</f>
        <v>0</v>
      </c>
      <c r="BI360" s="144">
        <f>IF(N360="nulová",J360,0)</f>
        <v>0</v>
      </c>
      <c r="BJ360" s="16" t="s">
        <v>78</v>
      </c>
      <c r="BK360" s="144">
        <f>ROUND(I360*H360,2)</f>
        <v>0</v>
      </c>
      <c r="BL360" s="16" t="s">
        <v>88</v>
      </c>
      <c r="BM360" s="143" t="s">
        <v>422</v>
      </c>
    </row>
    <row r="361" spans="2:65" s="1" customFormat="1">
      <c r="B361" s="31"/>
      <c r="D361" s="145" t="s">
        <v>163</v>
      </c>
      <c r="F361" s="146" t="s">
        <v>421</v>
      </c>
      <c r="I361" s="147"/>
      <c r="L361" s="31"/>
      <c r="M361" s="148"/>
      <c r="T361" s="55"/>
      <c r="AT361" s="16" t="s">
        <v>163</v>
      </c>
      <c r="AU361" s="16" t="s">
        <v>82</v>
      </c>
    </row>
    <row r="362" spans="2:65" s="12" customFormat="1">
      <c r="B362" s="149"/>
      <c r="D362" s="145" t="s">
        <v>164</v>
      </c>
      <c r="F362" s="150" t="s">
        <v>418</v>
      </c>
      <c r="H362" s="151">
        <v>5.5</v>
      </c>
      <c r="I362" s="152"/>
      <c r="L362" s="149"/>
      <c r="M362" s="153"/>
      <c r="T362" s="154"/>
      <c r="AT362" s="155" t="s">
        <v>164</v>
      </c>
      <c r="AU362" s="155" t="s">
        <v>82</v>
      </c>
      <c r="AV362" s="12" t="s">
        <v>82</v>
      </c>
      <c r="AW362" s="12" t="s">
        <v>4</v>
      </c>
      <c r="AX362" s="12" t="s">
        <v>78</v>
      </c>
      <c r="AY362" s="155" t="s">
        <v>155</v>
      </c>
    </row>
    <row r="363" spans="2:65" s="1" customFormat="1" ht="24.15" customHeight="1">
      <c r="B363" s="31"/>
      <c r="C363" s="156" t="s">
        <v>423</v>
      </c>
      <c r="D363" s="156" t="s">
        <v>167</v>
      </c>
      <c r="E363" s="157" t="s">
        <v>424</v>
      </c>
      <c r="F363" s="158" t="s">
        <v>425</v>
      </c>
      <c r="G363" s="159" t="s">
        <v>183</v>
      </c>
      <c r="H363" s="160">
        <v>329.36</v>
      </c>
      <c r="I363" s="161"/>
      <c r="J363" s="162">
        <f>ROUND(I363*H363,2)</f>
        <v>0</v>
      </c>
      <c r="K363" s="158" t="s">
        <v>310</v>
      </c>
      <c r="L363" s="31"/>
      <c r="M363" s="163" t="s">
        <v>1</v>
      </c>
      <c r="N363" s="164" t="s">
        <v>38</v>
      </c>
      <c r="P363" s="141">
        <f>O363*H363</f>
        <v>0</v>
      </c>
      <c r="Q363" s="141">
        <v>2.8500000000000001E-3</v>
      </c>
      <c r="R363" s="141">
        <f>Q363*H363</f>
        <v>0.93867600000000007</v>
      </c>
      <c r="S363" s="141">
        <v>0</v>
      </c>
      <c r="T363" s="142">
        <f>S363*H363</f>
        <v>0</v>
      </c>
      <c r="AR363" s="143" t="s">
        <v>88</v>
      </c>
      <c r="AT363" s="143" t="s">
        <v>167</v>
      </c>
      <c r="AU363" s="143" t="s">
        <v>82</v>
      </c>
      <c r="AY363" s="16" t="s">
        <v>155</v>
      </c>
      <c r="BE363" s="144">
        <f>IF(N363="základní",J363,0)</f>
        <v>0</v>
      </c>
      <c r="BF363" s="144">
        <f>IF(N363="snížená",J363,0)</f>
        <v>0</v>
      </c>
      <c r="BG363" s="144">
        <f>IF(N363="zákl. přenesená",J363,0)</f>
        <v>0</v>
      </c>
      <c r="BH363" s="144">
        <f>IF(N363="sníž. přenesená",J363,0)</f>
        <v>0</v>
      </c>
      <c r="BI363" s="144">
        <f>IF(N363="nulová",J363,0)</f>
        <v>0</v>
      </c>
      <c r="BJ363" s="16" t="s">
        <v>78</v>
      </c>
      <c r="BK363" s="144">
        <f>ROUND(I363*H363,2)</f>
        <v>0</v>
      </c>
      <c r="BL363" s="16" t="s">
        <v>88</v>
      </c>
      <c r="BM363" s="143" t="s">
        <v>426</v>
      </c>
    </row>
    <row r="364" spans="2:65" s="1" customFormat="1" ht="19.2">
      <c r="B364" s="31"/>
      <c r="D364" s="145" t="s">
        <v>163</v>
      </c>
      <c r="F364" s="146" t="s">
        <v>427</v>
      </c>
      <c r="I364" s="147"/>
      <c r="L364" s="31"/>
      <c r="M364" s="148"/>
      <c r="T364" s="55"/>
      <c r="AT364" s="16" t="s">
        <v>163</v>
      </c>
      <c r="AU364" s="16" t="s">
        <v>82</v>
      </c>
    </row>
    <row r="365" spans="2:65" s="1" customFormat="1">
      <c r="B365" s="31"/>
      <c r="D365" s="179" t="s">
        <v>313</v>
      </c>
      <c r="F365" s="180" t="s">
        <v>428</v>
      </c>
      <c r="I365" s="147"/>
      <c r="L365" s="31"/>
      <c r="M365" s="148"/>
      <c r="T365" s="55"/>
      <c r="AT365" s="16" t="s">
        <v>313</v>
      </c>
      <c r="AU365" s="16" t="s">
        <v>82</v>
      </c>
    </row>
    <row r="366" spans="2:65" s="13" customFormat="1">
      <c r="B366" s="166"/>
      <c r="D366" s="145" t="s">
        <v>164</v>
      </c>
      <c r="E366" s="167" t="s">
        <v>1</v>
      </c>
      <c r="F366" s="168" t="s">
        <v>315</v>
      </c>
      <c r="H366" s="167" t="s">
        <v>1</v>
      </c>
      <c r="I366" s="169"/>
      <c r="L366" s="166"/>
      <c r="M366" s="170"/>
      <c r="T366" s="171"/>
      <c r="AT366" s="167" t="s">
        <v>164</v>
      </c>
      <c r="AU366" s="167" t="s">
        <v>82</v>
      </c>
      <c r="AV366" s="13" t="s">
        <v>78</v>
      </c>
      <c r="AW366" s="13" t="s">
        <v>30</v>
      </c>
      <c r="AX366" s="13" t="s">
        <v>73</v>
      </c>
      <c r="AY366" s="167" t="s">
        <v>155</v>
      </c>
    </row>
    <row r="367" spans="2:65" s="12" customFormat="1">
      <c r="B367" s="149"/>
      <c r="D367" s="145" t="s">
        <v>164</v>
      </c>
      <c r="E367" s="155" t="s">
        <v>1</v>
      </c>
      <c r="F367" s="150" t="s">
        <v>316</v>
      </c>
      <c r="H367" s="151">
        <v>329.36</v>
      </c>
      <c r="I367" s="152"/>
      <c r="L367" s="149"/>
      <c r="M367" s="153"/>
      <c r="T367" s="154"/>
      <c r="AT367" s="155" t="s">
        <v>164</v>
      </c>
      <c r="AU367" s="155" t="s">
        <v>82</v>
      </c>
      <c r="AV367" s="12" t="s">
        <v>82</v>
      </c>
      <c r="AW367" s="12" t="s">
        <v>30</v>
      </c>
      <c r="AX367" s="12" t="s">
        <v>73</v>
      </c>
      <c r="AY367" s="155" t="s">
        <v>155</v>
      </c>
    </row>
    <row r="368" spans="2:65" s="14" customFormat="1">
      <c r="B368" s="172"/>
      <c r="D368" s="145" t="s">
        <v>164</v>
      </c>
      <c r="E368" s="173" t="s">
        <v>1</v>
      </c>
      <c r="F368" s="174" t="s">
        <v>179</v>
      </c>
      <c r="H368" s="175">
        <v>329.36</v>
      </c>
      <c r="I368" s="176"/>
      <c r="L368" s="172"/>
      <c r="M368" s="177"/>
      <c r="T368" s="178"/>
      <c r="AT368" s="173" t="s">
        <v>164</v>
      </c>
      <c r="AU368" s="173" t="s">
        <v>82</v>
      </c>
      <c r="AV368" s="14" t="s">
        <v>88</v>
      </c>
      <c r="AW368" s="14" t="s">
        <v>30</v>
      </c>
      <c r="AX368" s="14" t="s">
        <v>78</v>
      </c>
      <c r="AY368" s="173" t="s">
        <v>155</v>
      </c>
    </row>
    <row r="369" spans="2:65" s="1" customFormat="1" ht="24.15" customHeight="1">
      <c r="B369" s="31"/>
      <c r="C369" s="156" t="s">
        <v>429</v>
      </c>
      <c r="D369" s="156" t="s">
        <v>167</v>
      </c>
      <c r="E369" s="157" t="s">
        <v>430</v>
      </c>
      <c r="F369" s="158" t="s">
        <v>431</v>
      </c>
      <c r="G369" s="159" t="s">
        <v>183</v>
      </c>
      <c r="H369" s="160">
        <v>69.784999999999997</v>
      </c>
      <c r="I369" s="161"/>
      <c r="J369" s="162">
        <f>ROUND(I369*H369,2)</f>
        <v>0</v>
      </c>
      <c r="K369" s="158" t="s">
        <v>161</v>
      </c>
      <c r="L369" s="31"/>
      <c r="M369" s="163" t="s">
        <v>1</v>
      </c>
      <c r="N369" s="164" t="s">
        <v>38</v>
      </c>
      <c r="P369" s="141">
        <f>O369*H369</f>
        <v>0</v>
      </c>
      <c r="Q369" s="141">
        <v>0</v>
      </c>
      <c r="R369" s="141">
        <f>Q369*H369</f>
        <v>0</v>
      </c>
      <c r="S369" s="141">
        <v>0</v>
      </c>
      <c r="T369" s="142">
        <f>S369*H369</f>
        <v>0</v>
      </c>
      <c r="AR369" s="143" t="s">
        <v>88</v>
      </c>
      <c r="AT369" s="143" t="s">
        <v>167</v>
      </c>
      <c r="AU369" s="143" t="s">
        <v>82</v>
      </c>
      <c r="AY369" s="16" t="s">
        <v>155</v>
      </c>
      <c r="BE369" s="144">
        <f>IF(N369="základní",J369,0)</f>
        <v>0</v>
      </c>
      <c r="BF369" s="144">
        <f>IF(N369="snížená",J369,0)</f>
        <v>0</v>
      </c>
      <c r="BG369" s="144">
        <f>IF(N369="zákl. přenesená",J369,0)</f>
        <v>0</v>
      </c>
      <c r="BH369" s="144">
        <f>IF(N369="sníž. přenesená",J369,0)</f>
        <v>0</v>
      </c>
      <c r="BI369" s="144">
        <f>IF(N369="nulová",J369,0)</f>
        <v>0</v>
      </c>
      <c r="BJ369" s="16" t="s">
        <v>78</v>
      </c>
      <c r="BK369" s="144">
        <f>ROUND(I369*H369,2)</f>
        <v>0</v>
      </c>
      <c r="BL369" s="16" t="s">
        <v>88</v>
      </c>
      <c r="BM369" s="143" t="s">
        <v>432</v>
      </c>
    </row>
    <row r="370" spans="2:65" s="1" customFormat="1" ht="28.8">
      <c r="B370" s="31"/>
      <c r="D370" s="145" t="s">
        <v>163</v>
      </c>
      <c r="F370" s="146" t="s">
        <v>433</v>
      </c>
      <c r="I370" s="147"/>
      <c r="L370" s="31"/>
      <c r="M370" s="148"/>
      <c r="T370" s="55"/>
      <c r="AT370" s="16" t="s">
        <v>163</v>
      </c>
      <c r="AU370" s="16" t="s">
        <v>82</v>
      </c>
    </row>
    <row r="371" spans="2:65" s="1" customFormat="1" ht="38.4">
      <c r="B371" s="31"/>
      <c r="D371" s="145" t="s">
        <v>173</v>
      </c>
      <c r="F371" s="165" t="s">
        <v>434</v>
      </c>
      <c r="I371" s="147"/>
      <c r="L371" s="31"/>
      <c r="M371" s="148"/>
      <c r="T371" s="55"/>
      <c r="AT371" s="16" t="s">
        <v>173</v>
      </c>
      <c r="AU371" s="16" t="s">
        <v>82</v>
      </c>
    </row>
    <row r="372" spans="2:65" s="12" customFormat="1">
      <c r="B372" s="149"/>
      <c r="D372" s="145" t="s">
        <v>164</v>
      </c>
      <c r="E372" s="155" t="s">
        <v>1</v>
      </c>
      <c r="F372" s="150" t="s">
        <v>292</v>
      </c>
      <c r="H372" s="151">
        <v>6</v>
      </c>
      <c r="I372" s="152"/>
      <c r="L372" s="149"/>
      <c r="M372" s="153"/>
      <c r="T372" s="154"/>
      <c r="AT372" s="155" t="s">
        <v>164</v>
      </c>
      <c r="AU372" s="155" t="s">
        <v>82</v>
      </c>
      <c r="AV372" s="12" t="s">
        <v>82</v>
      </c>
      <c r="AW372" s="12" t="s">
        <v>30</v>
      </c>
      <c r="AX372" s="12" t="s">
        <v>73</v>
      </c>
      <c r="AY372" s="155" t="s">
        <v>155</v>
      </c>
    </row>
    <row r="373" spans="2:65" s="12" customFormat="1">
      <c r="B373" s="149"/>
      <c r="D373" s="145" t="s">
        <v>164</v>
      </c>
      <c r="E373" s="155" t="s">
        <v>1</v>
      </c>
      <c r="F373" s="150" t="s">
        <v>293</v>
      </c>
      <c r="H373" s="151">
        <v>16.440000000000001</v>
      </c>
      <c r="I373" s="152"/>
      <c r="L373" s="149"/>
      <c r="M373" s="153"/>
      <c r="T373" s="154"/>
      <c r="AT373" s="155" t="s">
        <v>164</v>
      </c>
      <c r="AU373" s="155" t="s">
        <v>82</v>
      </c>
      <c r="AV373" s="12" t="s">
        <v>82</v>
      </c>
      <c r="AW373" s="12" t="s">
        <v>30</v>
      </c>
      <c r="AX373" s="12" t="s">
        <v>73</v>
      </c>
      <c r="AY373" s="155" t="s">
        <v>155</v>
      </c>
    </row>
    <row r="374" spans="2:65" s="12" customFormat="1">
      <c r="B374" s="149"/>
      <c r="D374" s="145" t="s">
        <v>164</v>
      </c>
      <c r="E374" s="155" t="s">
        <v>1</v>
      </c>
      <c r="F374" s="150" t="s">
        <v>294</v>
      </c>
      <c r="H374" s="151">
        <v>2.3540000000000001</v>
      </c>
      <c r="I374" s="152"/>
      <c r="L374" s="149"/>
      <c r="M374" s="153"/>
      <c r="T374" s="154"/>
      <c r="AT374" s="155" t="s">
        <v>164</v>
      </c>
      <c r="AU374" s="155" t="s">
        <v>82</v>
      </c>
      <c r="AV374" s="12" t="s">
        <v>82</v>
      </c>
      <c r="AW374" s="12" t="s">
        <v>30</v>
      </c>
      <c r="AX374" s="12" t="s">
        <v>73</v>
      </c>
      <c r="AY374" s="155" t="s">
        <v>155</v>
      </c>
    </row>
    <row r="375" spans="2:65" s="12" customFormat="1">
      <c r="B375" s="149"/>
      <c r="D375" s="145" t="s">
        <v>164</v>
      </c>
      <c r="E375" s="155" t="s">
        <v>1</v>
      </c>
      <c r="F375" s="150" t="s">
        <v>295</v>
      </c>
      <c r="H375" s="151">
        <v>2.4300000000000002</v>
      </c>
      <c r="I375" s="152"/>
      <c r="L375" s="149"/>
      <c r="M375" s="153"/>
      <c r="T375" s="154"/>
      <c r="AT375" s="155" t="s">
        <v>164</v>
      </c>
      <c r="AU375" s="155" t="s">
        <v>82</v>
      </c>
      <c r="AV375" s="12" t="s">
        <v>82</v>
      </c>
      <c r="AW375" s="12" t="s">
        <v>30</v>
      </c>
      <c r="AX375" s="12" t="s">
        <v>73</v>
      </c>
      <c r="AY375" s="155" t="s">
        <v>155</v>
      </c>
    </row>
    <row r="376" spans="2:65" s="12" customFormat="1">
      <c r="B376" s="149"/>
      <c r="D376" s="145" t="s">
        <v>164</v>
      </c>
      <c r="E376" s="155" t="s">
        <v>1</v>
      </c>
      <c r="F376" s="150" t="s">
        <v>296</v>
      </c>
      <c r="H376" s="151">
        <v>8.9879999999999995</v>
      </c>
      <c r="I376" s="152"/>
      <c r="L376" s="149"/>
      <c r="M376" s="153"/>
      <c r="T376" s="154"/>
      <c r="AT376" s="155" t="s">
        <v>164</v>
      </c>
      <c r="AU376" s="155" t="s">
        <v>82</v>
      </c>
      <c r="AV376" s="12" t="s">
        <v>82</v>
      </c>
      <c r="AW376" s="12" t="s">
        <v>30</v>
      </c>
      <c r="AX376" s="12" t="s">
        <v>73</v>
      </c>
      <c r="AY376" s="155" t="s">
        <v>155</v>
      </c>
    </row>
    <row r="377" spans="2:65" s="12" customFormat="1">
      <c r="B377" s="149"/>
      <c r="D377" s="145" t="s">
        <v>164</v>
      </c>
      <c r="E377" s="155" t="s">
        <v>1</v>
      </c>
      <c r="F377" s="150" t="s">
        <v>297</v>
      </c>
      <c r="H377" s="151">
        <v>31.646999999999998</v>
      </c>
      <c r="I377" s="152"/>
      <c r="L377" s="149"/>
      <c r="M377" s="153"/>
      <c r="T377" s="154"/>
      <c r="AT377" s="155" t="s">
        <v>164</v>
      </c>
      <c r="AU377" s="155" t="s">
        <v>82</v>
      </c>
      <c r="AV377" s="12" t="s">
        <v>82</v>
      </c>
      <c r="AW377" s="12" t="s">
        <v>30</v>
      </c>
      <c r="AX377" s="12" t="s">
        <v>73</v>
      </c>
      <c r="AY377" s="155" t="s">
        <v>155</v>
      </c>
    </row>
    <row r="378" spans="2:65" s="12" customFormat="1">
      <c r="B378" s="149"/>
      <c r="D378" s="145" t="s">
        <v>164</v>
      </c>
      <c r="E378" s="155" t="s">
        <v>1</v>
      </c>
      <c r="F378" s="150" t="s">
        <v>298</v>
      </c>
      <c r="H378" s="151">
        <v>1.9259999999999999</v>
      </c>
      <c r="I378" s="152"/>
      <c r="L378" s="149"/>
      <c r="M378" s="153"/>
      <c r="T378" s="154"/>
      <c r="AT378" s="155" t="s">
        <v>164</v>
      </c>
      <c r="AU378" s="155" t="s">
        <v>82</v>
      </c>
      <c r="AV378" s="12" t="s">
        <v>82</v>
      </c>
      <c r="AW378" s="12" t="s">
        <v>30</v>
      </c>
      <c r="AX378" s="12" t="s">
        <v>73</v>
      </c>
      <c r="AY378" s="155" t="s">
        <v>155</v>
      </c>
    </row>
    <row r="379" spans="2:65" s="14" customFormat="1">
      <c r="B379" s="172"/>
      <c r="D379" s="145" t="s">
        <v>164</v>
      </c>
      <c r="E379" s="173" t="s">
        <v>1</v>
      </c>
      <c r="F379" s="174" t="s">
        <v>179</v>
      </c>
      <c r="H379" s="175">
        <v>69.785000000000011</v>
      </c>
      <c r="I379" s="176"/>
      <c r="L379" s="172"/>
      <c r="M379" s="177"/>
      <c r="T379" s="178"/>
      <c r="AT379" s="173" t="s">
        <v>164</v>
      </c>
      <c r="AU379" s="173" t="s">
        <v>82</v>
      </c>
      <c r="AV379" s="14" t="s">
        <v>88</v>
      </c>
      <c r="AW379" s="14" t="s">
        <v>30</v>
      </c>
      <c r="AX379" s="14" t="s">
        <v>78</v>
      </c>
      <c r="AY379" s="173" t="s">
        <v>155</v>
      </c>
    </row>
    <row r="380" spans="2:65" s="1" customFormat="1" ht="24.15" customHeight="1">
      <c r="B380" s="31"/>
      <c r="C380" s="156" t="s">
        <v>435</v>
      </c>
      <c r="D380" s="156" t="s">
        <v>167</v>
      </c>
      <c r="E380" s="157" t="s">
        <v>436</v>
      </c>
      <c r="F380" s="158" t="s">
        <v>437</v>
      </c>
      <c r="G380" s="159" t="s">
        <v>170</v>
      </c>
      <c r="H380" s="160">
        <v>4.62</v>
      </c>
      <c r="I380" s="161"/>
      <c r="J380" s="162">
        <f>ROUND(I380*H380,2)</f>
        <v>0</v>
      </c>
      <c r="K380" s="158" t="s">
        <v>161</v>
      </c>
      <c r="L380" s="31"/>
      <c r="M380" s="163" t="s">
        <v>1</v>
      </c>
      <c r="N380" s="164" t="s">
        <v>38</v>
      </c>
      <c r="P380" s="141">
        <f>O380*H380</f>
        <v>0</v>
      </c>
      <c r="Q380" s="141">
        <v>2.2563399999999998</v>
      </c>
      <c r="R380" s="141">
        <f>Q380*H380</f>
        <v>10.4242908</v>
      </c>
      <c r="S380" s="141">
        <v>0</v>
      </c>
      <c r="T380" s="142">
        <f>S380*H380</f>
        <v>0</v>
      </c>
      <c r="AR380" s="143" t="s">
        <v>88</v>
      </c>
      <c r="AT380" s="143" t="s">
        <v>167</v>
      </c>
      <c r="AU380" s="143" t="s">
        <v>82</v>
      </c>
      <c r="AY380" s="16" t="s">
        <v>155</v>
      </c>
      <c r="BE380" s="144">
        <f>IF(N380="základní",J380,0)</f>
        <v>0</v>
      </c>
      <c r="BF380" s="144">
        <f>IF(N380="snížená",J380,0)</f>
        <v>0</v>
      </c>
      <c r="BG380" s="144">
        <f>IF(N380="zákl. přenesená",J380,0)</f>
        <v>0</v>
      </c>
      <c r="BH380" s="144">
        <f>IF(N380="sníž. přenesená",J380,0)</f>
        <v>0</v>
      </c>
      <c r="BI380" s="144">
        <f>IF(N380="nulová",J380,0)</f>
        <v>0</v>
      </c>
      <c r="BJ380" s="16" t="s">
        <v>78</v>
      </c>
      <c r="BK380" s="144">
        <f>ROUND(I380*H380,2)</f>
        <v>0</v>
      </c>
      <c r="BL380" s="16" t="s">
        <v>88</v>
      </c>
      <c r="BM380" s="143" t="s">
        <v>438</v>
      </c>
    </row>
    <row r="381" spans="2:65" s="1" customFormat="1" ht="28.8">
      <c r="B381" s="31"/>
      <c r="D381" s="145" t="s">
        <v>163</v>
      </c>
      <c r="F381" s="146" t="s">
        <v>439</v>
      </c>
      <c r="I381" s="147"/>
      <c r="L381" s="31"/>
      <c r="M381" s="148"/>
      <c r="T381" s="55"/>
      <c r="AT381" s="16" t="s">
        <v>163</v>
      </c>
      <c r="AU381" s="16" t="s">
        <v>82</v>
      </c>
    </row>
    <row r="382" spans="2:65" s="13" customFormat="1">
      <c r="B382" s="166"/>
      <c r="D382" s="145" t="s">
        <v>164</v>
      </c>
      <c r="E382" s="167" t="s">
        <v>1</v>
      </c>
      <c r="F382" s="168" t="s">
        <v>440</v>
      </c>
      <c r="H382" s="167" t="s">
        <v>1</v>
      </c>
      <c r="I382" s="169"/>
      <c r="L382" s="166"/>
      <c r="M382" s="170"/>
      <c r="T382" s="171"/>
      <c r="AT382" s="167" t="s">
        <v>164</v>
      </c>
      <c r="AU382" s="167" t="s">
        <v>82</v>
      </c>
      <c r="AV382" s="13" t="s">
        <v>78</v>
      </c>
      <c r="AW382" s="13" t="s">
        <v>30</v>
      </c>
      <c r="AX382" s="13" t="s">
        <v>73</v>
      </c>
      <c r="AY382" s="167" t="s">
        <v>155</v>
      </c>
    </row>
    <row r="383" spans="2:65" s="13" customFormat="1">
      <c r="B383" s="166"/>
      <c r="D383" s="145" t="s">
        <v>164</v>
      </c>
      <c r="E383" s="167" t="s">
        <v>1</v>
      </c>
      <c r="F383" s="168" t="s">
        <v>441</v>
      </c>
      <c r="H383" s="167" t="s">
        <v>1</v>
      </c>
      <c r="I383" s="169"/>
      <c r="L383" s="166"/>
      <c r="M383" s="170"/>
      <c r="T383" s="171"/>
      <c r="AT383" s="167" t="s">
        <v>164</v>
      </c>
      <c r="AU383" s="167" t="s">
        <v>82</v>
      </c>
      <c r="AV383" s="13" t="s">
        <v>78</v>
      </c>
      <c r="AW383" s="13" t="s">
        <v>30</v>
      </c>
      <c r="AX383" s="13" t="s">
        <v>73</v>
      </c>
      <c r="AY383" s="167" t="s">
        <v>155</v>
      </c>
    </row>
    <row r="384" spans="2:65" s="12" customFormat="1">
      <c r="B384" s="149"/>
      <c r="D384" s="145" t="s">
        <v>164</v>
      </c>
      <c r="E384" s="155" t="s">
        <v>1</v>
      </c>
      <c r="F384" s="150" t="s">
        <v>442</v>
      </c>
      <c r="H384" s="151">
        <v>3.5619999999999998</v>
      </c>
      <c r="I384" s="152"/>
      <c r="L384" s="149"/>
      <c r="M384" s="153"/>
      <c r="T384" s="154"/>
      <c r="AT384" s="155" t="s">
        <v>164</v>
      </c>
      <c r="AU384" s="155" t="s">
        <v>82</v>
      </c>
      <c r="AV384" s="12" t="s">
        <v>82</v>
      </c>
      <c r="AW384" s="12" t="s">
        <v>30</v>
      </c>
      <c r="AX384" s="12" t="s">
        <v>73</v>
      </c>
      <c r="AY384" s="155" t="s">
        <v>155</v>
      </c>
    </row>
    <row r="385" spans="2:65" s="13" customFormat="1">
      <c r="B385" s="166"/>
      <c r="D385" s="145" t="s">
        <v>164</v>
      </c>
      <c r="E385" s="167" t="s">
        <v>1</v>
      </c>
      <c r="F385" s="168" t="s">
        <v>443</v>
      </c>
      <c r="H385" s="167" t="s">
        <v>1</v>
      </c>
      <c r="I385" s="169"/>
      <c r="L385" s="166"/>
      <c r="M385" s="170"/>
      <c r="T385" s="171"/>
      <c r="AT385" s="167" t="s">
        <v>164</v>
      </c>
      <c r="AU385" s="167" t="s">
        <v>82</v>
      </c>
      <c r="AV385" s="13" t="s">
        <v>78</v>
      </c>
      <c r="AW385" s="13" t="s">
        <v>30</v>
      </c>
      <c r="AX385" s="13" t="s">
        <v>73</v>
      </c>
      <c r="AY385" s="167" t="s">
        <v>155</v>
      </c>
    </row>
    <row r="386" spans="2:65" s="12" customFormat="1">
      <c r="B386" s="149"/>
      <c r="D386" s="145" t="s">
        <v>164</v>
      </c>
      <c r="E386" s="155" t="s">
        <v>1</v>
      </c>
      <c r="F386" s="150" t="s">
        <v>444</v>
      </c>
      <c r="H386" s="151">
        <v>1.0580000000000001</v>
      </c>
      <c r="I386" s="152"/>
      <c r="L386" s="149"/>
      <c r="M386" s="153"/>
      <c r="T386" s="154"/>
      <c r="AT386" s="155" t="s">
        <v>164</v>
      </c>
      <c r="AU386" s="155" t="s">
        <v>82</v>
      </c>
      <c r="AV386" s="12" t="s">
        <v>82</v>
      </c>
      <c r="AW386" s="12" t="s">
        <v>30</v>
      </c>
      <c r="AX386" s="12" t="s">
        <v>73</v>
      </c>
      <c r="AY386" s="155" t="s">
        <v>155</v>
      </c>
    </row>
    <row r="387" spans="2:65" s="14" customFormat="1">
      <c r="B387" s="172"/>
      <c r="D387" s="145" t="s">
        <v>164</v>
      </c>
      <c r="E387" s="173" t="s">
        <v>1</v>
      </c>
      <c r="F387" s="174" t="s">
        <v>179</v>
      </c>
      <c r="H387" s="175">
        <v>4.62</v>
      </c>
      <c r="I387" s="176"/>
      <c r="L387" s="172"/>
      <c r="M387" s="177"/>
      <c r="T387" s="178"/>
      <c r="AT387" s="173" t="s">
        <v>164</v>
      </c>
      <c r="AU387" s="173" t="s">
        <v>82</v>
      </c>
      <c r="AV387" s="14" t="s">
        <v>88</v>
      </c>
      <c r="AW387" s="14" t="s">
        <v>30</v>
      </c>
      <c r="AX387" s="14" t="s">
        <v>78</v>
      </c>
      <c r="AY387" s="173" t="s">
        <v>155</v>
      </c>
    </row>
    <row r="388" spans="2:65" s="1" customFormat="1" ht="24.15" customHeight="1">
      <c r="B388" s="31"/>
      <c r="C388" s="156" t="s">
        <v>445</v>
      </c>
      <c r="D388" s="156" t="s">
        <v>167</v>
      </c>
      <c r="E388" s="157" t="s">
        <v>446</v>
      </c>
      <c r="F388" s="158" t="s">
        <v>447</v>
      </c>
      <c r="G388" s="159" t="s">
        <v>183</v>
      </c>
      <c r="H388" s="160">
        <v>297.26400000000001</v>
      </c>
      <c r="I388" s="161"/>
      <c r="J388" s="162">
        <f>ROUND(I388*H388,2)</f>
        <v>0</v>
      </c>
      <c r="K388" s="158" t="s">
        <v>161</v>
      </c>
      <c r="L388" s="31"/>
      <c r="M388" s="163" t="s">
        <v>1</v>
      </c>
      <c r="N388" s="164" t="s">
        <v>38</v>
      </c>
      <c r="P388" s="141">
        <f>O388*H388</f>
        <v>0</v>
      </c>
      <c r="Q388" s="141">
        <v>1.0200000000000001E-2</v>
      </c>
      <c r="R388" s="141">
        <f>Q388*H388</f>
        <v>3.0320928000000005</v>
      </c>
      <c r="S388" s="141">
        <v>0</v>
      </c>
      <c r="T388" s="142">
        <f>S388*H388</f>
        <v>0</v>
      </c>
      <c r="AR388" s="143" t="s">
        <v>88</v>
      </c>
      <c r="AT388" s="143" t="s">
        <v>167</v>
      </c>
      <c r="AU388" s="143" t="s">
        <v>82</v>
      </c>
      <c r="AY388" s="16" t="s">
        <v>155</v>
      </c>
      <c r="BE388" s="144">
        <f>IF(N388="základní",J388,0)</f>
        <v>0</v>
      </c>
      <c r="BF388" s="144">
        <f>IF(N388="snížená",J388,0)</f>
        <v>0</v>
      </c>
      <c r="BG388" s="144">
        <f>IF(N388="zákl. přenesená",J388,0)</f>
        <v>0</v>
      </c>
      <c r="BH388" s="144">
        <f>IF(N388="sníž. přenesená",J388,0)</f>
        <v>0</v>
      </c>
      <c r="BI388" s="144">
        <f>IF(N388="nulová",J388,0)</f>
        <v>0</v>
      </c>
      <c r="BJ388" s="16" t="s">
        <v>78</v>
      </c>
      <c r="BK388" s="144">
        <f>ROUND(I388*H388,2)</f>
        <v>0</v>
      </c>
      <c r="BL388" s="16" t="s">
        <v>88</v>
      </c>
      <c r="BM388" s="143" t="s">
        <v>448</v>
      </c>
    </row>
    <row r="389" spans="2:65" s="1" customFormat="1" ht="19.2">
      <c r="B389" s="31"/>
      <c r="D389" s="145" t="s">
        <v>163</v>
      </c>
      <c r="F389" s="146" t="s">
        <v>449</v>
      </c>
      <c r="I389" s="147"/>
      <c r="L389" s="31"/>
      <c r="M389" s="148"/>
      <c r="T389" s="55"/>
      <c r="AT389" s="16" t="s">
        <v>163</v>
      </c>
      <c r="AU389" s="16" t="s">
        <v>82</v>
      </c>
    </row>
    <row r="390" spans="2:65" s="13" customFormat="1">
      <c r="B390" s="166"/>
      <c r="D390" s="145" t="s">
        <v>164</v>
      </c>
      <c r="E390" s="167" t="s">
        <v>1</v>
      </c>
      <c r="F390" s="168" t="s">
        <v>450</v>
      </c>
      <c r="H390" s="167" t="s">
        <v>1</v>
      </c>
      <c r="I390" s="169"/>
      <c r="L390" s="166"/>
      <c r="M390" s="170"/>
      <c r="T390" s="171"/>
      <c r="AT390" s="167" t="s">
        <v>164</v>
      </c>
      <c r="AU390" s="167" t="s">
        <v>82</v>
      </c>
      <c r="AV390" s="13" t="s">
        <v>78</v>
      </c>
      <c r="AW390" s="13" t="s">
        <v>30</v>
      </c>
      <c r="AX390" s="13" t="s">
        <v>73</v>
      </c>
      <c r="AY390" s="167" t="s">
        <v>155</v>
      </c>
    </row>
    <row r="391" spans="2:65" s="12" customFormat="1">
      <c r="B391" s="149"/>
      <c r="D391" s="145" t="s">
        <v>164</v>
      </c>
      <c r="E391" s="155" t="s">
        <v>1</v>
      </c>
      <c r="F391" s="150" t="s">
        <v>451</v>
      </c>
      <c r="H391" s="151">
        <v>283.17200000000003</v>
      </c>
      <c r="I391" s="152"/>
      <c r="L391" s="149"/>
      <c r="M391" s="153"/>
      <c r="T391" s="154"/>
      <c r="AT391" s="155" t="s">
        <v>164</v>
      </c>
      <c r="AU391" s="155" t="s">
        <v>82</v>
      </c>
      <c r="AV391" s="12" t="s">
        <v>82</v>
      </c>
      <c r="AW391" s="12" t="s">
        <v>30</v>
      </c>
      <c r="AX391" s="12" t="s">
        <v>73</v>
      </c>
      <c r="AY391" s="155" t="s">
        <v>155</v>
      </c>
    </row>
    <row r="392" spans="2:65" s="12" customFormat="1">
      <c r="B392" s="149"/>
      <c r="D392" s="145" t="s">
        <v>164</v>
      </c>
      <c r="E392" s="155" t="s">
        <v>1</v>
      </c>
      <c r="F392" s="150" t="s">
        <v>452</v>
      </c>
      <c r="H392" s="151">
        <v>14.092000000000001</v>
      </c>
      <c r="I392" s="152"/>
      <c r="L392" s="149"/>
      <c r="M392" s="153"/>
      <c r="T392" s="154"/>
      <c r="AT392" s="155" t="s">
        <v>164</v>
      </c>
      <c r="AU392" s="155" t="s">
        <v>82</v>
      </c>
      <c r="AV392" s="12" t="s">
        <v>82</v>
      </c>
      <c r="AW392" s="12" t="s">
        <v>30</v>
      </c>
      <c r="AX392" s="12" t="s">
        <v>73</v>
      </c>
      <c r="AY392" s="155" t="s">
        <v>155</v>
      </c>
    </row>
    <row r="393" spans="2:65" s="14" customFormat="1">
      <c r="B393" s="172"/>
      <c r="D393" s="145" t="s">
        <v>164</v>
      </c>
      <c r="E393" s="173" t="s">
        <v>1</v>
      </c>
      <c r="F393" s="174" t="s">
        <v>179</v>
      </c>
      <c r="H393" s="175">
        <v>297.26400000000001</v>
      </c>
      <c r="I393" s="176"/>
      <c r="L393" s="172"/>
      <c r="M393" s="177"/>
      <c r="T393" s="178"/>
      <c r="AT393" s="173" t="s">
        <v>164</v>
      </c>
      <c r="AU393" s="173" t="s">
        <v>82</v>
      </c>
      <c r="AV393" s="14" t="s">
        <v>88</v>
      </c>
      <c r="AW393" s="14" t="s">
        <v>30</v>
      </c>
      <c r="AX393" s="14" t="s">
        <v>78</v>
      </c>
      <c r="AY393" s="173" t="s">
        <v>155</v>
      </c>
    </row>
    <row r="394" spans="2:65" s="11" customFormat="1" ht="22.95" customHeight="1">
      <c r="B394" s="119"/>
      <c r="D394" s="120" t="s">
        <v>72</v>
      </c>
      <c r="E394" s="129" t="s">
        <v>224</v>
      </c>
      <c r="F394" s="129" t="s">
        <v>453</v>
      </c>
      <c r="I394" s="122"/>
      <c r="J394" s="130">
        <f>BK394</f>
        <v>0</v>
      </c>
      <c r="L394" s="119"/>
      <c r="M394" s="124"/>
      <c r="P394" s="125">
        <f>SUM(P395:P533)</f>
        <v>0</v>
      </c>
      <c r="R394" s="125">
        <f>SUM(R395:R533)</f>
        <v>5.9833393999999993</v>
      </c>
      <c r="T394" s="126">
        <f>SUM(T395:T533)</f>
        <v>93.392635000000013</v>
      </c>
      <c r="AR394" s="120" t="s">
        <v>78</v>
      </c>
      <c r="AT394" s="127" t="s">
        <v>72</v>
      </c>
      <c r="AU394" s="127" t="s">
        <v>78</v>
      </c>
      <c r="AY394" s="120" t="s">
        <v>155</v>
      </c>
      <c r="BK394" s="128">
        <f>SUM(BK395:BK533)</f>
        <v>0</v>
      </c>
    </row>
    <row r="395" spans="2:65" s="1" customFormat="1" ht="33" customHeight="1">
      <c r="B395" s="31"/>
      <c r="C395" s="156" t="s">
        <v>454</v>
      </c>
      <c r="D395" s="156" t="s">
        <v>167</v>
      </c>
      <c r="E395" s="157" t="s">
        <v>455</v>
      </c>
      <c r="F395" s="158" t="s">
        <v>456</v>
      </c>
      <c r="G395" s="159" t="s">
        <v>183</v>
      </c>
      <c r="H395" s="160">
        <v>635.28</v>
      </c>
      <c r="I395" s="161"/>
      <c r="J395" s="162">
        <f>ROUND(I395*H395,2)</f>
        <v>0</v>
      </c>
      <c r="K395" s="158" t="s">
        <v>161</v>
      </c>
      <c r="L395" s="31"/>
      <c r="M395" s="163" t="s">
        <v>1</v>
      </c>
      <c r="N395" s="164" t="s">
        <v>38</v>
      </c>
      <c r="P395" s="141">
        <f>O395*H395</f>
        <v>0</v>
      </c>
      <c r="Q395" s="141">
        <v>0</v>
      </c>
      <c r="R395" s="141">
        <f>Q395*H395</f>
        <v>0</v>
      </c>
      <c r="S395" s="141">
        <v>0</v>
      </c>
      <c r="T395" s="142">
        <f>S395*H395</f>
        <v>0</v>
      </c>
      <c r="AR395" s="143" t="s">
        <v>88</v>
      </c>
      <c r="AT395" s="143" t="s">
        <v>167</v>
      </c>
      <c r="AU395" s="143" t="s">
        <v>82</v>
      </c>
      <c r="AY395" s="16" t="s">
        <v>155</v>
      </c>
      <c r="BE395" s="144">
        <f>IF(N395="základní",J395,0)</f>
        <v>0</v>
      </c>
      <c r="BF395" s="144">
        <f>IF(N395="snížená",J395,0)</f>
        <v>0</v>
      </c>
      <c r="BG395" s="144">
        <f>IF(N395="zákl. přenesená",J395,0)</f>
        <v>0</v>
      </c>
      <c r="BH395" s="144">
        <f>IF(N395="sníž. přenesená",J395,0)</f>
        <v>0</v>
      </c>
      <c r="BI395" s="144">
        <f>IF(N395="nulová",J395,0)</f>
        <v>0</v>
      </c>
      <c r="BJ395" s="16" t="s">
        <v>78</v>
      </c>
      <c r="BK395" s="144">
        <f>ROUND(I395*H395,2)</f>
        <v>0</v>
      </c>
      <c r="BL395" s="16" t="s">
        <v>88</v>
      </c>
      <c r="BM395" s="143" t="s">
        <v>457</v>
      </c>
    </row>
    <row r="396" spans="2:65" s="1" customFormat="1" ht="28.8">
      <c r="B396" s="31"/>
      <c r="D396" s="145" t="s">
        <v>163</v>
      </c>
      <c r="F396" s="146" t="s">
        <v>458</v>
      </c>
      <c r="I396" s="147"/>
      <c r="L396" s="31"/>
      <c r="M396" s="148"/>
      <c r="T396" s="55"/>
      <c r="AT396" s="16" t="s">
        <v>163</v>
      </c>
      <c r="AU396" s="16" t="s">
        <v>82</v>
      </c>
    </row>
    <row r="397" spans="2:65" s="1" customFormat="1" ht="57.6">
      <c r="B397" s="31"/>
      <c r="D397" s="145" t="s">
        <v>173</v>
      </c>
      <c r="F397" s="165" t="s">
        <v>459</v>
      </c>
      <c r="I397" s="147"/>
      <c r="L397" s="31"/>
      <c r="M397" s="148"/>
      <c r="T397" s="55"/>
      <c r="AT397" s="16" t="s">
        <v>173</v>
      </c>
      <c r="AU397" s="16" t="s">
        <v>82</v>
      </c>
    </row>
    <row r="398" spans="2:65" s="13" customFormat="1">
      <c r="B398" s="166"/>
      <c r="D398" s="145" t="s">
        <v>164</v>
      </c>
      <c r="E398" s="167" t="s">
        <v>1</v>
      </c>
      <c r="F398" s="168" t="s">
        <v>322</v>
      </c>
      <c r="H398" s="167" t="s">
        <v>1</v>
      </c>
      <c r="I398" s="169"/>
      <c r="L398" s="166"/>
      <c r="M398" s="170"/>
      <c r="T398" s="171"/>
      <c r="AT398" s="167" t="s">
        <v>164</v>
      </c>
      <c r="AU398" s="167" t="s">
        <v>82</v>
      </c>
      <c r="AV398" s="13" t="s">
        <v>78</v>
      </c>
      <c r="AW398" s="13" t="s">
        <v>30</v>
      </c>
      <c r="AX398" s="13" t="s">
        <v>73</v>
      </c>
      <c r="AY398" s="167" t="s">
        <v>155</v>
      </c>
    </row>
    <row r="399" spans="2:65" s="12" customFormat="1" ht="20.399999999999999">
      <c r="B399" s="149"/>
      <c r="D399" s="145" t="s">
        <v>164</v>
      </c>
      <c r="E399" s="155" t="s">
        <v>1</v>
      </c>
      <c r="F399" s="150" t="s">
        <v>460</v>
      </c>
      <c r="H399" s="151">
        <v>635.28</v>
      </c>
      <c r="I399" s="152"/>
      <c r="L399" s="149"/>
      <c r="M399" s="153"/>
      <c r="T399" s="154"/>
      <c r="AT399" s="155" t="s">
        <v>164</v>
      </c>
      <c r="AU399" s="155" t="s">
        <v>82</v>
      </c>
      <c r="AV399" s="12" t="s">
        <v>82</v>
      </c>
      <c r="AW399" s="12" t="s">
        <v>30</v>
      </c>
      <c r="AX399" s="12" t="s">
        <v>73</v>
      </c>
      <c r="AY399" s="155" t="s">
        <v>155</v>
      </c>
    </row>
    <row r="400" spans="2:65" s="14" customFormat="1">
      <c r="B400" s="172"/>
      <c r="D400" s="145" t="s">
        <v>164</v>
      </c>
      <c r="E400" s="173" t="s">
        <v>1</v>
      </c>
      <c r="F400" s="174" t="s">
        <v>179</v>
      </c>
      <c r="H400" s="175">
        <v>635.28</v>
      </c>
      <c r="I400" s="176"/>
      <c r="L400" s="172"/>
      <c r="M400" s="177"/>
      <c r="T400" s="178"/>
      <c r="AT400" s="173" t="s">
        <v>164</v>
      </c>
      <c r="AU400" s="173" t="s">
        <v>82</v>
      </c>
      <c r="AV400" s="14" t="s">
        <v>88</v>
      </c>
      <c r="AW400" s="14" t="s">
        <v>30</v>
      </c>
      <c r="AX400" s="14" t="s">
        <v>78</v>
      </c>
      <c r="AY400" s="173" t="s">
        <v>155</v>
      </c>
    </row>
    <row r="401" spans="2:65" s="1" customFormat="1" ht="33" customHeight="1">
      <c r="B401" s="31"/>
      <c r="C401" s="156" t="s">
        <v>461</v>
      </c>
      <c r="D401" s="156" t="s">
        <v>167</v>
      </c>
      <c r="E401" s="157" t="s">
        <v>462</v>
      </c>
      <c r="F401" s="158" t="s">
        <v>463</v>
      </c>
      <c r="G401" s="159" t="s">
        <v>183</v>
      </c>
      <c r="H401" s="160">
        <v>57175.199999999997</v>
      </c>
      <c r="I401" s="161"/>
      <c r="J401" s="162">
        <f>ROUND(I401*H401,2)</f>
        <v>0</v>
      </c>
      <c r="K401" s="158" t="s">
        <v>161</v>
      </c>
      <c r="L401" s="31"/>
      <c r="M401" s="163" t="s">
        <v>1</v>
      </c>
      <c r="N401" s="164" t="s">
        <v>38</v>
      </c>
      <c r="P401" s="141">
        <f>O401*H401</f>
        <v>0</v>
      </c>
      <c r="Q401" s="141">
        <v>0</v>
      </c>
      <c r="R401" s="141">
        <f>Q401*H401</f>
        <v>0</v>
      </c>
      <c r="S401" s="141">
        <v>0</v>
      </c>
      <c r="T401" s="142">
        <f>S401*H401</f>
        <v>0</v>
      </c>
      <c r="AR401" s="143" t="s">
        <v>88</v>
      </c>
      <c r="AT401" s="143" t="s">
        <v>167</v>
      </c>
      <c r="AU401" s="143" t="s">
        <v>82</v>
      </c>
      <c r="AY401" s="16" t="s">
        <v>155</v>
      </c>
      <c r="BE401" s="144">
        <f>IF(N401="základní",J401,0)</f>
        <v>0</v>
      </c>
      <c r="BF401" s="144">
        <f>IF(N401="snížená",J401,0)</f>
        <v>0</v>
      </c>
      <c r="BG401" s="144">
        <f>IF(N401="zákl. přenesená",J401,0)</f>
        <v>0</v>
      </c>
      <c r="BH401" s="144">
        <f>IF(N401="sníž. přenesená",J401,0)</f>
        <v>0</v>
      </c>
      <c r="BI401" s="144">
        <f>IF(N401="nulová",J401,0)</f>
        <v>0</v>
      </c>
      <c r="BJ401" s="16" t="s">
        <v>78</v>
      </c>
      <c r="BK401" s="144">
        <f>ROUND(I401*H401,2)</f>
        <v>0</v>
      </c>
      <c r="BL401" s="16" t="s">
        <v>88</v>
      </c>
      <c r="BM401" s="143" t="s">
        <v>464</v>
      </c>
    </row>
    <row r="402" spans="2:65" s="1" customFormat="1" ht="28.8">
      <c r="B402" s="31"/>
      <c r="D402" s="145" t="s">
        <v>163</v>
      </c>
      <c r="F402" s="146" t="s">
        <v>465</v>
      </c>
      <c r="I402" s="147"/>
      <c r="L402" s="31"/>
      <c r="M402" s="148"/>
      <c r="T402" s="55"/>
      <c r="AT402" s="16" t="s">
        <v>163</v>
      </c>
      <c r="AU402" s="16" t="s">
        <v>82</v>
      </c>
    </row>
    <row r="403" spans="2:65" s="1" customFormat="1" ht="57.6">
      <c r="B403" s="31"/>
      <c r="D403" s="145" t="s">
        <v>173</v>
      </c>
      <c r="F403" s="165" t="s">
        <v>459</v>
      </c>
      <c r="I403" s="147"/>
      <c r="L403" s="31"/>
      <c r="M403" s="148"/>
      <c r="T403" s="55"/>
      <c r="AT403" s="16" t="s">
        <v>173</v>
      </c>
      <c r="AU403" s="16" t="s">
        <v>82</v>
      </c>
    </row>
    <row r="404" spans="2:65" s="12" customFormat="1">
      <c r="B404" s="149"/>
      <c r="D404" s="145" t="s">
        <v>164</v>
      </c>
      <c r="F404" s="150" t="s">
        <v>466</v>
      </c>
      <c r="H404" s="151">
        <v>57175.199999999997</v>
      </c>
      <c r="I404" s="152"/>
      <c r="L404" s="149"/>
      <c r="M404" s="153"/>
      <c r="T404" s="154"/>
      <c r="AT404" s="155" t="s">
        <v>164</v>
      </c>
      <c r="AU404" s="155" t="s">
        <v>82</v>
      </c>
      <c r="AV404" s="12" t="s">
        <v>82</v>
      </c>
      <c r="AW404" s="12" t="s">
        <v>4</v>
      </c>
      <c r="AX404" s="12" t="s">
        <v>78</v>
      </c>
      <c r="AY404" s="155" t="s">
        <v>155</v>
      </c>
    </row>
    <row r="405" spans="2:65" s="1" customFormat="1" ht="44.25" customHeight="1">
      <c r="B405" s="31"/>
      <c r="C405" s="156" t="s">
        <v>467</v>
      </c>
      <c r="D405" s="156" t="s">
        <v>167</v>
      </c>
      <c r="E405" s="157" t="s">
        <v>468</v>
      </c>
      <c r="F405" s="158" t="s">
        <v>469</v>
      </c>
      <c r="G405" s="159" t="s">
        <v>191</v>
      </c>
      <c r="H405" s="160">
        <v>2</v>
      </c>
      <c r="I405" s="161"/>
      <c r="J405" s="162">
        <f>ROUND(I405*H405,2)</f>
        <v>0</v>
      </c>
      <c r="K405" s="158" t="s">
        <v>310</v>
      </c>
      <c r="L405" s="31"/>
      <c r="M405" s="163" t="s">
        <v>1</v>
      </c>
      <c r="N405" s="164" t="s">
        <v>38</v>
      </c>
      <c r="P405" s="141">
        <f>O405*H405</f>
        <v>0</v>
      </c>
      <c r="Q405" s="141">
        <v>0</v>
      </c>
      <c r="R405" s="141">
        <f>Q405*H405</f>
        <v>0</v>
      </c>
      <c r="S405" s="141">
        <v>0</v>
      </c>
      <c r="T405" s="142">
        <f>S405*H405</f>
        <v>0</v>
      </c>
      <c r="AR405" s="143" t="s">
        <v>88</v>
      </c>
      <c r="AT405" s="143" t="s">
        <v>167</v>
      </c>
      <c r="AU405" s="143" t="s">
        <v>82</v>
      </c>
      <c r="AY405" s="16" t="s">
        <v>155</v>
      </c>
      <c r="BE405" s="144">
        <f>IF(N405="základní",J405,0)</f>
        <v>0</v>
      </c>
      <c r="BF405" s="144">
        <f>IF(N405="snížená",J405,0)</f>
        <v>0</v>
      </c>
      <c r="BG405" s="144">
        <f>IF(N405="zákl. přenesená",J405,0)</f>
        <v>0</v>
      </c>
      <c r="BH405" s="144">
        <f>IF(N405="sníž. přenesená",J405,0)</f>
        <v>0</v>
      </c>
      <c r="BI405" s="144">
        <f>IF(N405="nulová",J405,0)</f>
        <v>0</v>
      </c>
      <c r="BJ405" s="16" t="s">
        <v>78</v>
      </c>
      <c r="BK405" s="144">
        <f>ROUND(I405*H405,2)</f>
        <v>0</v>
      </c>
      <c r="BL405" s="16" t="s">
        <v>88</v>
      </c>
      <c r="BM405" s="143" t="s">
        <v>470</v>
      </c>
    </row>
    <row r="406" spans="2:65" s="1" customFormat="1" ht="38.4">
      <c r="B406" s="31"/>
      <c r="D406" s="145" t="s">
        <v>163</v>
      </c>
      <c r="F406" s="146" t="s">
        <v>471</v>
      </c>
      <c r="I406" s="147"/>
      <c r="L406" s="31"/>
      <c r="M406" s="148"/>
      <c r="T406" s="55"/>
      <c r="AT406" s="16" t="s">
        <v>163</v>
      </c>
      <c r="AU406" s="16" t="s">
        <v>82</v>
      </c>
    </row>
    <row r="407" spans="2:65" s="1" customFormat="1">
      <c r="B407" s="31"/>
      <c r="D407" s="179" t="s">
        <v>313</v>
      </c>
      <c r="F407" s="180" t="s">
        <v>472</v>
      </c>
      <c r="I407" s="147"/>
      <c r="L407" s="31"/>
      <c r="M407" s="148"/>
      <c r="T407" s="55"/>
      <c r="AT407" s="16" t="s">
        <v>313</v>
      </c>
      <c r="AU407" s="16" t="s">
        <v>82</v>
      </c>
    </row>
    <row r="408" spans="2:65" s="1" customFormat="1" ht="33" customHeight="1">
      <c r="B408" s="31"/>
      <c r="C408" s="156" t="s">
        <v>473</v>
      </c>
      <c r="D408" s="156" t="s">
        <v>167</v>
      </c>
      <c r="E408" s="157" t="s">
        <v>474</v>
      </c>
      <c r="F408" s="158" t="s">
        <v>475</v>
      </c>
      <c r="G408" s="159" t="s">
        <v>183</v>
      </c>
      <c r="H408" s="160">
        <v>635.28</v>
      </c>
      <c r="I408" s="161"/>
      <c r="J408" s="162">
        <f>ROUND(I408*H408,2)</f>
        <v>0</v>
      </c>
      <c r="K408" s="158" t="s">
        <v>161</v>
      </c>
      <c r="L408" s="31"/>
      <c r="M408" s="163" t="s">
        <v>1</v>
      </c>
      <c r="N408" s="164" t="s">
        <v>38</v>
      </c>
      <c r="P408" s="141">
        <f>O408*H408</f>
        <v>0</v>
      </c>
      <c r="Q408" s="141">
        <v>0</v>
      </c>
      <c r="R408" s="141">
        <f>Q408*H408</f>
        <v>0</v>
      </c>
      <c r="S408" s="141">
        <v>0</v>
      </c>
      <c r="T408" s="142">
        <f>S408*H408</f>
        <v>0</v>
      </c>
      <c r="AR408" s="143" t="s">
        <v>88</v>
      </c>
      <c r="AT408" s="143" t="s">
        <v>167</v>
      </c>
      <c r="AU408" s="143" t="s">
        <v>82</v>
      </c>
      <c r="AY408" s="16" t="s">
        <v>155</v>
      </c>
      <c r="BE408" s="144">
        <f>IF(N408="základní",J408,0)</f>
        <v>0</v>
      </c>
      <c r="BF408" s="144">
        <f>IF(N408="snížená",J408,0)</f>
        <v>0</v>
      </c>
      <c r="BG408" s="144">
        <f>IF(N408="zákl. přenesená",J408,0)</f>
        <v>0</v>
      </c>
      <c r="BH408" s="144">
        <f>IF(N408="sníž. přenesená",J408,0)</f>
        <v>0</v>
      </c>
      <c r="BI408" s="144">
        <f>IF(N408="nulová",J408,0)</f>
        <v>0</v>
      </c>
      <c r="BJ408" s="16" t="s">
        <v>78</v>
      </c>
      <c r="BK408" s="144">
        <f>ROUND(I408*H408,2)</f>
        <v>0</v>
      </c>
      <c r="BL408" s="16" t="s">
        <v>88</v>
      </c>
      <c r="BM408" s="143" t="s">
        <v>476</v>
      </c>
    </row>
    <row r="409" spans="2:65" s="1" customFormat="1" ht="28.8">
      <c r="B409" s="31"/>
      <c r="D409" s="145" t="s">
        <v>163</v>
      </c>
      <c r="F409" s="146" t="s">
        <v>477</v>
      </c>
      <c r="I409" s="147"/>
      <c r="L409" s="31"/>
      <c r="M409" s="148"/>
      <c r="T409" s="55"/>
      <c r="AT409" s="16" t="s">
        <v>163</v>
      </c>
      <c r="AU409" s="16" t="s">
        <v>82</v>
      </c>
    </row>
    <row r="410" spans="2:65" s="1" customFormat="1" ht="28.8">
      <c r="B410" s="31"/>
      <c r="D410" s="145" t="s">
        <v>173</v>
      </c>
      <c r="F410" s="165" t="s">
        <v>478</v>
      </c>
      <c r="I410" s="147"/>
      <c r="L410" s="31"/>
      <c r="M410" s="148"/>
      <c r="T410" s="55"/>
      <c r="AT410" s="16" t="s">
        <v>173</v>
      </c>
      <c r="AU410" s="16" t="s">
        <v>82</v>
      </c>
    </row>
    <row r="411" spans="2:65" s="13" customFormat="1">
      <c r="B411" s="166"/>
      <c r="D411" s="145" t="s">
        <v>164</v>
      </c>
      <c r="E411" s="167" t="s">
        <v>1</v>
      </c>
      <c r="F411" s="168" t="s">
        <v>376</v>
      </c>
      <c r="H411" s="167" t="s">
        <v>1</v>
      </c>
      <c r="I411" s="169"/>
      <c r="L411" s="166"/>
      <c r="M411" s="170"/>
      <c r="T411" s="171"/>
      <c r="AT411" s="167" t="s">
        <v>164</v>
      </c>
      <c r="AU411" s="167" t="s">
        <v>82</v>
      </c>
      <c r="AV411" s="13" t="s">
        <v>78</v>
      </c>
      <c r="AW411" s="13" t="s">
        <v>30</v>
      </c>
      <c r="AX411" s="13" t="s">
        <v>73</v>
      </c>
      <c r="AY411" s="167" t="s">
        <v>155</v>
      </c>
    </row>
    <row r="412" spans="2:65" s="12" customFormat="1">
      <c r="B412" s="149"/>
      <c r="D412" s="145" t="s">
        <v>164</v>
      </c>
      <c r="E412" s="155" t="s">
        <v>1</v>
      </c>
      <c r="F412" s="150" t="s">
        <v>479</v>
      </c>
      <c r="H412" s="151">
        <v>635.28</v>
      </c>
      <c r="I412" s="152"/>
      <c r="L412" s="149"/>
      <c r="M412" s="153"/>
      <c r="T412" s="154"/>
      <c r="AT412" s="155" t="s">
        <v>164</v>
      </c>
      <c r="AU412" s="155" t="s">
        <v>82</v>
      </c>
      <c r="AV412" s="12" t="s">
        <v>82</v>
      </c>
      <c r="AW412" s="12" t="s">
        <v>30</v>
      </c>
      <c r="AX412" s="12" t="s">
        <v>73</v>
      </c>
      <c r="AY412" s="155" t="s">
        <v>155</v>
      </c>
    </row>
    <row r="413" spans="2:65" s="14" customFormat="1">
      <c r="B413" s="172"/>
      <c r="D413" s="145" t="s">
        <v>164</v>
      </c>
      <c r="E413" s="173" t="s">
        <v>1</v>
      </c>
      <c r="F413" s="174" t="s">
        <v>179</v>
      </c>
      <c r="H413" s="175">
        <v>635.28</v>
      </c>
      <c r="I413" s="176"/>
      <c r="L413" s="172"/>
      <c r="M413" s="177"/>
      <c r="T413" s="178"/>
      <c r="AT413" s="173" t="s">
        <v>164</v>
      </c>
      <c r="AU413" s="173" t="s">
        <v>82</v>
      </c>
      <c r="AV413" s="14" t="s">
        <v>88</v>
      </c>
      <c r="AW413" s="14" t="s">
        <v>30</v>
      </c>
      <c r="AX413" s="14" t="s">
        <v>78</v>
      </c>
      <c r="AY413" s="173" t="s">
        <v>155</v>
      </c>
    </row>
    <row r="414" spans="2:65" s="1" customFormat="1" ht="16.5" customHeight="1">
      <c r="B414" s="31"/>
      <c r="C414" s="156" t="s">
        <v>480</v>
      </c>
      <c r="D414" s="156" t="s">
        <v>167</v>
      </c>
      <c r="E414" s="157" t="s">
        <v>481</v>
      </c>
      <c r="F414" s="158" t="s">
        <v>482</v>
      </c>
      <c r="G414" s="159" t="s">
        <v>183</v>
      </c>
      <c r="H414" s="160">
        <v>635.28</v>
      </c>
      <c r="I414" s="161"/>
      <c r="J414" s="162">
        <f>ROUND(I414*H414,2)</f>
        <v>0</v>
      </c>
      <c r="K414" s="158" t="s">
        <v>161</v>
      </c>
      <c r="L414" s="31"/>
      <c r="M414" s="163" t="s">
        <v>1</v>
      </c>
      <c r="N414" s="164" t="s">
        <v>38</v>
      </c>
      <c r="P414" s="141">
        <f>O414*H414</f>
        <v>0</v>
      </c>
      <c r="Q414" s="141">
        <v>0</v>
      </c>
      <c r="R414" s="141">
        <f>Q414*H414</f>
        <v>0</v>
      </c>
      <c r="S414" s="141">
        <v>0</v>
      </c>
      <c r="T414" s="142">
        <f>S414*H414</f>
        <v>0</v>
      </c>
      <c r="AR414" s="143" t="s">
        <v>88</v>
      </c>
      <c r="AT414" s="143" t="s">
        <v>167</v>
      </c>
      <c r="AU414" s="143" t="s">
        <v>82</v>
      </c>
      <c r="AY414" s="16" t="s">
        <v>155</v>
      </c>
      <c r="BE414" s="144">
        <f>IF(N414="základní",J414,0)</f>
        <v>0</v>
      </c>
      <c r="BF414" s="144">
        <f>IF(N414="snížená",J414,0)</f>
        <v>0</v>
      </c>
      <c r="BG414" s="144">
        <f>IF(N414="zákl. přenesená",J414,0)</f>
        <v>0</v>
      </c>
      <c r="BH414" s="144">
        <f>IF(N414="sníž. přenesená",J414,0)</f>
        <v>0</v>
      </c>
      <c r="BI414" s="144">
        <f>IF(N414="nulová",J414,0)</f>
        <v>0</v>
      </c>
      <c r="BJ414" s="16" t="s">
        <v>78</v>
      </c>
      <c r="BK414" s="144">
        <f>ROUND(I414*H414,2)</f>
        <v>0</v>
      </c>
      <c r="BL414" s="16" t="s">
        <v>88</v>
      </c>
      <c r="BM414" s="143" t="s">
        <v>483</v>
      </c>
    </row>
    <row r="415" spans="2:65" s="1" customFormat="1" ht="19.2">
      <c r="B415" s="31"/>
      <c r="D415" s="145" t="s">
        <v>163</v>
      </c>
      <c r="F415" s="146" t="s">
        <v>484</v>
      </c>
      <c r="I415" s="147"/>
      <c r="L415" s="31"/>
      <c r="M415" s="148"/>
      <c r="T415" s="55"/>
      <c r="AT415" s="16" t="s">
        <v>163</v>
      </c>
      <c r="AU415" s="16" t="s">
        <v>82</v>
      </c>
    </row>
    <row r="416" spans="2:65" s="1" customFormat="1" ht="38.4">
      <c r="B416" s="31"/>
      <c r="D416" s="145" t="s">
        <v>173</v>
      </c>
      <c r="F416" s="165" t="s">
        <v>485</v>
      </c>
      <c r="I416" s="147"/>
      <c r="L416" s="31"/>
      <c r="M416" s="148"/>
      <c r="T416" s="55"/>
      <c r="AT416" s="16" t="s">
        <v>173</v>
      </c>
      <c r="AU416" s="16" t="s">
        <v>82</v>
      </c>
    </row>
    <row r="417" spans="2:65" s="13" customFormat="1">
      <c r="B417" s="166"/>
      <c r="D417" s="145" t="s">
        <v>164</v>
      </c>
      <c r="E417" s="167" t="s">
        <v>1</v>
      </c>
      <c r="F417" s="168" t="s">
        <v>376</v>
      </c>
      <c r="H417" s="167" t="s">
        <v>1</v>
      </c>
      <c r="I417" s="169"/>
      <c r="L417" s="166"/>
      <c r="M417" s="170"/>
      <c r="T417" s="171"/>
      <c r="AT417" s="167" t="s">
        <v>164</v>
      </c>
      <c r="AU417" s="167" t="s">
        <v>82</v>
      </c>
      <c r="AV417" s="13" t="s">
        <v>78</v>
      </c>
      <c r="AW417" s="13" t="s">
        <v>30</v>
      </c>
      <c r="AX417" s="13" t="s">
        <v>73</v>
      </c>
      <c r="AY417" s="167" t="s">
        <v>155</v>
      </c>
    </row>
    <row r="418" spans="2:65" s="12" customFormat="1">
      <c r="B418" s="149"/>
      <c r="D418" s="145" t="s">
        <v>164</v>
      </c>
      <c r="E418" s="155" t="s">
        <v>1</v>
      </c>
      <c r="F418" s="150" t="s">
        <v>479</v>
      </c>
      <c r="H418" s="151">
        <v>635.28</v>
      </c>
      <c r="I418" s="152"/>
      <c r="L418" s="149"/>
      <c r="M418" s="153"/>
      <c r="T418" s="154"/>
      <c r="AT418" s="155" t="s">
        <v>164</v>
      </c>
      <c r="AU418" s="155" t="s">
        <v>82</v>
      </c>
      <c r="AV418" s="12" t="s">
        <v>82</v>
      </c>
      <c r="AW418" s="12" t="s">
        <v>30</v>
      </c>
      <c r="AX418" s="12" t="s">
        <v>73</v>
      </c>
      <c r="AY418" s="155" t="s">
        <v>155</v>
      </c>
    </row>
    <row r="419" spans="2:65" s="14" customFormat="1">
      <c r="B419" s="172"/>
      <c r="D419" s="145" t="s">
        <v>164</v>
      </c>
      <c r="E419" s="173" t="s">
        <v>1</v>
      </c>
      <c r="F419" s="174" t="s">
        <v>179</v>
      </c>
      <c r="H419" s="175">
        <v>635.28</v>
      </c>
      <c r="I419" s="176"/>
      <c r="L419" s="172"/>
      <c r="M419" s="177"/>
      <c r="T419" s="178"/>
      <c r="AT419" s="173" t="s">
        <v>164</v>
      </c>
      <c r="AU419" s="173" t="s">
        <v>82</v>
      </c>
      <c r="AV419" s="14" t="s">
        <v>88</v>
      </c>
      <c r="AW419" s="14" t="s">
        <v>30</v>
      </c>
      <c r="AX419" s="14" t="s">
        <v>78</v>
      </c>
      <c r="AY419" s="173" t="s">
        <v>155</v>
      </c>
    </row>
    <row r="420" spans="2:65" s="1" customFormat="1" ht="21.75" customHeight="1">
      <c r="B420" s="31"/>
      <c r="C420" s="156" t="s">
        <v>486</v>
      </c>
      <c r="D420" s="156" t="s">
        <v>167</v>
      </c>
      <c r="E420" s="157" t="s">
        <v>487</v>
      </c>
      <c r="F420" s="158" t="s">
        <v>488</v>
      </c>
      <c r="G420" s="159" t="s">
        <v>183</v>
      </c>
      <c r="H420" s="160">
        <v>57175.199999999997</v>
      </c>
      <c r="I420" s="161"/>
      <c r="J420" s="162">
        <f>ROUND(I420*H420,2)</f>
        <v>0</v>
      </c>
      <c r="K420" s="158" t="s">
        <v>161</v>
      </c>
      <c r="L420" s="31"/>
      <c r="M420" s="163" t="s">
        <v>1</v>
      </c>
      <c r="N420" s="164" t="s">
        <v>38</v>
      </c>
      <c r="P420" s="141">
        <f>O420*H420</f>
        <v>0</v>
      </c>
      <c r="Q420" s="141">
        <v>0</v>
      </c>
      <c r="R420" s="141">
        <f>Q420*H420</f>
        <v>0</v>
      </c>
      <c r="S420" s="141">
        <v>0</v>
      </c>
      <c r="T420" s="142">
        <f>S420*H420</f>
        <v>0</v>
      </c>
      <c r="AR420" s="143" t="s">
        <v>88</v>
      </c>
      <c r="AT420" s="143" t="s">
        <v>167</v>
      </c>
      <c r="AU420" s="143" t="s">
        <v>82</v>
      </c>
      <c r="AY420" s="16" t="s">
        <v>155</v>
      </c>
      <c r="BE420" s="144">
        <f>IF(N420="základní",J420,0)</f>
        <v>0</v>
      </c>
      <c r="BF420" s="144">
        <f>IF(N420="snížená",J420,0)</f>
        <v>0</v>
      </c>
      <c r="BG420" s="144">
        <f>IF(N420="zákl. přenesená",J420,0)</f>
        <v>0</v>
      </c>
      <c r="BH420" s="144">
        <f>IF(N420="sníž. přenesená",J420,0)</f>
        <v>0</v>
      </c>
      <c r="BI420" s="144">
        <f>IF(N420="nulová",J420,0)</f>
        <v>0</v>
      </c>
      <c r="BJ420" s="16" t="s">
        <v>78</v>
      </c>
      <c r="BK420" s="144">
        <f>ROUND(I420*H420,2)</f>
        <v>0</v>
      </c>
      <c r="BL420" s="16" t="s">
        <v>88</v>
      </c>
      <c r="BM420" s="143" t="s">
        <v>489</v>
      </c>
    </row>
    <row r="421" spans="2:65" s="1" customFormat="1" ht="19.2">
      <c r="B421" s="31"/>
      <c r="D421" s="145" t="s">
        <v>163</v>
      </c>
      <c r="F421" s="146" t="s">
        <v>490</v>
      </c>
      <c r="I421" s="147"/>
      <c r="L421" s="31"/>
      <c r="M421" s="148"/>
      <c r="T421" s="55"/>
      <c r="AT421" s="16" t="s">
        <v>163</v>
      </c>
      <c r="AU421" s="16" t="s">
        <v>82</v>
      </c>
    </row>
    <row r="422" spans="2:65" s="1" customFormat="1" ht="38.4">
      <c r="B422" s="31"/>
      <c r="D422" s="145" t="s">
        <v>173</v>
      </c>
      <c r="F422" s="165" t="s">
        <v>485</v>
      </c>
      <c r="I422" s="147"/>
      <c r="L422" s="31"/>
      <c r="M422" s="148"/>
      <c r="T422" s="55"/>
      <c r="AT422" s="16" t="s">
        <v>173</v>
      </c>
      <c r="AU422" s="16" t="s">
        <v>82</v>
      </c>
    </row>
    <row r="423" spans="2:65" s="12" customFormat="1">
      <c r="B423" s="149"/>
      <c r="D423" s="145" t="s">
        <v>164</v>
      </c>
      <c r="F423" s="150" t="s">
        <v>466</v>
      </c>
      <c r="H423" s="151">
        <v>57175.199999999997</v>
      </c>
      <c r="I423" s="152"/>
      <c r="L423" s="149"/>
      <c r="M423" s="153"/>
      <c r="T423" s="154"/>
      <c r="AT423" s="155" t="s">
        <v>164</v>
      </c>
      <c r="AU423" s="155" t="s">
        <v>82</v>
      </c>
      <c r="AV423" s="12" t="s">
        <v>82</v>
      </c>
      <c r="AW423" s="12" t="s">
        <v>4</v>
      </c>
      <c r="AX423" s="12" t="s">
        <v>78</v>
      </c>
      <c r="AY423" s="155" t="s">
        <v>155</v>
      </c>
    </row>
    <row r="424" spans="2:65" s="1" customFormat="1" ht="21.75" customHeight="1">
      <c r="B424" s="31"/>
      <c r="C424" s="156" t="s">
        <v>491</v>
      </c>
      <c r="D424" s="156" t="s">
        <v>167</v>
      </c>
      <c r="E424" s="157" t="s">
        <v>492</v>
      </c>
      <c r="F424" s="158" t="s">
        <v>493</v>
      </c>
      <c r="G424" s="159" t="s">
        <v>183</v>
      </c>
      <c r="H424" s="160">
        <v>635.28</v>
      </c>
      <c r="I424" s="161"/>
      <c r="J424" s="162">
        <f>ROUND(I424*H424,2)</f>
        <v>0</v>
      </c>
      <c r="K424" s="158" t="s">
        <v>161</v>
      </c>
      <c r="L424" s="31"/>
      <c r="M424" s="163" t="s">
        <v>1</v>
      </c>
      <c r="N424" s="164" t="s">
        <v>38</v>
      </c>
      <c r="P424" s="141">
        <f>O424*H424</f>
        <v>0</v>
      </c>
      <c r="Q424" s="141">
        <v>0</v>
      </c>
      <c r="R424" s="141">
        <f>Q424*H424</f>
        <v>0</v>
      </c>
      <c r="S424" s="141">
        <v>0</v>
      </c>
      <c r="T424" s="142">
        <f>S424*H424</f>
        <v>0</v>
      </c>
      <c r="AR424" s="143" t="s">
        <v>88</v>
      </c>
      <c r="AT424" s="143" t="s">
        <v>167</v>
      </c>
      <c r="AU424" s="143" t="s">
        <v>82</v>
      </c>
      <c r="AY424" s="16" t="s">
        <v>155</v>
      </c>
      <c r="BE424" s="144">
        <f>IF(N424="základní",J424,0)</f>
        <v>0</v>
      </c>
      <c r="BF424" s="144">
        <f>IF(N424="snížená",J424,0)</f>
        <v>0</v>
      </c>
      <c r="BG424" s="144">
        <f>IF(N424="zákl. přenesená",J424,0)</f>
        <v>0</v>
      </c>
      <c r="BH424" s="144">
        <f>IF(N424="sníž. přenesená",J424,0)</f>
        <v>0</v>
      </c>
      <c r="BI424" s="144">
        <f>IF(N424="nulová",J424,0)</f>
        <v>0</v>
      </c>
      <c r="BJ424" s="16" t="s">
        <v>78</v>
      </c>
      <c r="BK424" s="144">
        <f>ROUND(I424*H424,2)</f>
        <v>0</v>
      </c>
      <c r="BL424" s="16" t="s">
        <v>88</v>
      </c>
      <c r="BM424" s="143" t="s">
        <v>494</v>
      </c>
    </row>
    <row r="425" spans="2:65" s="1" customFormat="1" ht="19.2">
      <c r="B425" s="31"/>
      <c r="D425" s="145" t="s">
        <v>163</v>
      </c>
      <c r="F425" s="146" t="s">
        <v>495</v>
      </c>
      <c r="I425" s="147"/>
      <c r="L425" s="31"/>
      <c r="M425" s="148"/>
      <c r="T425" s="55"/>
      <c r="AT425" s="16" t="s">
        <v>163</v>
      </c>
      <c r="AU425" s="16" t="s">
        <v>82</v>
      </c>
    </row>
    <row r="426" spans="2:65" s="13" customFormat="1">
      <c r="B426" s="166"/>
      <c r="D426" s="145" t="s">
        <v>164</v>
      </c>
      <c r="E426" s="167" t="s">
        <v>1</v>
      </c>
      <c r="F426" s="168" t="s">
        <v>376</v>
      </c>
      <c r="H426" s="167" t="s">
        <v>1</v>
      </c>
      <c r="I426" s="169"/>
      <c r="L426" s="166"/>
      <c r="M426" s="170"/>
      <c r="T426" s="171"/>
      <c r="AT426" s="167" t="s">
        <v>164</v>
      </c>
      <c r="AU426" s="167" t="s">
        <v>82</v>
      </c>
      <c r="AV426" s="13" t="s">
        <v>78</v>
      </c>
      <c r="AW426" s="13" t="s">
        <v>30</v>
      </c>
      <c r="AX426" s="13" t="s">
        <v>73</v>
      </c>
      <c r="AY426" s="167" t="s">
        <v>155</v>
      </c>
    </row>
    <row r="427" spans="2:65" s="12" customFormat="1">
      <c r="B427" s="149"/>
      <c r="D427" s="145" t="s">
        <v>164</v>
      </c>
      <c r="E427" s="155" t="s">
        <v>1</v>
      </c>
      <c r="F427" s="150" t="s">
        <v>479</v>
      </c>
      <c r="H427" s="151">
        <v>635.28</v>
      </c>
      <c r="I427" s="152"/>
      <c r="L427" s="149"/>
      <c r="M427" s="153"/>
      <c r="T427" s="154"/>
      <c r="AT427" s="155" t="s">
        <v>164</v>
      </c>
      <c r="AU427" s="155" t="s">
        <v>82</v>
      </c>
      <c r="AV427" s="12" t="s">
        <v>82</v>
      </c>
      <c r="AW427" s="12" t="s">
        <v>30</v>
      </c>
      <c r="AX427" s="12" t="s">
        <v>73</v>
      </c>
      <c r="AY427" s="155" t="s">
        <v>155</v>
      </c>
    </row>
    <row r="428" spans="2:65" s="14" customFormat="1">
      <c r="B428" s="172"/>
      <c r="D428" s="145" t="s">
        <v>164</v>
      </c>
      <c r="E428" s="173" t="s">
        <v>1</v>
      </c>
      <c r="F428" s="174" t="s">
        <v>179</v>
      </c>
      <c r="H428" s="175">
        <v>635.28</v>
      </c>
      <c r="I428" s="176"/>
      <c r="L428" s="172"/>
      <c r="M428" s="177"/>
      <c r="T428" s="178"/>
      <c r="AT428" s="173" t="s">
        <v>164</v>
      </c>
      <c r="AU428" s="173" t="s">
        <v>82</v>
      </c>
      <c r="AV428" s="14" t="s">
        <v>88</v>
      </c>
      <c r="AW428" s="14" t="s">
        <v>30</v>
      </c>
      <c r="AX428" s="14" t="s">
        <v>78</v>
      </c>
      <c r="AY428" s="173" t="s">
        <v>155</v>
      </c>
    </row>
    <row r="429" spans="2:65" s="1" customFormat="1" ht="33" customHeight="1">
      <c r="B429" s="31"/>
      <c r="C429" s="156" t="s">
        <v>496</v>
      </c>
      <c r="D429" s="156" t="s">
        <v>167</v>
      </c>
      <c r="E429" s="157" t="s">
        <v>497</v>
      </c>
      <c r="F429" s="158" t="s">
        <v>498</v>
      </c>
      <c r="G429" s="159" t="s">
        <v>198</v>
      </c>
      <c r="H429" s="160">
        <v>16</v>
      </c>
      <c r="I429" s="161"/>
      <c r="J429" s="162">
        <f>ROUND(I429*H429,2)</f>
        <v>0</v>
      </c>
      <c r="K429" s="158" t="s">
        <v>1</v>
      </c>
      <c r="L429" s="31"/>
      <c r="M429" s="163" t="s">
        <v>1</v>
      </c>
      <c r="N429" s="164" t="s">
        <v>38</v>
      </c>
      <c r="P429" s="141">
        <f>O429*H429</f>
        <v>0</v>
      </c>
      <c r="Q429" s="141">
        <v>0</v>
      </c>
      <c r="R429" s="141">
        <f>Q429*H429</f>
        <v>0</v>
      </c>
      <c r="S429" s="141">
        <v>0</v>
      </c>
      <c r="T429" s="142">
        <f>S429*H429</f>
        <v>0</v>
      </c>
      <c r="AR429" s="143" t="s">
        <v>88</v>
      </c>
      <c r="AT429" s="143" t="s">
        <v>167</v>
      </c>
      <c r="AU429" s="143" t="s">
        <v>82</v>
      </c>
      <c r="AY429" s="16" t="s">
        <v>155</v>
      </c>
      <c r="BE429" s="144">
        <f>IF(N429="základní",J429,0)</f>
        <v>0</v>
      </c>
      <c r="BF429" s="144">
        <f>IF(N429="snížená",J429,0)</f>
        <v>0</v>
      </c>
      <c r="BG429" s="144">
        <f>IF(N429="zákl. přenesená",J429,0)</f>
        <v>0</v>
      </c>
      <c r="BH429" s="144">
        <f>IF(N429="sníž. přenesená",J429,0)</f>
        <v>0</v>
      </c>
      <c r="BI429" s="144">
        <f>IF(N429="nulová",J429,0)</f>
        <v>0</v>
      </c>
      <c r="BJ429" s="16" t="s">
        <v>78</v>
      </c>
      <c r="BK429" s="144">
        <f>ROUND(I429*H429,2)</f>
        <v>0</v>
      </c>
      <c r="BL429" s="16" t="s">
        <v>88</v>
      </c>
      <c r="BM429" s="143" t="s">
        <v>499</v>
      </c>
    </row>
    <row r="430" spans="2:65" s="1" customFormat="1" ht="19.2">
      <c r="B430" s="31"/>
      <c r="D430" s="145" t="s">
        <v>163</v>
      </c>
      <c r="F430" s="146" t="s">
        <v>498</v>
      </c>
      <c r="I430" s="147"/>
      <c r="L430" s="31"/>
      <c r="M430" s="148"/>
      <c r="T430" s="55"/>
      <c r="AT430" s="16" t="s">
        <v>163</v>
      </c>
      <c r="AU430" s="16" t="s">
        <v>82</v>
      </c>
    </row>
    <row r="431" spans="2:65" s="1" customFormat="1" ht="57.6">
      <c r="B431" s="31"/>
      <c r="D431" s="145" t="s">
        <v>173</v>
      </c>
      <c r="F431" s="165" t="s">
        <v>500</v>
      </c>
      <c r="I431" s="147"/>
      <c r="L431" s="31"/>
      <c r="M431" s="148"/>
      <c r="T431" s="55"/>
      <c r="AT431" s="16" t="s">
        <v>173</v>
      </c>
      <c r="AU431" s="16" t="s">
        <v>82</v>
      </c>
    </row>
    <row r="432" spans="2:65" s="12" customFormat="1">
      <c r="B432" s="149"/>
      <c r="D432" s="145" t="s">
        <v>164</v>
      </c>
      <c r="E432" s="155" t="s">
        <v>1</v>
      </c>
      <c r="F432" s="150" t="s">
        <v>501</v>
      </c>
      <c r="H432" s="151">
        <v>16</v>
      </c>
      <c r="I432" s="152"/>
      <c r="L432" s="149"/>
      <c r="M432" s="153"/>
      <c r="T432" s="154"/>
      <c r="AT432" s="155" t="s">
        <v>164</v>
      </c>
      <c r="AU432" s="155" t="s">
        <v>82</v>
      </c>
      <c r="AV432" s="12" t="s">
        <v>82</v>
      </c>
      <c r="AW432" s="12" t="s">
        <v>30</v>
      </c>
      <c r="AX432" s="12" t="s">
        <v>73</v>
      </c>
      <c r="AY432" s="155" t="s">
        <v>155</v>
      </c>
    </row>
    <row r="433" spans="2:65" s="14" customFormat="1">
      <c r="B433" s="172"/>
      <c r="D433" s="145" t="s">
        <v>164</v>
      </c>
      <c r="E433" s="173" t="s">
        <v>1</v>
      </c>
      <c r="F433" s="174" t="s">
        <v>179</v>
      </c>
      <c r="H433" s="175">
        <v>16</v>
      </c>
      <c r="I433" s="176"/>
      <c r="L433" s="172"/>
      <c r="M433" s="177"/>
      <c r="T433" s="178"/>
      <c r="AT433" s="173" t="s">
        <v>164</v>
      </c>
      <c r="AU433" s="173" t="s">
        <v>82</v>
      </c>
      <c r="AV433" s="14" t="s">
        <v>88</v>
      </c>
      <c r="AW433" s="14" t="s">
        <v>30</v>
      </c>
      <c r="AX433" s="14" t="s">
        <v>78</v>
      </c>
      <c r="AY433" s="173" t="s">
        <v>155</v>
      </c>
    </row>
    <row r="434" spans="2:65" s="1" customFormat="1" ht="33" customHeight="1">
      <c r="B434" s="31"/>
      <c r="C434" s="156" t="s">
        <v>502</v>
      </c>
      <c r="D434" s="156" t="s">
        <v>167</v>
      </c>
      <c r="E434" s="157" t="s">
        <v>503</v>
      </c>
      <c r="F434" s="158" t="s">
        <v>504</v>
      </c>
      <c r="G434" s="159" t="s">
        <v>198</v>
      </c>
      <c r="H434" s="160">
        <v>1440</v>
      </c>
      <c r="I434" s="161"/>
      <c r="J434" s="162">
        <f>ROUND(I434*H434,2)</f>
        <v>0</v>
      </c>
      <c r="K434" s="158" t="s">
        <v>1</v>
      </c>
      <c r="L434" s="31"/>
      <c r="M434" s="163" t="s">
        <v>1</v>
      </c>
      <c r="N434" s="164" t="s">
        <v>38</v>
      </c>
      <c r="P434" s="141">
        <f>O434*H434</f>
        <v>0</v>
      </c>
      <c r="Q434" s="141">
        <v>0</v>
      </c>
      <c r="R434" s="141">
        <f>Q434*H434</f>
        <v>0</v>
      </c>
      <c r="S434" s="141">
        <v>0</v>
      </c>
      <c r="T434" s="142">
        <f>S434*H434</f>
        <v>0</v>
      </c>
      <c r="AR434" s="143" t="s">
        <v>88</v>
      </c>
      <c r="AT434" s="143" t="s">
        <v>167</v>
      </c>
      <c r="AU434" s="143" t="s">
        <v>82</v>
      </c>
      <c r="AY434" s="16" t="s">
        <v>155</v>
      </c>
      <c r="BE434" s="144">
        <f>IF(N434="základní",J434,0)</f>
        <v>0</v>
      </c>
      <c r="BF434" s="144">
        <f>IF(N434="snížená",J434,0)</f>
        <v>0</v>
      </c>
      <c r="BG434" s="144">
        <f>IF(N434="zákl. přenesená",J434,0)</f>
        <v>0</v>
      </c>
      <c r="BH434" s="144">
        <f>IF(N434="sníž. přenesená",J434,0)</f>
        <v>0</v>
      </c>
      <c r="BI434" s="144">
        <f>IF(N434="nulová",J434,0)</f>
        <v>0</v>
      </c>
      <c r="BJ434" s="16" t="s">
        <v>78</v>
      </c>
      <c r="BK434" s="144">
        <f>ROUND(I434*H434,2)</f>
        <v>0</v>
      </c>
      <c r="BL434" s="16" t="s">
        <v>88</v>
      </c>
      <c r="BM434" s="143" t="s">
        <v>505</v>
      </c>
    </row>
    <row r="435" spans="2:65" s="1" customFormat="1" ht="19.2">
      <c r="B435" s="31"/>
      <c r="D435" s="145" t="s">
        <v>163</v>
      </c>
      <c r="F435" s="146" t="s">
        <v>504</v>
      </c>
      <c r="I435" s="147"/>
      <c r="L435" s="31"/>
      <c r="M435" s="148"/>
      <c r="T435" s="55"/>
      <c r="AT435" s="16" t="s">
        <v>163</v>
      </c>
      <c r="AU435" s="16" t="s">
        <v>82</v>
      </c>
    </row>
    <row r="436" spans="2:65" s="1" customFormat="1" ht="57.6">
      <c r="B436" s="31"/>
      <c r="D436" s="145" t="s">
        <v>173</v>
      </c>
      <c r="F436" s="165" t="s">
        <v>500</v>
      </c>
      <c r="I436" s="147"/>
      <c r="L436" s="31"/>
      <c r="M436" s="148"/>
      <c r="T436" s="55"/>
      <c r="AT436" s="16" t="s">
        <v>173</v>
      </c>
      <c r="AU436" s="16" t="s">
        <v>82</v>
      </c>
    </row>
    <row r="437" spans="2:65" s="12" customFormat="1">
      <c r="B437" s="149"/>
      <c r="D437" s="145" t="s">
        <v>164</v>
      </c>
      <c r="E437" s="155" t="s">
        <v>1</v>
      </c>
      <c r="F437" s="150" t="s">
        <v>269</v>
      </c>
      <c r="H437" s="151">
        <v>16</v>
      </c>
      <c r="I437" s="152"/>
      <c r="L437" s="149"/>
      <c r="M437" s="153"/>
      <c r="T437" s="154"/>
      <c r="AT437" s="155" t="s">
        <v>164</v>
      </c>
      <c r="AU437" s="155" t="s">
        <v>82</v>
      </c>
      <c r="AV437" s="12" t="s">
        <v>82</v>
      </c>
      <c r="AW437" s="12" t="s">
        <v>30</v>
      </c>
      <c r="AX437" s="12" t="s">
        <v>73</v>
      </c>
      <c r="AY437" s="155" t="s">
        <v>155</v>
      </c>
    </row>
    <row r="438" spans="2:65" s="14" customFormat="1">
      <c r="B438" s="172"/>
      <c r="D438" s="145" t="s">
        <v>164</v>
      </c>
      <c r="E438" s="173" t="s">
        <v>1</v>
      </c>
      <c r="F438" s="174" t="s">
        <v>179</v>
      </c>
      <c r="H438" s="175">
        <v>16</v>
      </c>
      <c r="I438" s="176"/>
      <c r="L438" s="172"/>
      <c r="M438" s="177"/>
      <c r="T438" s="178"/>
      <c r="AT438" s="173" t="s">
        <v>164</v>
      </c>
      <c r="AU438" s="173" t="s">
        <v>82</v>
      </c>
      <c r="AV438" s="14" t="s">
        <v>88</v>
      </c>
      <c r="AW438" s="14" t="s">
        <v>30</v>
      </c>
      <c r="AX438" s="14" t="s">
        <v>78</v>
      </c>
      <c r="AY438" s="173" t="s">
        <v>155</v>
      </c>
    </row>
    <row r="439" spans="2:65" s="12" customFormat="1">
      <c r="B439" s="149"/>
      <c r="D439" s="145" t="s">
        <v>164</v>
      </c>
      <c r="F439" s="150" t="s">
        <v>506</v>
      </c>
      <c r="H439" s="151">
        <v>1440</v>
      </c>
      <c r="I439" s="152"/>
      <c r="L439" s="149"/>
      <c r="M439" s="153"/>
      <c r="T439" s="154"/>
      <c r="AT439" s="155" t="s">
        <v>164</v>
      </c>
      <c r="AU439" s="155" t="s">
        <v>82</v>
      </c>
      <c r="AV439" s="12" t="s">
        <v>82</v>
      </c>
      <c r="AW439" s="12" t="s">
        <v>4</v>
      </c>
      <c r="AX439" s="12" t="s">
        <v>78</v>
      </c>
      <c r="AY439" s="155" t="s">
        <v>155</v>
      </c>
    </row>
    <row r="440" spans="2:65" s="1" customFormat="1" ht="33" customHeight="1">
      <c r="B440" s="31"/>
      <c r="C440" s="156" t="s">
        <v>507</v>
      </c>
      <c r="D440" s="156" t="s">
        <v>167</v>
      </c>
      <c r="E440" s="157" t="s">
        <v>508</v>
      </c>
      <c r="F440" s="158" t="s">
        <v>509</v>
      </c>
      <c r="G440" s="159" t="s">
        <v>198</v>
      </c>
      <c r="H440" s="160">
        <v>16</v>
      </c>
      <c r="I440" s="161"/>
      <c r="J440" s="162">
        <f>ROUND(I440*H440,2)</f>
        <v>0</v>
      </c>
      <c r="K440" s="158" t="s">
        <v>1</v>
      </c>
      <c r="L440" s="31"/>
      <c r="M440" s="163" t="s">
        <v>1</v>
      </c>
      <c r="N440" s="164" t="s">
        <v>38</v>
      </c>
      <c r="P440" s="141">
        <f>O440*H440</f>
        <v>0</v>
      </c>
      <c r="Q440" s="141">
        <v>0</v>
      </c>
      <c r="R440" s="141">
        <f>Q440*H440</f>
        <v>0</v>
      </c>
      <c r="S440" s="141">
        <v>0</v>
      </c>
      <c r="T440" s="142">
        <f>S440*H440</f>
        <v>0</v>
      </c>
      <c r="AR440" s="143" t="s">
        <v>88</v>
      </c>
      <c r="AT440" s="143" t="s">
        <v>167</v>
      </c>
      <c r="AU440" s="143" t="s">
        <v>82</v>
      </c>
      <c r="AY440" s="16" t="s">
        <v>155</v>
      </c>
      <c r="BE440" s="144">
        <f>IF(N440="základní",J440,0)</f>
        <v>0</v>
      </c>
      <c r="BF440" s="144">
        <f>IF(N440="snížená",J440,0)</f>
        <v>0</v>
      </c>
      <c r="BG440" s="144">
        <f>IF(N440="zákl. přenesená",J440,0)</f>
        <v>0</v>
      </c>
      <c r="BH440" s="144">
        <f>IF(N440="sníž. přenesená",J440,0)</f>
        <v>0</v>
      </c>
      <c r="BI440" s="144">
        <f>IF(N440="nulová",J440,0)</f>
        <v>0</v>
      </c>
      <c r="BJ440" s="16" t="s">
        <v>78</v>
      </c>
      <c r="BK440" s="144">
        <f>ROUND(I440*H440,2)</f>
        <v>0</v>
      </c>
      <c r="BL440" s="16" t="s">
        <v>88</v>
      </c>
      <c r="BM440" s="143" t="s">
        <v>510</v>
      </c>
    </row>
    <row r="441" spans="2:65" s="1" customFormat="1" ht="19.2">
      <c r="B441" s="31"/>
      <c r="D441" s="145" t="s">
        <v>163</v>
      </c>
      <c r="F441" s="146" t="s">
        <v>509</v>
      </c>
      <c r="I441" s="147"/>
      <c r="L441" s="31"/>
      <c r="M441" s="148"/>
      <c r="T441" s="55"/>
      <c r="AT441" s="16" t="s">
        <v>163</v>
      </c>
      <c r="AU441" s="16" t="s">
        <v>82</v>
      </c>
    </row>
    <row r="442" spans="2:65" s="1" customFormat="1" ht="38.4">
      <c r="B442" s="31"/>
      <c r="D442" s="145" t="s">
        <v>173</v>
      </c>
      <c r="F442" s="165" t="s">
        <v>511</v>
      </c>
      <c r="I442" s="147"/>
      <c r="L442" s="31"/>
      <c r="M442" s="148"/>
      <c r="T442" s="55"/>
      <c r="AT442" s="16" t="s">
        <v>173</v>
      </c>
      <c r="AU442" s="16" t="s">
        <v>82</v>
      </c>
    </row>
    <row r="443" spans="2:65" s="1" customFormat="1" ht="33" customHeight="1">
      <c r="B443" s="31"/>
      <c r="C443" s="156" t="s">
        <v>512</v>
      </c>
      <c r="D443" s="156" t="s">
        <v>167</v>
      </c>
      <c r="E443" s="157" t="s">
        <v>513</v>
      </c>
      <c r="F443" s="158" t="s">
        <v>514</v>
      </c>
      <c r="G443" s="159" t="s">
        <v>183</v>
      </c>
      <c r="H443" s="160">
        <v>297.77999999999997</v>
      </c>
      <c r="I443" s="161"/>
      <c r="J443" s="162">
        <f>ROUND(I443*H443,2)</f>
        <v>0</v>
      </c>
      <c r="K443" s="158" t="s">
        <v>161</v>
      </c>
      <c r="L443" s="31"/>
      <c r="M443" s="163" t="s">
        <v>1</v>
      </c>
      <c r="N443" s="164" t="s">
        <v>38</v>
      </c>
      <c r="P443" s="141">
        <f>O443*H443</f>
        <v>0</v>
      </c>
      <c r="Q443" s="141">
        <v>1.2999999999999999E-4</v>
      </c>
      <c r="R443" s="141">
        <f>Q443*H443</f>
        <v>3.8711399999999993E-2</v>
      </c>
      <c r="S443" s="141">
        <v>0</v>
      </c>
      <c r="T443" s="142">
        <f>S443*H443</f>
        <v>0</v>
      </c>
      <c r="AR443" s="143" t="s">
        <v>88</v>
      </c>
      <c r="AT443" s="143" t="s">
        <v>167</v>
      </c>
      <c r="AU443" s="143" t="s">
        <v>82</v>
      </c>
      <c r="AY443" s="16" t="s">
        <v>155</v>
      </c>
      <c r="BE443" s="144">
        <f>IF(N443="základní",J443,0)</f>
        <v>0</v>
      </c>
      <c r="BF443" s="144">
        <f>IF(N443="snížená",J443,0)</f>
        <v>0</v>
      </c>
      <c r="BG443" s="144">
        <f>IF(N443="zákl. přenesená",J443,0)</f>
        <v>0</v>
      </c>
      <c r="BH443" s="144">
        <f>IF(N443="sníž. přenesená",J443,0)</f>
        <v>0</v>
      </c>
      <c r="BI443" s="144">
        <f>IF(N443="nulová",J443,0)</f>
        <v>0</v>
      </c>
      <c r="BJ443" s="16" t="s">
        <v>78</v>
      </c>
      <c r="BK443" s="144">
        <f>ROUND(I443*H443,2)</f>
        <v>0</v>
      </c>
      <c r="BL443" s="16" t="s">
        <v>88</v>
      </c>
      <c r="BM443" s="143" t="s">
        <v>515</v>
      </c>
    </row>
    <row r="444" spans="2:65" s="1" customFormat="1" ht="19.2">
      <c r="B444" s="31"/>
      <c r="D444" s="145" t="s">
        <v>163</v>
      </c>
      <c r="F444" s="146" t="s">
        <v>516</v>
      </c>
      <c r="I444" s="147"/>
      <c r="L444" s="31"/>
      <c r="M444" s="148"/>
      <c r="T444" s="55"/>
      <c r="AT444" s="16" t="s">
        <v>163</v>
      </c>
      <c r="AU444" s="16" t="s">
        <v>82</v>
      </c>
    </row>
    <row r="445" spans="2:65" s="1" customFormat="1" ht="57.6">
      <c r="B445" s="31"/>
      <c r="D445" s="145" t="s">
        <v>173</v>
      </c>
      <c r="F445" s="165" t="s">
        <v>517</v>
      </c>
      <c r="I445" s="147"/>
      <c r="L445" s="31"/>
      <c r="M445" s="148"/>
      <c r="T445" s="55"/>
      <c r="AT445" s="16" t="s">
        <v>173</v>
      </c>
      <c r="AU445" s="16" t="s">
        <v>82</v>
      </c>
    </row>
    <row r="446" spans="2:65" s="13" customFormat="1">
      <c r="B446" s="166"/>
      <c r="D446" s="145" t="s">
        <v>164</v>
      </c>
      <c r="E446" s="167" t="s">
        <v>1</v>
      </c>
      <c r="F446" s="168" t="s">
        <v>518</v>
      </c>
      <c r="H446" s="167" t="s">
        <v>1</v>
      </c>
      <c r="I446" s="169"/>
      <c r="L446" s="166"/>
      <c r="M446" s="170"/>
      <c r="T446" s="171"/>
      <c r="AT446" s="167" t="s">
        <v>164</v>
      </c>
      <c r="AU446" s="167" t="s">
        <v>82</v>
      </c>
      <c r="AV446" s="13" t="s">
        <v>78</v>
      </c>
      <c r="AW446" s="13" t="s">
        <v>30</v>
      </c>
      <c r="AX446" s="13" t="s">
        <v>73</v>
      </c>
      <c r="AY446" s="167" t="s">
        <v>155</v>
      </c>
    </row>
    <row r="447" spans="2:65" s="12" customFormat="1">
      <c r="B447" s="149"/>
      <c r="D447" s="145" t="s">
        <v>164</v>
      </c>
      <c r="E447" s="155" t="s">
        <v>1</v>
      </c>
      <c r="F447" s="150" t="s">
        <v>519</v>
      </c>
      <c r="H447" s="151">
        <v>260.61</v>
      </c>
      <c r="I447" s="152"/>
      <c r="L447" s="149"/>
      <c r="M447" s="153"/>
      <c r="T447" s="154"/>
      <c r="AT447" s="155" t="s">
        <v>164</v>
      </c>
      <c r="AU447" s="155" t="s">
        <v>82</v>
      </c>
      <c r="AV447" s="12" t="s">
        <v>82</v>
      </c>
      <c r="AW447" s="12" t="s">
        <v>30</v>
      </c>
      <c r="AX447" s="12" t="s">
        <v>73</v>
      </c>
      <c r="AY447" s="155" t="s">
        <v>155</v>
      </c>
    </row>
    <row r="448" spans="2:65" s="12" customFormat="1">
      <c r="B448" s="149"/>
      <c r="D448" s="145" t="s">
        <v>164</v>
      </c>
      <c r="E448" s="155" t="s">
        <v>1</v>
      </c>
      <c r="F448" s="150" t="s">
        <v>520</v>
      </c>
      <c r="H448" s="151">
        <v>37.17</v>
      </c>
      <c r="I448" s="152"/>
      <c r="L448" s="149"/>
      <c r="M448" s="153"/>
      <c r="T448" s="154"/>
      <c r="AT448" s="155" t="s">
        <v>164</v>
      </c>
      <c r="AU448" s="155" t="s">
        <v>82</v>
      </c>
      <c r="AV448" s="12" t="s">
        <v>82</v>
      </c>
      <c r="AW448" s="12" t="s">
        <v>30</v>
      </c>
      <c r="AX448" s="12" t="s">
        <v>73</v>
      </c>
      <c r="AY448" s="155" t="s">
        <v>155</v>
      </c>
    </row>
    <row r="449" spans="2:65" s="14" customFormat="1">
      <c r="B449" s="172"/>
      <c r="D449" s="145" t="s">
        <v>164</v>
      </c>
      <c r="E449" s="173" t="s">
        <v>1</v>
      </c>
      <c r="F449" s="174" t="s">
        <v>179</v>
      </c>
      <c r="H449" s="175">
        <v>297.78000000000003</v>
      </c>
      <c r="I449" s="176"/>
      <c r="L449" s="172"/>
      <c r="M449" s="177"/>
      <c r="T449" s="178"/>
      <c r="AT449" s="173" t="s">
        <v>164</v>
      </c>
      <c r="AU449" s="173" t="s">
        <v>82</v>
      </c>
      <c r="AV449" s="14" t="s">
        <v>88</v>
      </c>
      <c r="AW449" s="14" t="s">
        <v>30</v>
      </c>
      <c r="AX449" s="14" t="s">
        <v>78</v>
      </c>
      <c r="AY449" s="173" t="s">
        <v>155</v>
      </c>
    </row>
    <row r="450" spans="2:65" s="1" customFormat="1" ht="24.15" customHeight="1">
      <c r="B450" s="31"/>
      <c r="C450" s="156" t="s">
        <v>521</v>
      </c>
      <c r="D450" s="156" t="s">
        <v>167</v>
      </c>
      <c r="E450" s="157" t="s">
        <v>522</v>
      </c>
      <c r="F450" s="158" t="s">
        <v>523</v>
      </c>
      <c r="G450" s="159" t="s">
        <v>183</v>
      </c>
      <c r="H450" s="160">
        <v>297.77999999999997</v>
      </c>
      <c r="I450" s="161"/>
      <c r="J450" s="162">
        <f>ROUND(I450*H450,2)</f>
        <v>0</v>
      </c>
      <c r="K450" s="158" t="s">
        <v>161</v>
      </c>
      <c r="L450" s="31"/>
      <c r="M450" s="163" t="s">
        <v>1</v>
      </c>
      <c r="N450" s="164" t="s">
        <v>38</v>
      </c>
      <c r="P450" s="141">
        <f>O450*H450</f>
        <v>0</v>
      </c>
      <c r="Q450" s="141">
        <v>4.0000000000000003E-5</v>
      </c>
      <c r="R450" s="141">
        <f>Q450*H450</f>
        <v>1.19112E-2</v>
      </c>
      <c r="S450" s="141">
        <v>0</v>
      </c>
      <c r="T450" s="142">
        <f>S450*H450</f>
        <v>0</v>
      </c>
      <c r="AR450" s="143" t="s">
        <v>88</v>
      </c>
      <c r="AT450" s="143" t="s">
        <v>167</v>
      </c>
      <c r="AU450" s="143" t="s">
        <v>82</v>
      </c>
      <c r="AY450" s="16" t="s">
        <v>155</v>
      </c>
      <c r="BE450" s="144">
        <f>IF(N450="základní",J450,0)</f>
        <v>0</v>
      </c>
      <c r="BF450" s="144">
        <f>IF(N450="snížená",J450,0)</f>
        <v>0</v>
      </c>
      <c r="BG450" s="144">
        <f>IF(N450="zákl. přenesená",J450,0)</f>
        <v>0</v>
      </c>
      <c r="BH450" s="144">
        <f>IF(N450="sníž. přenesená",J450,0)</f>
        <v>0</v>
      </c>
      <c r="BI450" s="144">
        <f>IF(N450="nulová",J450,0)</f>
        <v>0</v>
      </c>
      <c r="BJ450" s="16" t="s">
        <v>78</v>
      </c>
      <c r="BK450" s="144">
        <f>ROUND(I450*H450,2)</f>
        <v>0</v>
      </c>
      <c r="BL450" s="16" t="s">
        <v>88</v>
      </c>
      <c r="BM450" s="143" t="s">
        <v>524</v>
      </c>
    </row>
    <row r="451" spans="2:65" s="1" customFormat="1" ht="19.2">
      <c r="B451" s="31"/>
      <c r="D451" s="145" t="s">
        <v>163</v>
      </c>
      <c r="F451" s="146" t="s">
        <v>525</v>
      </c>
      <c r="I451" s="147"/>
      <c r="L451" s="31"/>
      <c r="M451" s="148"/>
      <c r="T451" s="55"/>
      <c r="AT451" s="16" t="s">
        <v>163</v>
      </c>
      <c r="AU451" s="16" t="s">
        <v>82</v>
      </c>
    </row>
    <row r="452" spans="2:65" s="1" customFormat="1" ht="240">
      <c r="B452" s="31"/>
      <c r="D452" s="145" t="s">
        <v>173</v>
      </c>
      <c r="F452" s="165" t="s">
        <v>526</v>
      </c>
      <c r="I452" s="147"/>
      <c r="L452" s="31"/>
      <c r="M452" s="148"/>
      <c r="T452" s="55"/>
      <c r="AT452" s="16" t="s">
        <v>173</v>
      </c>
      <c r="AU452" s="16" t="s">
        <v>82</v>
      </c>
    </row>
    <row r="453" spans="2:65" s="13" customFormat="1">
      <c r="B453" s="166"/>
      <c r="D453" s="145" t="s">
        <v>164</v>
      </c>
      <c r="E453" s="167" t="s">
        <v>1</v>
      </c>
      <c r="F453" s="168" t="s">
        <v>518</v>
      </c>
      <c r="H453" s="167" t="s">
        <v>1</v>
      </c>
      <c r="I453" s="169"/>
      <c r="L453" s="166"/>
      <c r="M453" s="170"/>
      <c r="T453" s="171"/>
      <c r="AT453" s="167" t="s">
        <v>164</v>
      </c>
      <c r="AU453" s="167" t="s">
        <v>82</v>
      </c>
      <c r="AV453" s="13" t="s">
        <v>78</v>
      </c>
      <c r="AW453" s="13" t="s">
        <v>30</v>
      </c>
      <c r="AX453" s="13" t="s">
        <v>73</v>
      </c>
      <c r="AY453" s="167" t="s">
        <v>155</v>
      </c>
    </row>
    <row r="454" spans="2:65" s="12" customFormat="1">
      <c r="B454" s="149"/>
      <c r="D454" s="145" t="s">
        <v>164</v>
      </c>
      <c r="E454" s="155" t="s">
        <v>1</v>
      </c>
      <c r="F454" s="150" t="s">
        <v>519</v>
      </c>
      <c r="H454" s="151">
        <v>260.61</v>
      </c>
      <c r="I454" s="152"/>
      <c r="L454" s="149"/>
      <c r="M454" s="153"/>
      <c r="T454" s="154"/>
      <c r="AT454" s="155" t="s">
        <v>164</v>
      </c>
      <c r="AU454" s="155" t="s">
        <v>82</v>
      </c>
      <c r="AV454" s="12" t="s">
        <v>82</v>
      </c>
      <c r="AW454" s="12" t="s">
        <v>30</v>
      </c>
      <c r="AX454" s="12" t="s">
        <v>73</v>
      </c>
      <c r="AY454" s="155" t="s">
        <v>155</v>
      </c>
    </row>
    <row r="455" spans="2:65" s="12" customFormat="1">
      <c r="B455" s="149"/>
      <c r="D455" s="145" t="s">
        <v>164</v>
      </c>
      <c r="E455" s="155" t="s">
        <v>1</v>
      </c>
      <c r="F455" s="150" t="s">
        <v>520</v>
      </c>
      <c r="H455" s="151">
        <v>37.17</v>
      </c>
      <c r="I455" s="152"/>
      <c r="L455" s="149"/>
      <c r="M455" s="153"/>
      <c r="T455" s="154"/>
      <c r="AT455" s="155" t="s">
        <v>164</v>
      </c>
      <c r="AU455" s="155" t="s">
        <v>82</v>
      </c>
      <c r="AV455" s="12" t="s">
        <v>82</v>
      </c>
      <c r="AW455" s="12" t="s">
        <v>30</v>
      </c>
      <c r="AX455" s="12" t="s">
        <v>73</v>
      </c>
      <c r="AY455" s="155" t="s">
        <v>155</v>
      </c>
    </row>
    <row r="456" spans="2:65" s="14" customFormat="1">
      <c r="B456" s="172"/>
      <c r="D456" s="145" t="s">
        <v>164</v>
      </c>
      <c r="E456" s="173" t="s">
        <v>1</v>
      </c>
      <c r="F456" s="174" t="s">
        <v>179</v>
      </c>
      <c r="H456" s="175">
        <v>297.78000000000003</v>
      </c>
      <c r="I456" s="176"/>
      <c r="L456" s="172"/>
      <c r="M456" s="177"/>
      <c r="T456" s="178"/>
      <c r="AT456" s="173" t="s">
        <v>164</v>
      </c>
      <c r="AU456" s="173" t="s">
        <v>82</v>
      </c>
      <c r="AV456" s="14" t="s">
        <v>88</v>
      </c>
      <c r="AW456" s="14" t="s">
        <v>30</v>
      </c>
      <c r="AX456" s="14" t="s">
        <v>78</v>
      </c>
      <c r="AY456" s="173" t="s">
        <v>155</v>
      </c>
    </row>
    <row r="457" spans="2:65" s="1" customFormat="1" ht="24.15" customHeight="1">
      <c r="B457" s="31"/>
      <c r="C457" s="156" t="s">
        <v>527</v>
      </c>
      <c r="D457" s="156" t="s">
        <v>167</v>
      </c>
      <c r="E457" s="157" t="s">
        <v>528</v>
      </c>
      <c r="F457" s="158" t="s">
        <v>529</v>
      </c>
      <c r="G457" s="159" t="s">
        <v>191</v>
      </c>
      <c r="H457" s="160">
        <v>10</v>
      </c>
      <c r="I457" s="161"/>
      <c r="J457" s="162">
        <f>ROUND(I457*H457,2)</f>
        <v>0</v>
      </c>
      <c r="K457" s="158" t="s">
        <v>161</v>
      </c>
      <c r="L457" s="31"/>
      <c r="M457" s="163" t="s">
        <v>1</v>
      </c>
      <c r="N457" s="164" t="s">
        <v>38</v>
      </c>
      <c r="P457" s="141">
        <f>O457*H457</f>
        <v>0</v>
      </c>
      <c r="Q457" s="141">
        <v>8.0000000000000007E-5</v>
      </c>
      <c r="R457" s="141">
        <f>Q457*H457</f>
        <v>8.0000000000000004E-4</v>
      </c>
      <c r="S457" s="141">
        <v>0</v>
      </c>
      <c r="T457" s="142">
        <f>S457*H457</f>
        <v>0</v>
      </c>
      <c r="AR457" s="143" t="s">
        <v>88</v>
      </c>
      <c r="AT457" s="143" t="s">
        <v>167</v>
      </c>
      <c r="AU457" s="143" t="s">
        <v>82</v>
      </c>
      <c r="AY457" s="16" t="s">
        <v>155</v>
      </c>
      <c r="BE457" s="144">
        <f>IF(N457="základní",J457,0)</f>
        <v>0</v>
      </c>
      <c r="BF457" s="144">
        <f>IF(N457="snížená",J457,0)</f>
        <v>0</v>
      </c>
      <c r="BG457" s="144">
        <f>IF(N457="zákl. přenesená",J457,0)</f>
        <v>0</v>
      </c>
      <c r="BH457" s="144">
        <f>IF(N457="sníž. přenesená",J457,0)</f>
        <v>0</v>
      </c>
      <c r="BI457" s="144">
        <f>IF(N457="nulová",J457,0)</f>
        <v>0</v>
      </c>
      <c r="BJ457" s="16" t="s">
        <v>78</v>
      </c>
      <c r="BK457" s="144">
        <f>ROUND(I457*H457,2)</f>
        <v>0</v>
      </c>
      <c r="BL457" s="16" t="s">
        <v>88</v>
      </c>
      <c r="BM457" s="143" t="s">
        <v>530</v>
      </c>
    </row>
    <row r="458" spans="2:65" s="1" customFormat="1" ht="28.8">
      <c r="B458" s="31"/>
      <c r="D458" s="145" t="s">
        <v>163</v>
      </c>
      <c r="F458" s="146" t="s">
        <v>531</v>
      </c>
      <c r="I458" s="147"/>
      <c r="L458" s="31"/>
      <c r="M458" s="148"/>
      <c r="T458" s="55"/>
      <c r="AT458" s="16" t="s">
        <v>163</v>
      </c>
      <c r="AU458" s="16" t="s">
        <v>82</v>
      </c>
    </row>
    <row r="459" spans="2:65" s="1" customFormat="1" ht="86.4">
      <c r="B459" s="31"/>
      <c r="D459" s="145" t="s">
        <v>173</v>
      </c>
      <c r="F459" s="165" t="s">
        <v>532</v>
      </c>
      <c r="I459" s="147"/>
      <c r="L459" s="31"/>
      <c r="M459" s="148"/>
      <c r="T459" s="55"/>
      <c r="AT459" s="16" t="s">
        <v>173</v>
      </c>
      <c r="AU459" s="16" t="s">
        <v>82</v>
      </c>
    </row>
    <row r="460" spans="2:65" s="1" customFormat="1" ht="24.15" customHeight="1">
      <c r="B460" s="31"/>
      <c r="C460" s="156" t="s">
        <v>533</v>
      </c>
      <c r="D460" s="156" t="s">
        <v>167</v>
      </c>
      <c r="E460" s="157" t="s">
        <v>534</v>
      </c>
      <c r="F460" s="158" t="s">
        <v>535</v>
      </c>
      <c r="G460" s="159" t="s">
        <v>191</v>
      </c>
      <c r="H460" s="160">
        <v>10</v>
      </c>
      <c r="I460" s="161"/>
      <c r="J460" s="162">
        <f>ROUND(I460*H460,2)</f>
        <v>0</v>
      </c>
      <c r="K460" s="158" t="s">
        <v>161</v>
      </c>
      <c r="L460" s="31"/>
      <c r="M460" s="163" t="s">
        <v>1</v>
      </c>
      <c r="N460" s="164" t="s">
        <v>38</v>
      </c>
      <c r="P460" s="141">
        <f>O460*H460</f>
        <v>0</v>
      </c>
      <c r="Q460" s="141">
        <v>1.4999999999999999E-4</v>
      </c>
      <c r="R460" s="141">
        <f>Q460*H460</f>
        <v>1.4999999999999998E-3</v>
      </c>
      <c r="S460" s="141">
        <v>0</v>
      </c>
      <c r="T460" s="142">
        <f>S460*H460</f>
        <v>0</v>
      </c>
      <c r="AR460" s="143" t="s">
        <v>88</v>
      </c>
      <c r="AT460" s="143" t="s">
        <v>167</v>
      </c>
      <c r="AU460" s="143" t="s">
        <v>82</v>
      </c>
      <c r="AY460" s="16" t="s">
        <v>155</v>
      </c>
      <c r="BE460" s="144">
        <f>IF(N460="základní",J460,0)</f>
        <v>0</v>
      </c>
      <c r="BF460" s="144">
        <f>IF(N460="snížená",J460,0)</f>
        <v>0</v>
      </c>
      <c r="BG460" s="144">
        <f>IF(N460="zákl. přenesená",J460,0)</f>
        <v>0</v>
      </c>
      <c r="BH460" s="144">
        <f>IF(N460="sníž. přenesená",J460,0)</f>
        <v>0</v>
      </c>
      <c r="BI460" s="144">
        <f>IF(N460="nulová",J460,0)</f>
        <v>0</v>
      </c>
      <c r="BJ460" s="16" t="s">
        <v>78</v>
      </c>
      <c r="BK460" s="144">
        <f>ROUND(I460*H460,2)</f>
        <v>0</v>
      </c>
      <c r="BL460" s="16" t="s">
        <v>88</v>
      </c>
      <c r="BM460" s="143" t="s">
        <v>536</v>
      </c>
    </row>
    <row r="461" spans="2:65" s="1" customFormat="1" ht="28.8">
      <c r="B461" s="31"/>
      <c r="D461" s="145" t="s">
        <v>163</v>
      </c>
      <c r="F461" s="146" t="s">
        <v>537</v>
      </c>
      <c r="I461" s="147"/>
      <c r="L461" s="31"/>
      <c r="M461" s="148"/>
      <c r="T461" s="55"/>
      <c r="AT461" s="16" t="s">
        <v>163</v>
      </c>
      <c r="AU461" s="16" t="s">
        <v>82</v>
      </c>
    </row>
    <row r="462" spans="2:65" s="1" customFormat="1" ht="86.4">
      <c r="B462" s="31"/>
      <c r="D462" s="145" t="s">
        <v>173</v>
      </c>
      <c r="F462" s="165" t="s">
        <v>532</v>
      </c>
      <c r="I462" s="147"/>
      <c r="L462" s="31"/>
      <c r="M462" s="148"/>
      <c r="T462" s="55"/>
      <c r="AT462" s="16" t="s">
        <v>173</v>
      </c>
      <c r="AU462" s="16" t="s">
        <v>82</v>
      </c>
    </row>
    <row r="463" spans="2:65" s="1" customFormat="1" ht="21.75" customHeight="1">
      <c r="B463" s="31"/>
      <c r="C463" s="156" t="s">
        <v>538</v>
      </c>
      <c r="D463" s="156" t="s">
        <v>167</v>
      </c>
      <c r="E463" s="157" t="s">
        <v>539</v>
      </c>
      <c r="F463" s="158" t="s">
        <v>540</v>
      </c>
      <c r="G463" s="159" t="s">
        <v>183</v>
      </c>
      <c r="H463" s="160">
        <v>3.6850000000000001</v>
      </c>
      <c r="I463" s="161"/>
      <c r="J463" s="162">
        <f>ROUND(I463*H463,2)</f>
        <v>0</v>
      </c>
      <c r="K463" s="158" t="s">
        <v>161</v>
      </c>
      <c r="L463" s="31"/>
      <c r="M463" s="163" t="s">
        <v>1</v>
      </c>
      <c r="N463" s="164" t="s">
        <v>38</v>
      </c>
      <c r="P463" s="141">
        <f>O463*H463</f>
        <v>0</v>
      </c>
      <c r="Q463" s="141">
        <v>0</v>
      </c>
      <c r="R463" s="141">
        <f>Q463*H463</f>
        <v>0</v>
      </c>
      <c r="S463" s="141">
        <v>0.13100000000000001</v>
      </c>
      <c r="T463" s="142">
        <f>S463*H463</f>
        <v>0.48273500000000003</v>
      </c>
      <c r="AR463" s="143" t="s">
        <v>88</v>
      </c>
      <c r="AT463" s="143" t="s">
        <v>167</v>
      </c>
      <c r="AU463" s="143" t="s">
        <v>82</v>
      </c>
      <c r="AY463" s="16" t="s">
        <v>155</v>
      </c>
      <c r="BE463" s="144">
        <f>IF(N463="základní",J463,0)</f>
        <v>0</v>
      </c>
      <c r="BF463" s="144">
        <f>IF(N463="snížená",J463,0)</f>
        <v>0</v>
      </c>
      <c r="BG463" s="144">
        <f>IF(N463="zákl. přenesená",J463,0)</f>
        <v>0</v>
      </c>
      <c r="BH463" s="144">
        <f>IF(N463="sníž. přenesená",J463,0)</f>
        <v>0</v>
      </c>
      <c r="BI463" s="144">
        <f>IF(N463="nulová",J463,0)</f>
        <v>0</v>
      </c>
      <c r="BJ463" s="16" t="s">
        <v>78</v>
      </c>
      <c r="BK463" s="144">
        <f>ROUND(I463*H463,2)</f>
        <v>0</v>
      </c>
      <c r="BL463" s="16" t="s">
        <v>88</v>
      </c>
      <c r="BM463" s="143" t="s">
        <v>541</v>
      </c>
    </row>
    <row r="464" spans="2:65" s="1" customFormat="1" ht="28.8">
      <c r="B464" s="31"/>
      <c r="D464" s="145" t="s">
        <v>163</v>
      </c>
      <c r="F464" s="146" t="s">
        <v>542</v>
      </c>
      <c r="I464" s="147"/>
      <c r="L464" s="31"/>
      <c r="M464" s="148"/>
      <c r="T464" s="55"/>
      <c r="AT464" s="16" t="s">
        <v>163</v>
      </c>
      <c r="AU464" s="16" t="s">
        <v>82</v>
      </c>
    </row>
    <row r="465" spans="2:65" s="13" customFormat="1">
      <c r="B465" s="166"/>
      <c r="D465" s="145" t="s">
        <v>164</v>
      </c>
      <c r="E465" s="167" t="s">
        <v>1</v>
      </c>
      <c r="F465" s="168" t="s">
        <v>543</v>
      </c>
      <c r="H465" s="167" t="s">
        <v>1</v>
      </c>
      <c r="I465" s="169"/>
      <c r="L465" s="166"/>
      <c r="M465" s="170"/>
      <c r="T465" s="171"/>
      <c r="AT465" s="167" t="s">
        <v>164</v>
      </c>
      <c r="AU465" s="167" t="s">
        <v>82</v>
      </c>
      <c r="AV465" s="13" t="s">
        <v>78</v>
      </c>
      <c r="AW465" s="13" t="s">
        <v>30</v>
      </c>
      <c r="AX465" s="13" t="s">
        <v>73</v>
      </c>
      <c r="AY465" s="167" t="s">
        <v>155</v>
      </c>
    </row>
    <row r="466" spans="2:65" s="12" customFormat="1">
      <c r="B466" s="149"/>
      <c r="D466" s="145" t="s">
        <v>164</v>
      </c>
      <c r="E466" s="155" t="s">
        <v>1</v>
      </c>
      <c r="F466" s="150" t="s">
        <v>544</v>
      </c>
      <c r="H466" s="151">
        <v>3.6850000000000001</v>
      </c>
      <c r="I466" s="152"/>
      <c r="L466" s="149"/>
      <c r="M466" s="153"/>
      <c r="T466" s="154"/>
      <c r="AT466" s="155" t="s">
        <v>164</v>
      </c>
      <c r="AU466" s="155" t="s">
        <v>82</v>
      </c>
      <c r="AV466" s="12" t="s">
        <v>82</v>
      </c>
      <c r="AW466" s="12" t="s">
        <v>30</v>
      </c>
      <c r="AX466" s="12" t="s">
        <v>73</v>
      </c>
      <c r="AY466" s="155" t="s">
        <v>155</v>
      </c>
    </row>
    <row r="467" spans="2:65" s="14" customFormat="1">
      <c r="B467" s="172"/>
      <c r="D467" s="145" t="s">
        <v>164</v>
      </c>
      <c r="E467" s="173" t="s">
        <v>1</v>
      </c>
      <c r="F467" s="174" t="s">
        <v>179</v>
      </c>
      <c r="H467" s="175">
        <v>3.6850000000000001</v>
      </c>
      <c r="I467" s="176"/>
      <c r="L467" s="172"/>
      <c r="M467" s="177"/>
      <c r="T467" s="178"/>
      <c r="AT467" s="173" t="s">
        <v>164</v>
      </c>
      <c r="AU467" s="173" t="s">
        <v>82</v>
      </c>
      <c r="AV467" s="14" t="s">
        <v>88</v>
      </c>
      <c r="AW467" s="14" t="s">
        <v>30</v>
      </c>
      <c r="AX467" s="14" t="s">
        <v>78</v>
      </c>
      <c r="AY467" s="173" t="s">
        <v>155</v>
      </c>
    </row>
    <row r="468" spans="2:65" s="1" customFormat="1" ht="24.15" customHeight="1">
      <c r="B468" s="31"/>
      <c r="C468" s="156" t="s">
        <v>545</v>
      </c>
      <c r="D468" s="156" t="s">
        <v>167</v>
      </c>
      <c r="E468" s="157" t="s">
        <v>546</v>
      </c>
      <c r="F468" s="158" t="s">
        <v>547</v>
      </c>
      <c r="G468" s="159" t="s">
        <v>170</v>
      </c>
      <c r="H468" s="160">
        <v>1.5569999999999999</v>
      </c>
      <c r="I468" s="161"/>
      <c r="J468" s="162">
        <f>ROUND(I468*H468,2)</f>
        <v>0</v>
      </c>
      <c r="K468" s="158" t="s">
        <v>161</v>
      </c>
      <c r="L468" s="31"/>
      <c r="M468" s="163" t="s">
        <v>1</v>
      </c>
      <c r="N468" s="164" t="s">
        <v>38</v>
      </c>
      <c r="P468" s="141">
        <f>O468*H468</f>
        <v>0</v>
      </c>
      <c r="Q468" s="141">
        <v>0</v>
      </c>
      <c r="R468" s="141">
        <f>Q468*H468</f>
        <v>0</v>
      </c>
      <c r="S468" s="141">
        <v>1.8</v>
      </c>
      <c r="T468" s="142">
        <f>S468*H468</f>
        <v>2.8026</v>
      </c>
      <c r="AR468" s="143" t="s">
        <v>88</v>
      </c>
      <c r="AT468" s="143" t="s">
        <v>167</v>
      </c>
      <c r="AU468" s="143" t="s">
        <v>82</v>
      </c>
      <c r="AY468" s="16" t="s">
        <v>155</v>
      </c>
      <c r="BE468" s="144">
        <f>IF(N468="základní",J468,0)</f>
        <v>0</v>
      </c>
      <c r="BF468" s="144">
        <f>IF(N468="snížená",J468,0)</f>
        <v>0</v>
      </c>
      <c r="BG468" s="144">
        <f>IF(N468="zákl. přenesená",J468,0)</f>
        <v>0</v>
      </c>
      <c r="BH468" s="144">
        <f>IF(N468="sníž. přenesená",J468,0)</f>
        <v>0</v>
      </c>
      <c r="BI468" s="144">
        <f>IF(N468="nulová",J468,0)</f>
        <v>0</v>
      </c>
      <c r="BJ468" s="16" t="s">
        <v>78</v>
      </c>
      <c r="BK468" s="144">
        <f>ROUND(I468*H468,2)</f>
        <v>0</v>
      </c>
      <c r="BL468" s="16" t="s">
        <v>88</v>
      </c>
      <c r="BM468" s="143" t="s">
        <v>548</v>
      </c>
    </row>
    <row r="469" spans="2:65" s="1" customFormat="1" ht="28.8">
      <c r="B469" s="31"/>
      <c r="D469" s="145" t="s">
        <v>163</v>
      </c>
      <c r="F469" s="146" t="s">
        <v>549</v>
      </c>
      <c r="I469" s="147"/>
      <c r="L469" s="31"/>
      <c r="M469" s="148"/>
      <c r="T469" s="55"/>
      <c r="AT469" s="16" t="s">
        <v>163</v>
      </c>
      <c r="AU469" s="16" t="s">
        <v>82</v>
      </c>
    </row>
    <row r="470" spans="2:65" s="1" customFormat="1" ht="38.4">
      <c r="B470" s="31"/>
      <c r="D470" s="145" t="s">
        <v>173</v>
      </c>
      <c r="F470" s="165" t="s">
        <v>550</v>
      </c>
      <c r="I470" s="147"/>
      <c r="L470" s="31"/>
      <c r="M470" s="148"/>
      <c r="T470" s="55"/>
      <c r="AT470" s="16" t="s">
        <v>173</v>
      </c>
      <c r="AU470" s="16" t="s">
        <v>82</v>
      </c>
    </row>
    <row r="471" spans="2:65" s="13" customFormat="1">
      <c r="B471" s="166"/>
      <c r="D471" s="145" t="s">
        <v>164</v>
      </c>
      <c r="E471" s="167" t="s">
        <v>1</v>
      </c>
      <c r="F471" s="168" t="s">
        <v>551</v>
      </c>
      <c r="H471" s="167" t="s">
        <v>1</v>
      </c>
      <c r="I471" s="169"/>
      <c r="L471" s="166"/>
      <c r="M471" s="170"/>
      <c r="T471" s="171"/>
      <c r="AT471" s="167" t="s">
        <v>164</v>
      </c>
      <c r="AU471" s="167" t="s">
        <v>82</v>
      </c>
      <c r="AV471" s="13" t="s">
        <v>78</v>
      </c>
      <c r="AW471" s="13" t="s">
        <v>30</v>
      </c>
      <c r="AX471" s="13" t="s">
        <v>73</v>
      </c>
      <c r="AY471" s="167" t="s">
        <v>155</v>
      </c>
    </row>
    <row r="472" spans="2:65" s="12" customFormat="1">
      <c r="B472" s="149"/>
      <c r="D472" s="145" t="s">
        <v>164</v>
      </c>
      <c r="E472" s="155" t="s">
        <v>1</v>
      </c>
      <c r="F472" s="150" t="s">
        <v>552</v>
      </c>
      <c r="H472" s="151">
        <v>1.5569999999999999</v>
      </c>
      <c r="I472" s="152"/>
      <c r="L472" s="149"/>
      <c r="M472" s="153"/>
      <c r="T472" s="154"/>
      <c r="AT472" s="155" t="s">
        <v>164</v>
      </c>
      <c r="AU472" s="155" t="s">
        <v>82</v>
      </c>
      <c r="AV472" s="12" t="s">
        <v>82</v>
      </c>
      <c r="AW472" s="12" t="s">
        <v>30</v>
      </c>
      <c r="AX472" s="12" t="s">
        <v>73</v>
      </c>
      <c r="AY472" s="155" t="s">
        <v>155</v>
      </c>
    </row>
    <row r="473" spans="2:65" s="14" customFormat="1">
      <c r="B473" s="172"/>
      <c r="D473" s="145" t="s">
        <v>164</v>
      </c>
      <c r="E473" s="173" t="s">
        <v>1</v>
      </c>
      <c r="F473" s="174" t="s">
        <v>179</v>
      </c>
      <c r="H473" s="175">
        <v>1.5569999999999999</v>
      </c>
      <c r="I473" s="176"/>
      <c r="L473" s="172"/>
      <c r="M473" s="177"/>
      <c r="T473" s="178"/>
      <c r="AT473" s="173" t="s">
        <v>164</v>
      </c>
      <c r="AU473" s="173" t="s">
        <v>82</v>
      </c>
      <c r="AV473" s="14" t="s">
        <v>88</v>
      </c>
      <c r="AW473" s="14" t="s">
        <v>30</v>
      </c>
      <c r="AX473" s="14" t="s">
        <v>78</v>
      </c>
      <c r="AY473" s="173" t="s">
        <v>155</v>
      </c>
    </row>
    <row r="474" spans="2:65" s="1" customFormat="1" ht="37.950000000000003" customHeight="1">
      <c r="B474" s="31"/>
      <c r="C474" s="156" t="s">
        <v>553</v>
      </c>
      <c r="D474" s="156" t="s">
        <v>167</v>
      </c>
      <c r="E474" s="157" t="s">
        <v>554</v>
      </c>
      <c r="F474" s="158" t="s">
        <v>555</v>
      </c>
      <c r="G474" s="159" t="s">
        <v>170</v>
      </c>
      <c r="H474" s="160">
        <v>4.62</v>
      </c>
      <c r="I474" s="161"/>
      <c r="J474" s="162">
        <f>ROUND(I474*H474,2)</f>
        <v>0</v>
      </c>
      <c r="K474" s="158" t="s">
        <v>161</v>
      </c>
      <c r="L474" s="31"/>
      <c r="M474" s="163" t="s">
        <v>1</v>
      </c>
      <c r="N474" s="164" t="s">
        <v>38</v>
      </c>
      <c r="P474" s="141">
        <f>O474*H474</f>
        <v>0</v>
      </c>
      <c r="Q474" s="141">
        <v>0</v>
      </c>
      <c r="R474" s="141">
        <f>Q474*H474</f>
        <v>0</v>
      </c>
      <c r="S474" s="141">
        <v>2.2000000000000002</v>
      </c>
      <c r="T474" s="142">
        <f>S474*H474</f>
        <v>10.164000000000001</v>
      </c>
      <c r="AR474" s="143" t="s">
        <v>88</v>
      </c>
      <c r="AT474" s="143" t="s">
        <v>167</v>
      </c>
      <c r="AU474" s="143" t="s">
        <v>82</v>
      </c>
      <c r="AY474" s="16" t="s">
        <v>155</v>
      </c>
      <c r="BE474" s="144">
        <f>IF(N474="základní",J474,0)</f>
        <v>0</v>
      </c>
      <c r="BF474" s="144">
        <f>IF(N474="snížená",J474,0)</f>
        <v>0</v>
      </c>
      <c r="BG474" s="144">
        <f>IF(N474="zákl. přenesená",J474,0)</f>
        <v>0</v>
      </c>
      <c r="BH474" s="144">
        <f>IF(N474="sníž. přenesená",J474,0)</f>
        <v>0</v>
      </c>
      <c r="BI474" s="144">
        <f>IF(N474="nulová",J474,0)</f>
        <v>0</v>
      </c>
      <c r="BJ474" s="16" t="s">
        <v>78</v>
      </c>
      <c r="BK474" s="144">
        <f>ROUND(I474*H474,2)</f>
        <v>0</v>
      </c>
      <c r="BL474" s="16" t="s">
        <v>88</v>
      </c>
      <c r="BM474" s="143" t="s">
        <v>556</v>
      </c>
    </row>
    <row r="475" spans="2:65" s="1" customFormat="1" ht="19.2">
      <c r="B475" s="31"/>
      <c r="D475" s="145" t="s">
        <v>163</v>
      </c>
      <c r="F475" s="146" t="s">
        <v>557</v>
      </c>
      <c r="I475" s="147"/>
      <c r="L475" s="31"/>
      <c r="M475" s="148"/>
      <c r="T475" s="55"/>
      <c r="AT475" s="16" t="s">
        <v>163</v>
      </c>
      <c r="AU475" s="16" t="s">
        <v>82</v>
      </c>
    </row>
    <row r="476" spans="2:65" s="13" customFormat="1">
      <c r="B476" s="166"/>
      <c r="D476" s="145" t="s">
        <v>164</v>
      </c>
      <c r="E476" s="167" t="s">
        <v>1</v>
      </c>
      <c r="F476" s="168" t="s">
        <v>440</v>
      </c>
      <c r="H476" s="167" t="s">
        <v>1</v>
      </c>
      <c r="I476" s="169"/>
      <c r="L476" s="166"/>
      <c r="M476" s="170"/>
      <c r="T476" s="171"/>
      <c r="AT476" s="167" t="s">
        <v>164</v>
      </c>
      <c r="AU476" s="167" t="s">
        <v>82</v>
      </c>
      <c r="AV476" s="13" t="s">
        <v>78</v>
      </c>
      <c r="AW476" s="13" t="s">
        <v>30</v>
      </c>
      <c r="AX476" s="13" t="s">
        <v>73</v>
      </c>
      <c r="AY476" s="167" t="s">
        <v>155</v>
      </c>
    </row>
    <row r="477" spans="2:65" s="13" customFormat="1">
      <c r="B477" s="166"/>
      <c r="D477" s="145" t="s">
        <v>164</v>
      </c>
      <c r="E477" s="167" t="s">
        <v>1</v>
      </c>
      <c r="F477" s="168" t="s">
        <v>441</v>
      </c>
      <c r="H477" s="167" t="s">
        <v>1</v>
      </c>
      <c r="I477" s="169"/>
      <c r="L477" s="166"/>
      <c r="M477" s="170"/>
      <c r="T477" s="171"/>
      <c r="AT477" s="167" t="s">
        <v>164</v>
      </c>
      <c r="AU477" s="167" t="s">
        <v>82</v>
      </c>
      <c r="AV477" s="13" t="s">
        <v>78</v>
      </c>
      <c r="AW477" s="13" t="s">
        <v>30</v>
      </c>
      <c r="AX477" s="13" t="s">
        <v>73</v>
      </c>
      <c r="AY477" s="167" t="s">
        <v>155</v>
      </c>
    </row>
    <row r="478" spans="2:65" s="12" customFormat="1">
      <c r="B478" s="149"/>
      <c r="D478" s="145" t="s">
        <v>164</v>
      </c>
      <c r="E478" s="155" t="s">
        <v>1</v>
      </c>
      <c r="F478" s="150" t="s">
        <v>442</v>
      </c>
      <c r="H478" s="151">
        <v>3.5619999999999998</v>
      </c>
      <c r="I478" s="152"/>
      <c r="L478" s="149"/>
      <c r="M478" s="153"/>
      <c r="T478" s="154"/>
      <c r="AT478" s="155" t="s">
        <v>164</v>
      </c>
      <c r="AU478" s="155" t="s">
        <v>82</v>
      </c>
      <c r="AV478" s="12" t="s">
        <v>82</v>
      </c>
      <c r="AW478" s="12" t="s">
        <v>30</v>
      </c>
      <c r="AX478" s="12" t="s">
        <v>73</v>
      </c>
      <c r="AY478" s="155" t="s">
        <v>155</v>
      </c>
    </row>
    <row r="479" spans="2:65" s="13" customFormat="1">
      <c r="B479" s="166"/>
      <c r="D479" s="145" t="s">
        <v>164</v>
      </c>
      <c r="E479" s="167" t="s">
        <v>1</v>
      </c>
      <c r="F479" s="168" t="s">
        <v>443</v>
      </c>
      <c r="H479" s="167" t="s">
        <v>1</v>
      </c>
      <c r="I479" s="169"/>
      <c r="L479" s="166"/>
      <c r="M479" s="170"/>
      <c r="T479" s="171"/>
      <c r="AT479" s="167" t="s">
        <v>164</v>
      </c>
      <c r="AU479" s="167" t="s">
        <v>82</v>
      </c>
      <c r="AV479" s="13" t="s">
        <v>78</v>
      </c>
      <c r="AW479" s="13" t="s">
        <v>30</v>
      </c>
      <c r="AX479" s="13" t="s">
        <v>73</v>
      </c>
      <c r="AY479" s="167" t="s">
        <v>155</v>
      </c>
    </row>
    <row r="480" spans="2:65" s="12" customFormat="1">
      <c r="B480" s="149"/>
      <c r="D480" s="145" t="s">
        <v>164</v>
      </c>
      <c r="E480" s="155" t="s">
        <v>1</v>
      </c>
      <c r="F480" s="150" t="s">
        <v>444</v>
      </c>
      <c r="H480" s="151">
        <v>1.0580000000000001</v>
      </c>
      <c r="I480" s="152"/>
      <c r="L480" s="149"/>
      <c r="M480" s="153"/>
      <c r="T480" s="154"/>
      <c r="AT480" s="155" t="s">
        <v>164</v>
      </c>
      <c r="AU480" s="155" t="s">
        <v>82</v>
      </c>
      <c r="AV480" s="12" t="s">
        <v>82</v>
      </c>
      <c r="AW480" s="12" t="s">
        <v>30</v>
      </c>
      <c r="AX480" s="12" t="s">
        <v>73</v>
      </c>
      <c r="AY480" s="155" t="s">
        <v>155</v>
      </c>
    </row>
    <row r="481" spans="2:65" s="14" customFormat="1">
      <c r="B481" s="172"/>
      <c r="D481" s="145" t="s">
        <v>164</v>
      </c>
      <c r="E481" s="173" t="s">
        <v>1</v>
      </c>
      <c r="F481" s="174" t="s">
        <v>179</v>
      </c>
      <c r="H481" s="175">
        <v>4.62</v>
      </c>
      <c r="I481" s="176"/>
      <c r="L481" s="172"/>
      <c r="M481" s="177"/>
      <c r="T481" s="178"/>
      <c r="AT481" s="173" t="s">
        <v>164</v>
      </c>
      <c r="AU481" s="173" t="s">
        <v>82</v>
      </c>
      <c r="AV481" s="14" t="s">
        <v>88</v>
      </c>
      <c r="AW481" s="14" t="s">
        <v>30</v>
      </c>
      <c r="AX481" s="14" t="s">
        <v>78</v>
      </c>
      <c r="AY481" s="173" t="s">
        <v>155</v>
      </c>
    </row>
    <row r="482" spans="2:65" s="1" customFormat="1" ht="37.950000000000003" customHeight="1">
      <c r="B482" s="31"/>
      <c r="C482" s="156" t="s">
        <v>558</v>
      </c>
      <c r="D482" s="156" t="s">
        <v>167</v>
      </c>
      <c r="E482" s="157" t="s">
        <v>559</v>
      </c>
      <c r="F482" s="158" t="s">
        <v>560</v>
      </c>
      <c r="G482" s="159" t="s">
        <v>170</v>
      </c>
      <c r="H482" s="160">
        <v>32.661000000000001</v>
      </c>
      <c r="I482" s="161"/>
      <c r="J482" s="162">
        <f>ROUND(I482*H482,2)</f>
        <v>0</v>
      </c>
      <c r="K482" s="158" t="s">
        <v>161</v>
      </c>
      <c r="L482" s="31"/>
      <c r="M482" s="163" t="s">
        <v>1</v>
      </c>
      <c r="N482" s="164" t="s">
        <v>38</v>
      </c>
      <c r="P482" s="141">
        <f>O482*H482</f>
        <v>0</v>
      </c>
      <c r="Q482" s="141">
        <v>0</v>
      </c>
      <c r="R482" s="141">
        <f>Q482*H482</f>
        <v>0</v>
      </c>
      <c r="S482" s="141">
        <v>2.2000000000000002</v>
      </c>
      <c r="T482" s="142">
        <f>S482*H482</f>
        <v>71.854200000000006</v>
      </c>
      <c r="AR482" s="143" t="s">
        <v>88</v>
      </c>
      <c r="AT482" s="143" t="s">
        <v>167</v>
      </c>
      <c r="AU482" s="143" t="s">
        <v>82</v>
      </c>
      <c r="AY482" s="16" t="s">
        <v>155</v>
      </c>
      <c r="BE482" s="144">
        <f>IF(N482="základní",J482,0)</f>
        <v>0</v>
      </c>
      <c r="BF482" s="144">
        <f>IF(N482="snížená",J482,0)</f>
        <v>0</v>
      </c>
      <c r="BG482" s="144">
        <f>IF(N482="zákl. přenesená",J482,0)</f>
        <v>0</v>
      </c>
      <c r="BH482" s="144">
        <f>IF(N482="sníž. přenesená",J482,0)</f>
        <v>0</v>
      </c>
      <c r="BI482" s="144">
        <f>IF(N482="nulová",J482,0)</f>
        <v>0</v>
      </c>
      <c r="BJ482" s="16" t="s">
        <v>78</v>
      </c>
      <c r="BK482" s="144">
        <f>ROUND(I482*H482,2)</f>
        <v>0</v>
      </c>
      <c r="BL482" s="16" t="s">
        <v>88</v>
      </c>
      <c r="BM482" s="143" t="s">
        <v>561</v>
      </c>
    </row>
    <row r="483" spans="2:65" s="1" customFormat="1" ht="19.2">
      <c r="B483" s="31"/>
      <c r="D483" s="145" t="s">
        <v>163</v>
      </c>
      <c r="F483" s="146" t="s">
        <v>562</v>
      </c>
      <c r="I483" s="147"/>
      <c r="L483" s="31"/>
      <c r="M483" s="148"/>
      <c r="T483" s="55"/>
      <c r="AT483" s="16" t="s">
        <v>163</v>
      </c>
      <c r="AU483" s="16" t="s">
        <v>82</v>
      </c>
    </row>
    <row r="484" spans="2:65" s="13" customFormat="1">
      <c r="B484" s="166"/>
      <c r="D484" s="145" t="s">
        <v>164</v>
      </c>
      <c r="E484" s="167" t="s">
        <v>1</v>
      </c>
      <c r="F484" s="168" t="s">
        <v>563</v>
      </c>
      <c r="H484" s="167" t="s">
        <v>1</v>
      </c>
      <c r="I484" s="169"/>
      <c r="L484" s="166"/>
      <c r="M484" s="170"/>
      <c r="T484" s="171"/>
      <c r="AT484" s="167" t="s">
        <v>164</v>
      </c>
      <c r="AU484" s="167" t="s">
        <v>82</v>
      </c>
      <c r="AV484" s="13" t="s">
        <v>78</v>
      </c>
      <c r="AW484" s="13" t="s">
        <v>30</v>
      </c>
      <c r="AX484" s="13" t="s">
        <v>73</v>
      </c>
      <c r="AY484" s="167" t="s">
        <v>155</v>
      </c>
    </row>
    <row r="485" spans="2:65" s="12" customFormat="1">
      <c r="B485" s="149"/>
      <c r="D485" s="145" t="s">
        <v>164</v>
      </c>
      <c r="E485" s="155" t="s">
        <v>1</v>
      </c>
      <c r="F485" s="150" t="s">
        <v>564</v>
      </c>
      <c r="H485" s="151">
        <v>31.047000000000001</v>
      </c>
      <c r="I485" s="152"/>
      <c r="L485" s="149"/>
      <c r="M485" s="153"/>
      <c r="T485" s="154"/>
      <c r="AT485" s="155" t="s">
        <v>164</v>
      </c>
      <c r="AU485" s="155" t="s">
        <v>82</v>
      </c>
      <c r="AV485" s="12" t="s">
        <v>82</v>
      </c>
      <c r="AW485" s="12" t="s">
        <v>30</v>
      </c>
      <c r="AX485" s="12" t="s">
        <v>73</v>
      </c>
      <c r="AY485" s="155" t="s">
        <v>155</v>
      </c>
    </row>
    <row r="486" spans="2:65" s="12" customFormat="1">
      <c r="B486" s="149"/>
      <c r="D486" s="145" t="s">
        <v>164</v>
      </c>
      <c r="E486" s="155" t="s">
        <v>1</v>
      </c>
      <c r="F486" s="150" t="s">
        <v>565</v>
      </c>
      <c r="H486" s="151">
        <v>1.6140000000000001</v>
      </c>
      <c r="I486" s="152"/>
      <c r="L486" s="149"/>
      <c r="M486" s="153"/>
      <c r="T486" s="154"/>
      <c r="AT486" s="155" t="s">
        <v>164</v>
      </c>
      <c r="AU486" s="155" t="s">
        <v>82</v>
      </c>
      <c r="AV486" s="12" t="s">
        <v>82</v>
      </c>
      <c r="AW486" s="12" t="s">
        <v>30</v>
      </c>
      <c r="AX486" s="12" t="s">
        <v>73</v>
      </c>
      <c r="AY486" s="155" t="s">
        <v>155</v>
      </c>
    </row>
    <row r="487" spans="2:65" s="14" customFormat="1">
      <c r="B487" s="172"/>
      <c r="D487" s="145" t="s">
        <v>164</v>
      </c>
      <c r="E487" s="173" t="s">
        <v>1</v>
      </c>
      <c r="F487" s="174" t="s">
        <v>179</v>
      </c>
      <c r="H487" s="175">
        <v>32.661000000000001</v>
      </c>
      <c r="I487" s="176"/>
      <c r="L487" s="172"/>
      <c r="M487" s="177"/>
      <c r="T487" s="178"/>
      <c r="AT487" s="173" t="s">
        <v>164</v>
      </c>
      <c r="AU487" s="173" t="s">
        <v>82</v>
      </c>
      <c r="AV487" s="14" t="s">
        <v>88</v>
      </c>
      <c r="AW487" s="14" t="s">
        <v>30</v>
      </c>
      <c r="AX487" s="14" t="s">
        <v>78</v>
      </c>
      <c r="AY487" s="173" t="s">
        <v>155</v>
      </c>
    </row>
    <row r="488" spans="2:65" s="1" customFormat="1" ht="24.15" customHeight="1">
      <c r="B488" s="31"/>
      <c r="C488" s="156" t="s">
        <v>566</v>
      </c>
      <c r="D488" s="156" t="s">
        <v>167</v>
      </c>
      <c r="E488" s="157" t="s">
        <v>567</v>
      </c>
      <c r="F488" s="158" t="s">
        <v>568</v>
      </c>
      <c r="G488" s="159" t="s">
        <v>183</v>
      </c>
      <c r="H488" s="160">
        <v>3.3</v>
      </c>
      <c r="I488" s="161"/>
      <c r="J488" s="162">
        <f>ROUND(I488*H488,2)</f>
        <v>0</v>
      </c>
      <c r="K488" s="158" t="s">
        <v>161</v>
      </c>
      <c r="L488" s="31"/>
      <c r="M488" s="163" t="s">
        <v>1</v>
      </c>
      <c r="N488" s="164" t="s">
        <v>38</v>
      </c>
      <c r="P488" s="141">
        <f>O488*H488</f>
        <v>0</v>
      </c>
      <c r="Q488" s="141">
        <v>0</v>
      </c>
      <c r="R488" s="141">
        <f>Q488*H488</f>
        <v>0</v>
      </c>
      <c r="S488" s="141">
        <v>0.183</v>
      </c>
      <c r="T488" s="142">
        <f>S488*H488</f>
        <v>0.60389999999999999</v>
      </c>
      <c r="AR488" s="143" t="s">
        <v>88</v>
      </c>
      <c r="AT488" s="143" t="s">
        <v>167</v>
      </c>
      <c r="AU488" s="143" t="s">
        <v>82</v>
      </c>
      <c r="AY488" s="16" t="s">
        <v>155</v>
      </c>
      <c r="BE488" s="144">
        <f>IF(N488="základní",J488,0)</f>
        <v>0</v>
      </c>
      <c r="BF488" s="144">
        <f>IF(N488="snížená",J488,0)</f>
        <v>0</v>
      </c>
      <c r="BG488" s="144">
        <f>IF(N488="zákl. přenesená",J488,0)</f>
        <v>0</v>
      </c>
      <c r="BH488" s="144">
        <f>IF(N488="sníž. přenesená",J488,0)</f>
        <v>0</v>
      </c>
      <c r="BI488" s="144">
        <f>IF(N488="nulová",J488,0)</f>
        <v>0</v>
      </c>
      <c r="BJ488" s="16" t="s">
        <v>78</v>
      </c>
      <c r="BK488" s="144">
        <f>ROUND(I488*H488,2)</f>
        <v>0</v>
      </c>
      <c r="BL488" s="16" t="s">
        <v>88</v>
      </c>
      <c r="BM488" s="143" t="s">
        <v>569</v>
      </c>
    </row>
    <row r="489" spans="2:65" s="1" customFormat="1" ht="38.4">
      <c r="B489" s="31"/>
      <c r="D489" s="145" t="s">
        <v>163</v>
      </c>
      <c r="F489" s="146" t="s">
        <v>570</v>
      </c>
      <c r="I489" s="147"/>
      <c r="L489" s="31"/>
      <c r="M489" s="148"/>
      <c r="T489" s="55"/>
      <c r="AT489" s="16" t="s">
        <v>163</v>
      </c>
      <c r="AU489" s="16" t="s">
        <v>82</v>
      </c>
    </row>
    <row r="490" spans="2:65" s="13" customFormat="1">
      <c r="B490" s="166"/>
      <c r="D490" s="145" t="s">
        <v>164</v>
      </c>
      <c r="E490" s="167" t="s">
        <v>1</v>
      </c>
      <c r="F490" s="168" t="s">
        <v>571</v>
      </c>
      <c r="H490" s="167" t="s">
        <v>1</v>
      </c>
      <c r="I490" s="169"/>
      <c r="L490" s="166"/>
      <c r="M490" s="170"/>
      <c r="T490" s="171"/>
      <c r="AT490" s="167" t="s">
        <v>164</v>
      </c>
      <c r="AU490" s="167" t="s">
        <v>82</v>
      </c>
      <c r="AV490" s="13" t="s">
        <v>78</v>
      </c>
      <c r="AW490" s="13" t="s">
        <v>30</v>
      </c>
      <c r="AX490" s="13" t="s">
        <v>73</v>
      </c>
      <c r="AY490" s="167" t="s">
        <v>155</v>
      </c>
    </row>
    <row r="491" spans="2:65" s="12" customFormat="1">
      <c r="B491" s="149"/>
      <c r="D491" s="145" t="s">
        <v>164</v>
      </c>
      <c r="E491" s="155" t="s">
        <v>1</v>
      </c>
      <c r="F491" s="150" t="s">
        <v>572</v>
      </c>
      <c r="H491" s="151">
        <v>3.3</v>
      </c>
      <c r="I491" s="152"/>
      <c r="L491" s="149"/>
      <c r="M491" s="153"/>
      <c r="T491" s="154"/>
      <c r="AT491" s="155" t="s">
        <v>164</v>
      </c>
      <c r="AU491" s="155" t="s">
        <v>82</v>
      </c>
      <c r="AV491" s="12" t="s">
        <v>82</v>
      </c>
      <c r="AW491" s="12" t="s">
        <v>30</v>
      </c>
      <c r="AX491" s="12" t="s">
        <v>73</v>
      </c>
      <c r="AY491" s="155" t="s">
        <v>155</v>
      </c>
    </row>
    <row r="492" spans="2:65" s="14" customFormat="1">
      <c r="B492" s="172"/>
      <c r="D492" s="145" t="s">
        <v>164</v>
      </c>
      <c r="E492" s="173" t="s">
        <v>1</v>
      </c>
      <c r="F492" s="174" t="s">
        <v>179</v>
      </c>
      <c r="H492" s="175">
        <v>3.3</v>
      </c>
      <c r="I492" s="176"/>
      <c r="L492" s="172"/>
      <c r="M492" s="177"/>
      <c r="T492" s="178"/>
      <c r="AT492" s="173" t="s">
        <v>164</v>
      </c>
      <c r="AU492" s="173" t="s">
        <v>82</v>
      </c>
      <c r="AV492" s="14" t="s">
        <v>88</v>
      </c>
      <c r="AW492" s="14" t="s">
        <v>30</v>
      </c>
      <c r="AX492" s="14" t="s">
        <v>78</v>
      </c>
      <c r="AY492" s="173" t="s">
        <v>155</v>
      </c>
    </row>
    <row r="493" spans="2:65" s="1" customFormat="1" ht="21.75" customHeight="1">
      <c r="B493" s="31"/>
      <c r="C493" s="156" t="s">
        <v>573</v>
      </c>
      <c r="D493" s="156" t="s">
        <v>167</v>
      </c>
      <c r="E493" s="157" t="s">
        <v>574</v>
      </c>
      <c r="F493" s="158" t="s">
        <v>575</v>
      </c>
      <c r="G493" s="159" t="s">
        <v>183</v>
      </c>
      <c r="H493" s="160">
        <v>6</v>
      </c>
      <c r="I493" s="161"/>
      <c r="J493" s="162">
        <f>ROUND(I493*H493,2)</f>
        <v>0</v>
      </c>
      <c r="K493" s="158" t="s">
        <v>161</v>
      </c>
      <c r="L493" s="31"/>
      <c r="M493" s="163" t="s">
        <v>1</v>
      </c>
      <c r="N493" s="164" t="s">
        <v>38</v>
      </c>
      <c r="P493" s="141">
        <f>O493*H493</f>
        <v>0</v>
      </c>
      <c r="Q493" s="141">
        <v>0</v>
      </c>
      <c r="R493" s="141">
        <f>Q493*H493</f>
        <v>0</v>
      </c>
      <c r="S493" s="141">
        <v>7.5999999999999998E-2</v>
      </c>
      <c r="T493" s="142">
        <f>S493*H493</f>
        <v>0.45599999999999996</v>
      </c>
      <c r="AR493" s="143" t="s">
        <v>88</v>
      </c>
      <c r="AT493" s="143" t="s">
        <v>167</v>
      </c>
      <c r="AU493" s="143" t="s">
        <v>82</v>
      </c>
      <c r="AY493" s="16" t="s">
        <v>155</v>
      </c>
      <c r="BE493" s="144">
        <f>IF(N493="základní",J493,0)</f>
        <v>0</v>
      </c>
      <c r="BF493" s="144">
        <f>IF(N493="snížená",J493,0)</f>
        <v>0</v>
      </c>
      <c r="BG493" s="144">
        <f>IF(N493="zákl. přenesená",J493,0)</f>
        <v>0</v>
      </c>
      <c r="BH493" s="144">
        <f>IF(N493="sníž. přenesená",J493,0)</f>
        <v>0</v>
      </c>
      <c r="BI493" s="144">
        <f>IF(N493="nulová",J493,0)</f>
        <v>0</v>
      </c>
      <c r="BJ493" s="16" t="s">
        <v>78</v>
      </c>
      <c r="BK493" s="144">
        <f>ROUND(I493*H493,2)</f>
        <v>0</v>
      </c>
      <c r="BL493" s="16" t="s">
        <v>88</v>
      </c>
      <c r="BM493" s="143" t="s">
        <v>576</v>
      </c>
    </row>
    <row r="494" spans="2:65" s="1" customFormat="1" ht="19.2">
      <c r="B494" s="31"/>
      <c r="D494" s="145" t="s">
        <v>163</v>
      </c>
      <c r="F494" s="146" t="s">
        <v>577</v>
      </c>
      <c r="I494" s="147"/>
      <c r="L494" s="31"/>
      <c r="M494" s="148"/>
      <c r="T494" s="55"/>
      <c r="AT494" s="16" t="s">
        <v>163</v>
      </c>
      <c r="AU494" s="16" t="s">
        <v>82</v>
      </c>
    </row>
    <row r="495" spans="2:65" s="1" customFormat="1" ht="38.4">
      <c r="B495" s="31"/>
      <c r="D495" s="145" t="s">
        <v>173</v>
      </c>
      <c r="F495" s="165" t="s">
        <v>578</v>
      </c>
      <c r="I495" s="147"/>
      <c r="L495" s="31"/>
      <c r="M495" s="148"/>
      <c r="T495" s="55"/>
      <c r="AT495" s="16" t="s">
        <v>173</v>
      </c>
      <c r="AU495" s="16" t="s">
        <v>82</v>
      </c>
    </row>
    <row r="496" spans="2:65" s="13" customFormat="1">
      <c r="B496" s="166"/>
      <c r="D496" s="145" t="s">
        <v>164</v>
      </c>
      <c r="E496" s="167" t="s">
        <v>1</v>
      </c>
      <c r="F496" s="168" t="s">
        <v>579</v>
      </c>
      <c r="H496" s="167" t="s">
        <v>1</v>
      </c>
      <c r="I496" s="169"/>
      <c r="L496" s="166"/>
      <c r="M496" s="170"/>
      <c r="T496" s="171"/>
      <c r="AT496" s="167" t="s">
        <v>164</v>
      </c>
      <c r="AU496" s="167" t="s">
        <v>82</v>
      </c>
      <c r="AV496" s="13" t="s">
        <v>78</v>
      </c>
      <c r="AW496" s="13" t="s">
        <v>30</v>
      </c>
      <c r="AX496" s="13" t="s">
        <v>73</v>
      </c>
      <c r="AY496" s="167" t="s">
        <v>155</v>
      </c>
    </row>
    <row r="497" spans="2:65" s="12" customFormat="1">
      <c r="B497" s="149"/>
      <c r="D497" s="145" t="s">
        <v>164</v>
      </c>
      <c r="E497" s="155" t="s">
        <v>1</v>
      </c>
      <c r="F497" s="150" t="s">
        <v>580</v>
      </c>
      <c r="H497" s="151">
        <v>1.6</v>
      </c>
      <c r="I497" s="152"/>
      <c r="L497" s="149"/>
      <c r="M497" s="153"/>
      <c r="T497" s="154"/>
      <c r="AT497" s="155" t="s">
        <v>164</v>
      </c>
      <c r="AU497" s="155" t="s">
        <v>82</v>
      </c>
      <c r="AV497" s="12" t="s">
        <v>82</v>
      </c>
      <c r="AW497" s="12" t="s">
        <v>30</v>
      </c>
      <c r="AX497" s="12" t="s">
        <v>73</v>
      </c>
      <c r="AY497" s="155" t="s">
        <v>155</v>
      </c>
    </row>
    <row r="498" spans="2:65" s="13" customFormat="1">
      <c r="B498" s="166"/>
      <c r="D498" s="145" t="s">
        <v>164</v>
      </c>
      <c r="E498" s="167" t="s">
        <v>1</v>
      </c>
      <c r="F498" s="168" t="s">
        <v>195</v>
      </c>
      <c r="H498" s="167" t="s">
        <v>1</v>
      </c>
      <c r="I498" s="169"/>
      <c r="L498" s="166"/>
      <c r="M498" s="170"/>
      <c r="T498" s="171"/>
      <c r="AT498" s="167" t="s">
        <v>164</v>
      </c>
      <c r="AU498" s="167" t="s">
        <v>82</v>
      </c>
      <c r="AV498" s="13" t="s">
        <v>78</v>
      </c>
      <c r="AW498" s="13" t="s">
        <v>30</v>
      </c>
      <c r="AX498" s="13" t="s">
        <v>73</v>
      </c>
      <c r="AY498" s="167" t="s">
        <v>155</v>
      </c>
    </row>
    <row r="499" spans="2:65" s="12" customFormat="1">
      <c r="B499" s="149"/>
      <c r="D499" s="145" t="s">
        <v>164</v>
      </c>
      <c r="E499" s="155" t="s">
        <v>1</v>
      </c>
      <c r="F499" s="150" t="s">
        <v>581</v>
      </c>
      <c r="H499" s="151">
        <v>3.2</v>
      </c>
      <c r="I499" s="152"/>
      <c r="L499" s="149"/>
      <c r="M499" s="153"/>
      <c r="T499" s="154"/>
      <c r="AT499" s="155" t="s">
        <v>164</v>
      </c>
      <c r="AU499" s="155" t="s">
        <v>82</v>
      </c>
      <c r="AV499" s="12" t="s">
        <v>82</v>
      </c>
      <c r="AW499" s="12" t="s">
        <v>30</v>
      </c>
      <c r="AX499" s="12" t="s">
        <v>73</v>
      </c>
      <c r="AY499" s="155" t="s">
        <v>155</v>
      </c>
    </row>
    <row r="500" spans="2:65" s="12" customFormat="1">
      <c r="B500" s="149"/>
      <c r="D500" s="145" t="s">
        <v>164</v>
      </c>
      <c r="E500" s="155" t="s">
        <v>1</v>
      </c>
      <c r="F500" s="150" t="s">
        <v>582</v>
      </c>
      <c r="H500" s="151">
        <v>1.2</v>
      </c>
      <c r="I500" s="152"/>
      <c r="L500" s="149"/>
      <c r="M500" s="153"/>
      <c r="T500" s="154"/>
      <c r="AT500" s="155" t="s">
        <v>164</v>
      </c>
      <c r="AU500" s="155" t="s">
        <v>82</v>
      </c>
      <c r="AV500" s="12" t="s">
        <v>82</v>
      </c>
      <c r="AW500" s="12" t="s">
        <v>30</v>
      </c>
      <c r="AX500" s="12" t="s">
        <v>73</v>
      </c>
      <c r="AY500" s="155" t="s">
        <v>155</v>
      </c>
    </row>
    <row r="501" spans="2:65" s="14" customFormat="1">
      <c r="B501" s="172"/>
      <c r="D501" s="145" t="s">
        <v>164</v>
      </c>
      <c r="E501" s="173" t="s">
        <v>1</v>
      </c>
      <c r="F501" s="174" t="s">
        <v>179</v>
      </c>
      <c r="H501" s="175">
        <v>6.0000000000000009</v>
      </c>
      <c r="I501" s="176"/>
      <c r="L501" s="172"/>
      <c r="M501" s="177"/>
      <c r="T501" s="178"/>
      <c r="AT501" s="173" t="s">
        <v>164</v>
      </c>
      <c r="AU501" s="173" t="s">
        <v>82</v>
      </c>
      <c r="AV501" s="14" t="s">
        <v>88</v>
      </c>
      <c r="AW501" s="14" t="s">
        <v>30</v>
      </c>
      <c r="AX501" s="14" t="s">
        <v>78</v>
      </c>
      <c r="AY501" s="173" t="s">
        <v>155</v>
      </c>
    </row>
    <row r="502" spans="2:65" s="1" customFormat="1" ht="24.15" customHeight="1">
      <c r="B502" s="31"/>
      <c r="C502" s="156" t="s">
        <v>583</v>
      </c>
      <c r="D502" s="156" t="s">
        <v>167</v>
      </c>
      <c r="E502" s="157" t="s">
        <v>584</v>
      </c>
      <c r="F502" s="158" t="s">
        <v>585</v>
      </c>
      <c r="G502" s="159" t="s">
        <v>586</v>
      </c>
      <c r="H502" s="160">
        <v>1</v>
      </c>
      <c r="I502" s="161"/>
      <c r="J502" s="162">
        <f>ROUND(I502*H502,2)</f>
        <v>0</v>
      </c>
      <c r="K502" s="158" t="s">
        <v>1</v>
      </c>
      <c r="L502" s="31"/>
      <c r="M502" s="163" t="s">
        <v>1</v>
      </c>
      <c r="N502" s="164" t="s">
        <v>38</v>
      </c>
      <c r="P502" s="141">
        <f>O502*H502</f>
        <v>0</v>
      </c>
      <c r="Q502" s="141">
        <v>0</v>
      </c>
      <c r="R502" s="141">
        <f>Q502*H502</f>
        <v>0</v>
      </c>
      <c r="S502" s="141">
        <v>0</v>
      </c>
      <c r="T502" s="142">
        <f>S502*H502</f>
        <v>0</v>
      </c>
      <c r="AR502" s="143" t="s">
        <v>88</v>
      </c>
      <c r="AT502" s="143" t="s">
        <v>167</v>
      </c>
      <c r="AU502" s="143" t="s">
        <v>82</v>
      </c>
      <c r="AY502" s="16" t="s">
        <v>155</v>
      </c>
      <c r="BE502" s="144">
        <f>IF(N502="základní",J502,0)</f>
        <v>0</v>
      </c>
      <c r="BF502" s="144">
        <f>IF(N502="snížená",J502,0)</f>
        <v>0</v>
      </c>
      <c r="BG502" s="144">
        <f>IF(N502="zákl. přenesená",J502,0)</f>
        <v>0</v>
      </c>
      <c r="BH502" s="144">
        <f>IF(N502="sníž. přenesená",J502,0)</f>
        <v>0</v>
      </c>
      <c r="BI502" s="144">
        <f>IF(N502="nulová",J502,0)</f>
        <v>0</v>
      </c>
      <c r="BJ502" s="16" t="s">
        <v>78</v>
      </c>
      <c r="BK502" s="144">
        <f>ROUND(I502*H502,2)</f>
        <v>0</v>
      </c>
      <c r="BL502" s="16" t="s">
        <v>88</v>
      </c>
      <c r="BM502" s="143" t="s">
        <v>587</v>
      </c>
    </row>
    <row r="503" spans="2:65" s="1" customFormat="1">
      <c r="B503" s="31"/>
      <c r="D503" s="145" t="s">
        <v>163</v>
      </c>
      <c r="F503" s="146" t="s">
        <v>585</v>
      </c>
      <c r="I503" s="147"/>
      <c r="L503" s="31"/>
      <c r="M503" s="148"/>
      <c r="T503" s="55"/>
      <c r="AT503" s="16" t="s">
        <v>163</v>
      </c>
      <c r="AU503" s="16" t="s">
        <v>82</v>
      </c>
    </row>
    <row r="504" spans="2:65" s="1" customFormat="1" ht="24.15" customHeight="1">
      <c r="B504" s="31"/>
      <c r="C504" s="156" t="s">
        <v>588</v>
      </c>
      <c r="D504" s="156" t="s">
        <v>167</v>
      </c>
      <c r="E504" s="157" t="s">
        <v>589</v>
      </c>
      <c r="F504" s="158" t="s">
        <v>590</v>
      </c>
      <c r="G504" s="159" t="s">
        <v>170</v>
      </c>
      <c r="H504" s="160">
        <v>3.5390000000000001</v>
      </c>
      <c r="I504" s="161"/>
      <c r="J504" s="162">
        <f>ROUND(I504*H504,2)</f>
        <v>0</v>
      </c>
      <c r="K504" s="158" t="s">
        <v>161</v>
      </c>
      <c r="L504" s="31"/>
      <c r="M504" s="163" t="s">
        <v>1</v>
      </c>
      <c r="N504" s="164" t="s">
        <v>38</v>
      </c>
      <c r="P504" s="141">
        <f>O504*H504</f>
        <v>0</v>
      </c>
      <c r="Q504" s="141">
        <v>0</v>
      </c>
      <c r="R504" s="141">
        <f>Q504*H504</f>
        <v>0</v>
      </c>
      <c r="S504" s="141">
        <v>1.8</v>
      </c>
      <c r="T504" s="142">
        <f>S504*H504</f>
        <v>6.3702000000000005</v>
      </c>
      <c r="AR504" s="143" t="s">
        <v>88</v>
      </c>
      <c r="AT504" s="143" t="s">
        <v>167</v>
      </c>
      <c r="AU504" s="143" t="s">
        <v>82</v>
      </c>
      <c r="AY504" s="16" t="s">
        <v>155</v>
      </c>
      <c r="BE504" s="144">
        <f>IF(N504="základní",J504,0)</f>
        <v>0</v>
      </c>
      <c r="BF504" s="144">
        <f>IF(N504="snížená",J504,0)</f>
        <v>0</v>
      </c>
      <c r="BG504" s="144">
        <f>IF(N504="zákl. přenesená",J504,0)</f>
        <v>0</v>
      </c>
      <c r="BH504" s="144">
        <f>IF(N504="sníž. přenesená",J504,0)</f>
        <v>0</v>
      </c>
      <c r="BI504" s="144">
        <f>IF(N504="nulová",J504,0)</f>
        <v>0</v>
      </c>
      <c r="BJ504" s="16" t="s">
        <v>78</v>
      </c>
      <c r="BK504" s="144">
        <f>ROUND(I504*H504,2)</f>
        <v>0</v>
      </c>
      <c r="BL504" s="16" t="s">
        <v>88</v>
      </c>
      <c r="BM504" s="143" t="s">
        <v>591</v>
      </c>
    </row>
    <row r="505" spans="2:65" s="1" customFormat="1" ht="28.8">
      <c r="B505" s="31"/>
      <c r="D505" s="145" t="s">
        <v>163</v>
      </c>
      <c r="F505" s="146" t="s">
        <v>592</v>
      </c>
      <c r="I505" s="147"/>
      <c r="L505" s="31"/>
      <c r="M505" s="148"/>
      <c r="T505" s="55"/>
      <c r="AT505" s="16" t="s">
        <v>163</v>
      </c>
      <c r="AU505" s="16" t="s">
        <v>82</v>
      </c>
    </row>
    <row r="506" spans="2:65" s="13" customFormat="1">
      <c r="B506" s="166"/>
      <c r="D506" s="145" t="s">
        <v>164</v>
      </c>
      <c r="E506" s="167" t="s">
        <v>1</v>
      </c>
      <c r="F506" s="168" t="s">
        <v>593</v>
      </c>
      <c r="H506" s="167" t="s">
        <v>1</v>
      </c>
      <c r="I506" s="169"/>
      <c r="L506" s="166"/>
      <c r="M506" s="170"/>
      <c r="T506" s="171"/>
      <c r="AT506" s="167" t="s">
        <v>164</v>
      </c>
      <c r="AU506" s="167" t="s">
        <v>82</v>
      </c>
      <c r="AV506" s="13" t="s">
        <v>78</v>
      </c>
      <c r="AW506" s="13" t="s">
        <v>30</v>
      </c>
      <c r="AX506" s="13" t="s">
        <v>73</v>
      </c>
      <c r="AY506" s="167" t="s">
        <v>155</v>
      </c>
    </row>
    <row r="507" spans="2:65" s="12" customFormat="1">
      <c r="B507" s="149"/>
      <c r="D507" s="145" t="s">
        <v>164</v>
      </c>
      <c r="E507" s="155" t="s">
        <v>1</v>
      </c>
      <c r="F507" s="150" t="s">
        <v>594</v>
      </c>
      <c r="H507" s="151">
        <v>3.5390000000000001</v>
      </c>
      <c r="I507" s="152"/>
      <c r="L507" s="149"/>
      <c r="M507" s="153"/>
      <c r="T507" s="154"/>
      <c r="AT507" s="155" t="s">
        <v>164</v>
      </c>
      <c r="AU507" s="155" t="s">
        <v>82</v>
      </c>
      <c r="AV507" s="12" t="s">
        <v>82</v>
      </c>
      <c r="AW507" s="12" t="s">
        <v>30</v>
      </c>
      <c r="AX507" s="12" t="s">
        <v>73</v>
      </c>
      <c r="AY507" s="155" t="s">
        <v>155</v>
      </c>
    </row>
    <row r="508" spans="2:65" s="14" customFormat="1">
      <c r="B508" s="172"/>
      <c r="D508" s="145" t="s">
        <v>164</v>
      </c>
      <c r="E508" s="173" t="s">
        <v>1</v>
      </c>
      <c r="F508" s="174" t="s">
        <v>179</v>
      </c>
      <c r="H508" s="175">
        <v>3.5390000000000001</v>
      </c>
      <c r="I508" s="176"/>
      <c r="L508" s="172"/>
      <c r="M508" s="177"/>
      <c r="T508" s="178"/>
      <c r="AT508" s="173" t="s">
        <v>164</v>
      </c>
      <c r="AU508" s="173" t="s">
        <v>82</v>
      </c>
      <c r="AV508" s="14" t="s">
        <v>88</v>
      </c>
      <c r="AW508" s="14" t="s">
        <v>30</v>
      </c>
      <c r="AX508" s="14" t="s">
        <v>78</v>
      </c>
      <c r="AY508" s="173" t="s">
        <v>155</v>
      </c>
    </row>
    <row r="509" spans="2:65" s="1" customFormat="1" ht="24.15" customHeight="1">
      <c r="B509" s="31"/>
      <c r="C509" s="156" t="s">
        <v>595</v>
      </c>
      <c r="D509" s="156" t="s">
        <v>167</v>
      </c>
      <c r="E509" s="157" t="s">
        <v>596</v>
      </c>
      <c r="F509" s="158" t="s">
        <v>597</v>
      </c>
      <c r="G509" s="159" t="s">
        <v>191</v>
      </c>
      <c r="H509" s="160">
        <v>1</v>
      </c>
      <c r="I509" s="161"/>
      <c r="J509" s="162">
        <f>ROUND(I509*H509,2)</f>
        <v>0</v>
      </c>
      <c r="K509" s="158" t="s">
        <v>161</v>
      </c>
      <c r="L509" s="31"/>
      <c r="M509" s="163" t="s">
        <v>1</v>
      </c>
      <c r="N509" s="164" t="s">
        <v>38</v>
      </c>
      <c r="P509" s="141">
        <f>O509*H509</f>
        <v>0</v>
      </c>
      <c r="Q509" s="141">
        <v>0</v>
      </c>
      <c r="R509" s="141">
        <f>Q509*H509</f>
        <v>0</v>
      </c>
      <c r="S509" s="141">
        <v>0.11899999999999999</v>
      </c>
      <c r="T509" s="142">
        <f>S509*H509</f>
        <v>0.11899999999999999</v>
      </c>
      <c r="AR509" s="143" t="s">
        <v>88</v>
      </c>
      <c r="AT509" s="143" t="s">
        <v>167</v>
      </c>
      <c r="AU509" s="143" t="s">
        <v>82</v>
      </c>
      <c r="AY509" s="16" t="s">
        <v>155</v>
      </c>
      <c r="BE509" s="144">
        <f>IF(N509="základní",J509,0)</f>
        <v>0</v>
      </c>
      <c r="BF509" s="144">
        <f>IF(N509="snížená",J509,0)</f>
        <v>0</v>
      </c>
      <c r="BG509" s="144">
        <f>IF(N509="zákl. přenesená",J509,0)</f>
        <v>0</v>
      </c>
      <c r="BH509" s="144">
        <f>IF(N509="sníž. přenesená",J509,0)</f>
        <v>0</v>
      </c>
      <c r="BI509" s="144">
        <f>IF(N509="nulová",J509,0)</f>
        <v>0</v>
      </c>
      <c r="BJ509" s="16" t="s">
        <v>78</v>
      </c>
      <c r="BK509" s="144">
        <f>ROUND(I509*H509,2)</f>
        <v>0</v>
      </c>
      <c r="BL509" s="16" t="s">
        <v>88</v>
      </c>
      <c r="BM509" s="143" t="s">
        <v>598</v>
      </c>
    </row>
    <row r="510" spans="2:65" s="1" customFormat="1" ht="19.2">
      <c r="B510" s="31"/>
      <c r="D510" s="145" t="s">
        <v>163</v>
      </c>
      <c r="F510" s="146" t="s">
        <v>599</v>
      </c>
      <c r="I510" s="147"/>
      <c r="L510" s="31"/>
      <c r="M510" s="148"/>
      <c r="T510" s="55"/>
      <c r="AT510" s="16" t="s">
        <v>163</v>
      </c>
      <c r="AU510" s="16" t="s">
        <v>82</v>
      </c>
    </row>
    <row r="511" spans="2:65" s="13" customFormat="1">
      <c r="B511" s="166"/>
      <c r="D511" s="145" t="s">
        <v>164</v>
      </c>
      <c r="E511" s="167" t="s">
        <v>1</v>
      </c>
      <c r="F511" s="168" t="s">
        <v>600</v>
      </c>
      <c r="H511" s="167" t="s">
        <v>1</v>
      </c>
      <c r="I511" s="169"/>
      <c r="L511" s="166"/>
      <c r="M511" s="170"/>
      <c r="T511" s="171"/>
      <c r="AT511" s="167" t="s">
        <v>164</v>
      </c>
      <c r="AU511" s="167" t="s">
        <v>82</v>
      </c>
      <c r="AV511" s="13" t="s">
        <v>78</v>
      </c>
      <c r="AW511" s="13" t="s">
        <v>30</v>
      </c>
      <c r="AX511" s="13" t="s">
        <v>73</v>
      </c>
      <c r="AY511" s="167" t="s">
        <v>155</v>
      </c>
    </row>
    <row r="512" spans="2:65" s="12" customFormat="1">
      <c r="B512" s="149"/>
      <c r="D512" s="145" t="s">
        <v>164</v>
      </c>
      <c r="E512" s="155" t="s">
        <v>1</v>
      </c>
      <c r="F512" s="150" t="s">
        <v>78</v>
      </c>
      <c r="H512" s="151">
        <v>1</v>
      </c>
      <c r="I512" s="152"/>
      <c r="L512" s="149"/>
      <c r="M512" s="153"/>
      <c r="T512" s="154"/>
      <c r="AT512" s="155" t="s">
        <v>164</v>
      </c>
      <c r="AU512" s="155" t="s">
        <v>82</v>
      </c>
      <c r="AV512" s="12" t="s">
        <v>82</v>
      </c>
      <c r="AW512" s="12" t="s">
        <v>30</v>
      </c>
      <c r="AX512" s="12" t="s">
        <v>73</v>
      </c>
      <c r="AY512" s="155" t="s">
        <v>155</v>
      </c>
    </row>
    <row r="513" spans="2:65" s="14" customFormat="1">
      <c r="B513" s="172"/>
      <c r="D513" s="145" t="s">
        <v>164</v>
      </c>
      <c r="E513" s="173" t="s">
        <v>1</v>
      </c>
      <c r="F513" s="174" t="s">
        <v>179</v>
      </c>
      <c r="H513" s="175">
        <v>1</v>
      </c>
      <c r="I513" s="176"/>
      <c r="L513" s="172"/>
      <c r="M513" s="177"/>
      <c r="T513" s="178"/>
      <c r="AT513" s="173" t="s">
        <v>164</v>
      </c>
      <c r="AU513" s="173" t="s">
        <v>82</v>
      </c>
      <c r="AV513" s="14" t="s">
        <v>88</v>
      </c>
      <c r="AW513" s="14" t="s">
        <v>30</v>
      </c>
      <c r="AX513" s="14" t="s">
        <v>78</v>
      </c>
      <c r="AY513" s="173" t="s">
        <v>155</v>
      </c>
    </row>
    <row r="514" spans="2:65" s="1" customFormat="1" ht="24.15" customHeight="1">
      <c r="B514" s="31"/>
      <c r="C514" s="156" t="s">
        <v>601</v>
      </c>
      <c r="D514" s="156" t="s">
        <v>167</v>
      </c>
      <c r="E514" s="157" t="s">
        <v>602</v>
      </c>
      <c r="F514" s="158" t="s">
        <v>603</v>
      </c>
      <c r="G514" s="159" t="s">
        <v>191</v>
      </c>
      <c r="H514" s="160">
        <v>6</v>
      </c>
      <c r="I514" s="161"/>
      <c r="J514" s="162">
        <f>ROUND(I514*H514,2)</f>
        <v>0</v>
      </c>
      <c r="K514" s="158" t="s">
        <v>161</v>
      </c>
      <c r="L514" s="31"/>
      <c r="M514" s="163" t="s">
        <v>1</v>
      </c>
      <c r="N514" s="164" t="s">
        <v>38</v>
      </c>
      <c r="P514" s="141">
        <f>O514*H514</f>
        <v>0</v>
      </c>
      <c r="Q514" s="141">
        <v>0</v>
      </c>
      <c r="R514" s="141">
        <f>Q514*H514</f>
        <v>0</v>
      </c>
      <c r="S514" s="141">
        <v>0.09</v>
      </c>
      <c r="T514" s="142">
        <f>S514*H514</f>
        <v>0.54</v>
      </c>
      <c r="AR514" s="143" t="s">
        <v>88</v>
      </c>
      <c r="AT514" s="143" t="s">
        <v>167</v>
      </c>
      <c r="AU514" s="143" t="s">
        <v>82</v>
      </c>
      <c r="AY514" s="16" t="s">
        <v>155</v>
      </c>
      <c r="BE514" s="144">
        <f>IF(N514="základní",J514,0)</f>
        <v>0</v>
      </c>
      <c r="BF514" s="144">
        <f>IF(N514="snížená",J514,0)</f>
        <v>0</v>
      </c>
      <c r="BG514" s="144">
        <f>IF(N514="zákl. přenesená",J514,0)</f>
        <v>0</v>
      </c>
      <c r="BH514" s="144">
        <f>IF(N514="sníž. přenesená",J514,0)</f>
        <v>0</v>
      </c>
      <c r="BI514" s="144">
        <f>IF(N514="nulová",J514,0)</f>
        <v>0</v>
      </c>
      <c r="BJ514" s="16" t="s">
        <v>78</v>
      </c>
      <c r="BK514" s="144">
        <f>ROUND(I514*H514,2)</f>
        <v>0</v>
      </c>
      <c r="BL514" s="16" t="s">
        <v>88</v>
      </c>
      <c r="BM514" s="143" t="s">
        <v>604</v>
      </c>
    </row>
    <row r="515" spans="2:65" s="1" customFormat="1" ht="28.8">
      <c r="B515" s="31"/>
      <c r="D515" s="145" t="s">
        <v>163</v>
      </c>
      <c r="F515" s="146" t="s">
        <v>605</v>
      </c>
      <c r="I515" s="147"/>
      <c r="L515" s="31"/>
      <c r="M515" s="148"/>
      <c r="T515" s="55"/>
      <c r="AT515" s="16" t="s">
        <v>163</v>
      </c>
      <c r="AU515" s="16" t="s">
        <v>82</v>
      </c>
    </row>
    <row r="516" spans="2:65" s="13" customFormat="1">
      <c r="B516" s="166"/>
      <c r="D516" s="145" t="s">
        <v>164</v>
      </c>
      <c r="E516" s="167" t="s">
        <v>1</v>
      </c>
      <c r="F516" s="168" t="s">
        <v>236</v>
      </c>
      <c r="H516" s="167" t="s">
        <v>1</v>
      </c>
      <c r="I516" s="169"/>
      <c r="L516" s="166"/>
      <c r="M516" s="170"/>
      <c r="T516" s="171"/>
      <c r="AT516" s="167" t="s">
        <v>164</v>
      </c>
      <c r="AU516" s="167" t="s">
        <v>82</v>
      </c>
      <c r="AV516" s="13" t="s">
        <v>78</v>
      </c>
      <c r="AW516" s="13" t="s">
        <v>30</v>
      </c>
      <c r="AX516" s="13" t="s">
        <v>73</v>
      </c>
      <c r="AY516" s="167" t="s">
        <v>155</v>
      </c>
    </row>
    <row r="517" spans="2:65" s="12" customFormat="1">
      <c r="B517" s="149"/>
      <c r="D517" s="145" t="s">
        <v>164</v>
      </c>
      <c r="E517" s="155" t="s">
        <v>1</v>
      </c>
      <c r="F517" s="150" t="s">
        <v>94</v>
      </c>
      <c r="H517" s="151">
        <v>6</v>
      </c>
      <c r="I517" s="152"/>
      <c r="L517" s="149"/>
      <c r="M517" s="153"/>
      <c r="T517" s="154"/>
      <c r="AT517" s="155" t="s">
        <v>164</v>
      </c>
      <c r="AU517" s="155" t="s">
        <v>82</v>
      </c>
      <c r="AV517" s="12" t="s">
        <v>82</v>
      </c>
      <c r="AW517" s="12" t="s">
        <v>30</v>
      </c>
      <c r="AX517" s="12" t="s">
        <v>73</v>
      </c>
      <c r="AY517" s="155" t="s">
        <v>155</v>
      </c>
    </row>
    <row r="518" spans="2:65" s="14" customFormat="1">
      <c r="B518" s="172"/>
      <c r="D518" s="145" t="s">
        <v>164</v>
      </c>
      <c r="E518" s="173" t="s">
        <v>1</v>
      </c>
      <c r="F518" s="174" t="s">
        <v>179</v>
      </c>
      <c r="H518" s="175">
        <v>6</v>
      </c>
      <c r="I518" s="176"/>
      <c r="L518" s="172"/>
      <c r="M518" s="177"/>
      <c r="T518" s="178"/>
      <c r="AT518" s="173" t="s">
        <v>164</v>
      </c>
      <c r="AU518" s="173" t="s">
        <v>82</v>
      </c>
      <c r="AV518" s="14" t="s">
        <v>88</v>
      </c>
      <c r="AW518" s="14" t="s">
        <v>30</v>
      </c>
      <c r="AX518" s="14" t="s">
        <v>78</v>
      </c>
      <c r="AY518" s="173" t="s">
        <v>155</v>
      </c>
    </row>
    <row r="519" spans="2:65" s="1" customFormat="1" ht="24.15" customHeight="1">
      <c r="B519" s="31"/>
      <c r="C519" s="156" t="s">
        <v>606</v>
      </c>
      <c r="D519" s="156" t="s">
        <v>167</v>
      </c>
      <c r="E519" s="157" t="s">
        <v>607</v>
      </c>
      <c r="F519" s="158" t="s">
        <v>608</v>
      </c>
      <c r="G519" s="159" t="s">
        <v>183</v>
      </c>
      <c r="H519" s="160">
        <v>297.26400000000001</v>
      </c>
      <c r="I519" s="161"/>
      <c r="J519" s="162">
        <f>ROUND(I519*H519,2)</f>
        <v>0</v>
      </c>
      <c r="K519" s="158" t="s">
        <v>161</v>
      </c>
      <c r="L519" s="31"/>
      <c r="M519" s="163" t="s">
        <v>1</v>
      </c>
      <c r="N519" s="164" t="s">
        <v>38</v>
      </c>
      <c r="P519" s="141">
        <f>O519*H519</f>
        <v>0</v>
      </c>
      <c r="Q519" s="141">
        <v>1.9949999999999999E-2</v>
      </c>
      <c r="R519" s="141">
        <f>Q519*H519</f>
        <v>5.9304167999999997</v>
      </c>
      <c r="S519" s="141">
        <v>0</v>
      </c>
      <c r="T519" s="142">
        <f>S519*H519</f>
        <v>0</v>
      </c>
      <c r="AR519" s="143" t="s">
        <v>88</v>
      </c>
      <c r="AT519" s="143" t="s">
        <v>167</v>
      </c>
      <c r="AU519" s="143" t="s">
        <v>82</v>
      </c>
      <c r="AY519" s="16" t="s">
        <v>155</v>
      </c>
      <c r="BE519" s="144">
        <f>IF(N519="základní",J519,0)</f>
        <v>0</v>
      </c>
      <c r="BF519" s="144">
        <f>IF(N519="snížená",J519,0)</f>
        <v>0</v>
      </c>
      <c r="BG519" s="144">
        <f>IF(N519="zákl. přenesená",J519,0)</f>
        <v>0</v>
      </c>
      <c r="BH519" s="144">
        <f>IF(N519="sníž. přenesená",J519,0)</f>
        <v>0</v>
      </c>
      <c r="BI519" s="144">
        <f>IF(N519="nulová",J519,0)</f>
        <v>0</v>
      </c>
      <c r="BJ519" s="16" t="s">
        <v>78</v>
      </c>
      <c r="BK519" s="144">
        <f>ROUND(I519*H519,2)</f>
        <v>0</v>
      </c>
      <c r="BL519" s="16" t="s">
        <v>88</v>
      </c>
      <c r="BM519" s="143" t="s">
        <v>609</v>
      </c>
    </row>
    <row r="520" spans="2:65" s="1" customFormat="1" ht="19.2">
      <c r="B520" s="31"/>
      <c r="D520" s="145" t="s">
        <v>163</v>
      </c>
      <c r="F520" s="146" t="s">
        <v>610</v>
      </c>
      <c r="I520" s="147"/>
      <c r="L520" s="31"/>
      <c r="M520" s="148"/>
      <c r="T520" s="55"/>
      <c r="AT520" s="16" t="s">
        <v>163</v>
      </c>
      <c r="AU520" s="16" t="s">
        <v>82</v>
      </c>
    </row>
    <row r="521" spans="2:65" s="1" customFormat="1" ht="144">
      <c r="B521" s="31"/>
      <c r="D521" s="145" t="s">
        <v>173</v>
      </c>
      <c r="F521" s="165" t="s">
        <v>611</v>
      </c>
      <c r="I521" s="147"/>
      <c r="L521" s="31"/>
      <c r="M521" s="148"/>
      <c r="T521" s="55"/>
      <c r="AT521" s="16" t="s">
        <v>173</v>
      </c>
      <c r="AU521" s="16" t="s">
        <v>82</v>
      </c>
    </row>
    <row r="522" spans="2:65" s="13" customFormat="1">
      <c r="B522" s="166"/>
      <c r="D522" s="145" t="s">
        <v>164</v>
      </c>
      <c r="E522" s="167" t="s">
        <v>1</v>
      </c>
      <c r="F522" s="168" t="s">
        <v>450</v>
      </c>
      <c r="H522" s="167" t="s">
        <v>1</v>
      </c>
      <c r="I522" s="169"/>
      <c r="L522" s="166"/>
      <c r="M522" s="170"/>
      <c r="T522" s="171"/>
      <c r="AT522" s="167" t="s">
        <v>164</v>
      </c>
      <c r="AU522" s="167" t="s">
        <v>82</v>
      </c>
      <c r="AV522" s="13" t="s">
        <v>78</v>
      </c>
      <c r="AW522" s="13" t="s">
        <v>30</v>
      </c>
      <c r="AX522" s="13" t="s">
        <v>73</v>
      </c>
      <c r="AY522" s="167" t="s">
        <v>155</v>
      </c>
    </row>
    <row r="523" spans="2:65" s="12" customFormat="1">
      <c r="B523" s="149"/>
      <c r="D523" s="145" t="s">
        <v>164</v>
      </c>
      <c r="E523" s="155" t="s">
        <v>1</v>
      </c>
      <c r="F523" s="150" t="s">
        <v>451</v>
      </c>
      <c r="H523" s="151">
        <v>283.17200000000003</v>
      </c>
      <c r="I523" s="152"/>
      <c r="L523" s="149"/>
      <c r="M523" s="153"/>
      <c r="T523" s="154"/>
      <c r="AT523" s="155" t="s">
        <v>164</v>
      </c>
      <c r="AU523" s="155" t="s">
        <v>82</v>
      </c>
      <c r="AV523" s="12" t="s">
        <v>82</v>
      </c>
      <c r="AW523" s="12" t="s">
        <v>30</v>
      </c>
      <c r="AX523" s="12" t="s">
        <v>73</v>
      </c>
      <c r="AY523" s="155" t="s">
        <v>155</v>
      </c>
    </row>
    <row r="524" spans="2:65" s="12" customFormat="1">
      <c r="B524" s="149"/>
      <c r="D524" s="145" t="s">
        <v>164</v>
      </c>
      <c r="E524" s="155" t="s">
        <v>1</v>
      </c>
      <c r="F524" s="150" t="s">
        <v>452</v>
      </c>
      <c r="H524" s="151">
        <v>14.092000000000001</v>
      </c>
      <c r="I524" s="152"/>
      <c r="L524" s="149"/>
      <c r="M524" s="153"/>
      <c r="T524" s="154"/>
      <c r="AT524" s="155" t="s">
        <v>164</v>
      </c>
      <c r="AU524" s="155" t="s">
        <v>82</v>
      </c>
      <c r="AV524" s="12" t="s">
        <v>82</v>
      </c>
      <c r="AW524" s="12" t="s">
        <v>30</v>
      </c>
      <c r="AX524" s="12" t="s">
        <v>73</v>
      </c>
      <c r="AY524" s="155" t="s">
        <v>155</v>
      </c>
    </row>
    <row r="525" spans="2:65" s="14" customFormat="1">
      <c r="B525" s="172"/>
      <c r="D525" s="145" t="s">
        <v>164</v>
      </c>
      <c r="E525" s="173" t="s">
        <v>1</v>
      </c>
      <c r="F525" s="174" t="s">
        <v>179</v>
      </c>
      <c r="H525" s="175">
        <v>297.26400000000001</v>
      </c>
      <c r="I525" s="176"/>
      <c r="L525" s="172"/>
      <c r="M525" s="177"/>
      <c r="T525" s="178"/>
      <c r="AT525" s="173" t="s">
        <v>164</v>
      </c>
      <c r="AU525" s="173" t="s">
        <v>82</v>
      </c>
      <c r="AV525" s="14" t="s">
        <v>88</v>
      </c>
      <c r="AW525" s="14" t="s">
        <v>30</v>
      </c>
      <c r="AX525" s="14" t="s">
        <v>78</v>
      </c>
      <c r="AY525" s="173" t="s">
        <v>155</v>
      </c>
    </row>
    <row r="526" spans="2:65" s="1" customFormat="1" ht="24.15" customHeight="1">
      <c r="B526" s="31"/>
      <c r="C526" s="156" t="s">
        <v>612</v>
      </c>
      <c r="D526" s="156" t="s">
        <v>167</v>
      </c>
      <c r="E526" s="157" t="s">
        <v>613</v>
      </c>
      <c r="F526" s="158" t="s">
        <v>614</v>
      </c>
      <c r="G526" s="159" t="s">
        <v>183</v>
      </c>
      <c r="H526" s="160">
        <v>635.28</v>
      </c>
      <c r="I526" s="161"/>
      <c r="J526" s="162">
        <f>ROUND(I526*H526,2)</f>
        <v>0</v>
      </c>
      <c r="K526" s="158" t="s">
        <v>310</v>
      </c>
      <c r="L526" s="31"/>
      <c r="M526" s="163" t="s">
        <v>1</v>
      </c>
      <c r="N526" s="164" t="s">
        <v>38</v>
      </c>
      <c r="P526" s="141">
        <f>O526*H526</f>
        <v>0</v>
      </c>
      <c r="Q526" s="141">
        <v>0</v>
      </c>
      <c r="R526" s="141">
        <f>Q526*H526</f>
        <v>0</v>
      </c>
      <c r="S526" s="141">
        <v>0</v>
      </c>
      <c r="T526" s="142">
        <f>S526*H526</f>
        <v>0</v>
      </c>
      <c r="AR526" s="143" t="s">
        <v>88</v>
      </c>
      <c r="AT526" s="143" t="s">
        <v>167</v>
      </c>
      <c r="AU526" s="143" t="s">
        <v>82</v>
      </c>
      <c r="AY526" s="16" t="s">
        <v>155</v>
      </c>
      <c r="BE526" s="144">
        <f>IF(N526="základní",J526,0)</f>
        <v>0</v>
      </c>
      <c r="BF526" s="144">
        <f>IF(N526="snížená",J526,0)</f>
        <v>0</v>
      </c>
      <c r="BG526" s="144">
        <f>IF(N526="zákl. přenesená",J526,0)</f>
        <v>0</v>
      </c>
      <c r="BH526" s="144">
        <f>IF(N526="sníž. přenesená",J526,0)</f>
        <v>0</v>
      </c>
      <c r="BI526" s="144">
        <f>IF(N526="nulová",J526,0)</f>
        <v>0</v>
      </c>
      <c r="BJ526" s="16" t="s">
        <v>78</v>
      </c>
      <c r="BK526" s="144">
        <f>ROUND(I526*H526,2)</f>
        <v>0</v>
      </c>
      <c r="BL526" s="16" t="s">
        <v>88</v>
      </c>
      <c r="BM526" s="143" t="s">
        <v>615</v>
      </c>
    </row>
    <row r="527" spans="2:65" s="1" customFormat="1" ht="19.2">
      <c r="B527" s="31"/>
      <c r="D527" s="145" t="s">
        <v>163</v>
      </c>
      <c r="F527" s="146" t="s">
        <v>616</v>
      </c>
      <c r="I527" s="147"/>
      <c r="L527" s="31"/>
      <c r="M527" s="148"/>
      <c r="T527" s="55"/>
      <c r="AT527" s="16" t="s">
        <v>163</v>
      </c>
      <c r="AU527" s="16" t="s">
        <v>82</v>
      </c>
    </row>
    <row r="528" spans="2:65" s="1" customFormat="1">
      <c r="B528" s="31"/>
      <c r="D528" s="179" t="s">
        <v>313</v>
      </c>
      <c r="F528" s="180" t="s">
        <v>617</v>
      </c>
      <c r="I528" s="147"/>
      <c r="L528" s="31"/>
      <c r="M528" s="148"/>
      <c r="T528" s="55"/>
      <c r="AT528" s="16" t="s">
        <v>313</v>
      </c>
      <c r="AU528" s="16" t="s">
        <v>82</v>
      </c>
    </row>
    <row r="529" spans="2:65" s="12" customFormat="1">
      <c r="B529" s="149"/>
      <c r="D529" s="145" t="s">
        <v>164</v>
      </c>
      <c r="E529" s="155" t="s">
        <v>1</v>
      </c>
      <c r="F529" s="150" t="s">
        <v>618</v>
      </c>
      <c r="H529" s="151">
        <v>635.28</v>
      </c>
      <c r="I529" s="152"/>
      <c r="L529" s="149"/>
      <c r="M529" s="153"/>
      <c r="T529" s="154"/>
      <c r="AT529" s="155" t="s">
        <v>164</v>
      </c>
      <c r="AU529" s="155" t="s">
        <v>82</v>
      </c>
      <c r="AV529" s="12" t="s">
        <v>82</v>
      </c>
      <c r="AW529" s="12" t="s">
        <v>30</v>
      </c>
      <c r="AX529" s="12" t="s">
        <v>73</v>
      </c>
      <c r="AY529" s="155" t="s">
        <v>155</v>
      </c>
    </row>
    <row r="530" spans="2:65" s="14" customFormat="1">
      <c r="B530" s="172"/>
      <c r="D530" s="145" t="s">
        <v>164</v>
      </c>
      <c r="E530" s="173" t="s">
        <v>1</v>
      </c>
      <c r="F530" s="174" t="s">
        <v>179</v>
      </c>
      <c r="H530" s="175">
        <v>635.28</v>
      </c>
      <c r="I530" s="176"/>
      <c r="L530" s="172"/>
      <c r="M530" s="177"/>
      <c r="T530" s="178"/>
      <c r="AT530" s="173" t="s">
        <v>164</v>
      </c>
      <c r="AU530" s="173" t="s">
        <v>82</v>
      </c>
      <c r="AV530" s="14" t="s">
        <v>88</v>
      </c>
      <c r="AW530" s="14" t="s">
        <v>30</v>
      </c>
      <c r="AX530" s="14" t="s">
        <v>78</v>
      </c>
      <c r="AY530" s="173" t="s">
        <v>155</v>
      </c>
    </row>
    <row r="531" spans="2:65" s="1" customFormat="1" ht="24.15" customHeight="1">
      <c r="B531" s="31"/>
      <c r="C531" s="156" t="s">
        <v>619</v>
      </c>
      <c r="D531" s="156" t="s">
        <v>167</v>
      </c>
      <c r="E531" s="157" t="s">
        <v>620</v>
      </c>
      <c r="F531" s="158" t="s">
        <v>621</v>
      </c>
      <c r="G531" s="159" t="s">
        <v>183</v>
      </c>
      <c r="H531" s="160">
        <v>635.28</v>
      </c>
      <c r="I531" s="161"/>
      <c r="J531" s="162">
        <f>ROUND(I531*H531,2)</f>
        <v>0</v>
      </c>
      <c r="K531" s="158" t="s">
        <v>310</v>
      </c>
      <c r="L531" s="31"/>
      <c r="M531" s="163" t="s">
        <v>1</v>
      </c>
      <c r="N531" s="164" t="s">
        <v>38</v>
      </c>
      <c r="P531" s="141">
        <f>O531*H531</f>
        <v>0</v>
      </c>
      <c r="Q531" s="141">
        <v>0</v>
      </c>
      <c r="R531" s="141">
        <f>Q531*H531</f>
        <v>0</v>
      </c>
      <c r="S531" s="141">
        <v>0</v>
      </c>
      <c r="T531" s="142">
        <f>S531*H531</f>
        <v>0</v>
      </c>
      <c r="AR531" s="143" t="s">
        <v>88</v>
      </c>
      <c r="AT531" s="143" t="s">
        <v>167</v>
      </c>
      <c r="AU531" s="143" t="s">
        <v>82</v>
      </c>
      <c r="AY531" s="16" t="s">
        <v>155</v>
      </c>
      <c r="BE531" s="144">
        <f>IF(N531="základní",J531,0)</f>
        <v>0</v>
      </c>
      <c r="BF531" s="144">
        <f>IF(N531="snížená",J531,0)</f>
        <v>0</v>
      </c>
      <c r="BG531" s="144">
        <f>IF(N531="zákl. přenesená",J531,0)</f>
        <v>0</v>
      </c>
      <c r="BH531" s="144">
        <f>IF(N531="sníž. přenesená",J531,0)</f>
        <v>0</v>
      </c>
      <c r="BI531" s="144">
        <f>IF(N531="nulová",J531,0)</f>
        <v>0</v>
      </c>
      <c r="BJ531" s="16" t="s">
        <v>78</v>
      </c>
      <c r="BK531" s="144">
        <f>ROUND(I531*H531,2)</f>
        <v>0</v>
      </c>
      <c r="BL531" s="16" t="s">
        <v>88</v>
      </c>
      <c r="BM531" s="143" t="s">
        <v>622</v>
      </c>
    </row>
    <row r="532" spans="2:65" s="1" customFormat="1" ht="28.8">
      <c r="B532" s="31"/>
      <c r="D532" s="145" t="s">
        <v>163</v>
      </c>
      <c r="F532" s="146" t="s">
        <v>623</v>
      </c>
      <c r="I532" s="147"/>
      <c r="L532" s="31"/>
      <c r="M532" s="148"/>
      <c r="T532" s="55"/>
      <c r="AT532" s="16" t="s">
        <v>163</v>
      </c>
      <c r="AU532" s="16" t="s">
        <v>82</v>
      </c>
    </row>
    <row r="533" spans="2:65" s="1" customFormat="1">
      <c r="B533" s="31"/>
      <c r="D533" s="179" t="s">
        <v>313</v>
      </c>
      <c r="F533" s="180" t="s">
        <v>624</v>
      </c>
      <c r="I533" s="147"/>
      <c r="L533" s="31"/>
      <c r="M533" s="148"/>
      <c r="T533" s="55"/>
      <c r="AT533" s="16" t="s">
        <v>313</v>
      </c>
      <c r="AU533" s="16" t="s">
        <v>82</v>
      </c>
    </row>
    <row r="534" spans="2:65" s="11" customFormat="1" ht="22.95" customHeight="1">
      <c r="B534" s="119"/>
      <c r="D534" s="120" t="s">
        <v>72</v>
      </c>
      <c r="E534" s="129" t="s">
        <v>625</v>
      </c>
      <c r="F534" s="129" t="s">
        <v>626</v>
      </c>
      <c r="I534" s="122"/>
      <c r="J534" s="130">
        <f>BK534</f>
        <v>0</v>
      </c>
      <c r="L534" s="119"/>
      <c r="M534" s="124"/>
      <c r="P534" s="125">
        <f>SUM(P535:P547)</f>
        <v>0</v>
      </c>
      <c r="R534" s="125">
        <f>SUM(R535:R547)</f>
        <v>0</v>
      </c>
      <c r="T534" s="126">
        <f>SUM(T535:T547)</f>
        <v>0</v>
      </c>
      <c r="AR534" s="120" t="s">
        <v>78</v>
      </c>
      <c r="AT534" s="127" t="s">
        <v>72</v>
      </c>
      <c r="AU534" s="127" t="s">
        <v>78</v>
      </c>
      <c r="AY534" s="120" t="s">
        <v>155</v>
      </c>
      <c r="BK534" s="128">
        <f>SUM(BK535:BK547)</f>
        <v>0</v>
      </c>
    </row>
    <row r="535" spans="2:65" s="1" customFormat="1" ht="24.15" customHeight="1">
      <c r="B535" s="31"/>
      <c r="C535" s="156" t="s">
        <v>627</v>
      </c>
      <c r="D535" s="156" t="s">
        <v>167</v>
      </c>
      <c r="E535" s="157" t="s">
        <v>628</v>
      </c>
      <c r="F535" s="158" t="s">
        <v>629</v>
      </c>
      <c r="G535" s="159" t="s">
        <v>160</v>
      </c>
      <c r="H535" s="160">
        <v>101.446</v>
      </c>
      <c r="I535" s="161"/>
      <c r="J535" s="162">
        <f>ROUND(I535*H535,2)</f>
        <v>0</v>
      </c>
      <c r="K535" s="158" t="s">
        <v>161</v>
      </c>
      <c r="L535" s="31"/>
      <c r="M535" s="163" t="s">
        <v>1</v>
      </c>
      <c r="N535" s="164" t="s">
        <v>38</v>
      </c>
      <c r="P535" s="141">
        <f>O535*H535</f>
        <v>0</v>
      </c>
      <c r="Q535" s="141">
        <v>0</v>
      </c>
      <c r="R535" s="141">
        <f>Q535*H535</f>
        <v>0</v>
      </c>
      <c r="S535" s="141">
        <v>0</v>
      </c>
      <c r="T535" s="142">
        <f>S535*H535</f>
        <v>0</v>
      </c>
      <c r="AR535" s="143" t="s">
        <v>88</v>
      </c>
      <c r="AT535" s="143" t="s">
        <v>167</v>
      </c>
      <c r="AU535" s="143" t="s">
        <v>82</v>
      </c>
      <c r="AY535" s="16" t="s">
        <v>155</v>
      </c>
      <c r="BE535" s="144">
        <f>IF(N535="základní",J535,0)</f>
        <v>0</v>
      </c>
      <c r="BF535" s="144">
        <f>IF(N535="snížená",J535,0)</f>
        <v>0</v>
      </c>
      <c r="BG535" s="144">
        <f>IF(N535="zákl. přenesená",J535,0)</f>
        <v>0</v>
      </c>
      <c r="BH535" s="144">
        <f>IF(N535="sníž. přenesená",J535,0)</f>
        <v>0</v>
      </c>
      <c r="BI535" s="144">
        <f>IF(N535="nulová",J535,0)</f>
        <v>0</v>
      </c>
      <c r="BJ535" s="16" t="s">
        <v>78</v>
      </c>
      <c r="BK535" s="144">
        <f>ROUND(I535*H535,2)</f>
        <v>0</v>
      </c>
      <c r="BL535" s="16" t="s">
        <v>88</v>
      </c>
      <c r="BM535" s="143" t="s">
        <v>630</v>
      </c>
    </row>
    <row r="536" spans="2:65" s="1" customFormat="1" ht="28.8">
      <c r="B536" s="31"/>
      <c r="D536" s="145" t="s">
        <v>163</v>
      </c>
      <c r="F536" s="146" t="s">
        <v>631</v>
      </c>
      <c r="I536" s="147"/>
      <c r="L536" s="31"/>
      <c r="M536" s="148"/>
      <c r="T536" s="55"/>
      <c r="AT536" s="16" t="s">
        <v>163</v>
      </c>
      <c r="AU536" s="16" t="s">
        <v>82</v>
      </c>
    </row>
    <row r="537" spans="2:65" s="1" customFormat="1" ht="134.4">
      <c r="B537" s="31"/>
      <c r="D537" s="145" t="s">
        <v>173</v>
      </c>
      <c r="F537" s="165" t="s">
        <v>632</v>
      </c>
      <c r="I537" s="147"/>
      <c r="L537" s="31"/>
      <c r="M537" s="148"/>
      <c r="T537" s="55"/>
      <c r="AT537" s="16" t="s">
        <v>173</v>
      </c>
      <c r="AU537" s="16" t="s">
        <v>82</v>
      </c>
    </row>
    <row r="538" spans="2:65" s="1" customFormat="1" ht="24.15" customHeight="1">
      <c r="B538" s="31"/>
      <c r="C538" s="156" t="s">
        <v>633</v>
      </c>
      <c r="D538" s="156" t="s">
        <v>167</v>
      </c>
      <c r="E538" s="157" t="s">
        <v>634</v>
      </c>
      <c r="F538" s="158" t="s">
        <v>635</v>
      </c>
      <c r="G538" s="159" t="s">
        <v>160</v>
      </c>
      <c r="H538" s="160">
        <v>1014.46</v>
      </c>
      <c r="I538" s="161"/>
      <c r="J538" s="162">
        <f>ROUND(I538*H538,2)</f>
        <v>0</v>
      </c>
      <c r="K538" s="158" t="s">
        <v>161</v>
      </c>
      <c r="L538" s="31"/>
      <c r="M538" s="163" t="s">
        <v>1</v>
      </c>
      <c r="N538" s="164" t="s">
        <v>38</v>
      </c>
      <c r="P538" s="141">
        <f>O538*H538</f>
        <v>0</v>
      </c>
      <c r="Q538" s="141">
        <v>0</v>
      </c>
      <c r="R538" s="141">
        <f>Q538*H538</f>
        <v>0</v>
      </c>
      <c r="S538" s="141">
        <v>0</v>
      </c>
      <c r="T538" s="142">
        <f>S538*H538</f>
        <v>0</v>
      </c>
      <c r="AR538" s="143" t="s">
        <v>88</v>
      </c>
      <c r="AT538" s="143" t="s">
        <v>167</v>
      </c>
      <c r="AU538" s="143" t="s">
        <v>82</v>
      </c>
      <c r="AY538" s="16" t="s">
        <v>155</v>
      </c>
      <c r="BE538" s="144">
        <f>IF(N538="základní",J538,0)</f>
        <v>0</v>
      </c>
      <c r="BF538" s="144">
        <f>IF(N538="snížená",J538,0)</f>
        <v>0</v>
      </c>
      <c r="BG538" s="144">
        <f>IF(N538="zákl. přenesená",J538,0)</f>
        <v>0</v>
      </c>
      <c r="BH538" s="144">
        <f>IF(N538="sníž. přenesená",J538,0)</f>
        <v>0</v>
      </c>
      <c r="BI538" s="144">
        <f>IF(N538="nulová",J538,0)</f>
        <v>0</v>
      </c>
      <c r="BJ538" s="16" t="s">
        <v>78</v>
      </c>
      <c r="BK538" s="144">
        <f>ROUND(I538*H538,2)</f>
        <v>0</v>
      </c>
      <c r="BL538" s="16" t="s">
        <v>88</v>
      </c>
      <c r="BM538" s="143" t="s">
        <v>636</v>
      </c>
    </row>
    <row r="539" spans="2:65" s="1" customFormat="1" ht="28.8">
      <c r="B539" s="31"/>
      <c r="D539" s="145" t="s">
        <v>163</v>
      </c>
      <c r="F539" s="146" t="s">
        <v>637</v>
      </c>
      <c r="I539" s="147"/>
      <c r="L539" s="31"/>
      <c r="M539" s="148"/>
      <c r="T539" s="55"/>
      <c r="AT539" s="16" t="s">
        <v>163</v>
      </c>
      <c r="AU539" s="16" t="s">
        <v>82</v>
      </c>
    </row>
    <row r="540" spans="2:65" s="1" customFormat="1" ht="86.4">
      <c r="B540" s="31"/>
      <c r="D540" s="145" t="s">
        <v>173</v>
      </c>
      <c r="F540" s="165" t="s">
        <v>638</v>
      </c>
      <c r="I540" s="147"/>
      <c r="L540" s="31"/>
      <c r="M540" s="148"/>
      <c r="T540" s="55"/>
      <c r="AT540" s="16" t="s">
        <v>173</v>
      </c>
      <c r="AU540" s="16" t="s">
        <v>82</v>
      </c>
    </row>
    <row r="541" spans="2:65" s="12" customFormat="1">
      <c r="B541" s="149"/>
      <c r="D541" s="145" t="s">
        <v>164</v>
      </c>
      <c r="F541" s="150" t="s">
        <v>639</v>
      </c>
      <c r="H541" s="151">
        <v>1014.46</v>
      </c>
      <c r="I541" s="152"/>
      <c r="L541" s="149"/>
      <c r="M541" s="153"/>
      <c r="T541" s="154"/>
      <c r="AT541" s="155" t="s">
        <v>164</v>
      </c>
      <c r="AU541" s="155" t="s">
        <v>82</v>
      </c>
      <c r="AV541" s="12" t="s">
        <v>82</v>
      </c>
      <c r="AW541" s="12" t="s">
        <v>4</v>
      </c>
      <c r="AX541" s="12" t="s">
        <v>78</v>
      </c>
      <c r="AY541" s="155" t="s">
        <v>155</v>
      </c>
    </row>
    <row r="542" spans="2:65" s="1" customFormat="1" ht="33" customHeight="1">
      <c r="B542" s="31"/>
      <c r="C542" s="156" t="s">
        <v>640</v>
      </c>
      <c r="D542" s="156" t="s">
        <v>167</v>
      </c>
      <c r="E542" s="157" t="s">
        <v>641</v>
      </c>
      <c r="F542" s="158" t="s">
        <v>642</v>
      </c>
      <c r="G542" s="159" t="s">
        <v>160</v>
      </c>
      <c r="H542" s="160">
        <v>101.446</v>
      </c>
      <c r="I542" s="161"/>
      <c r="J542" s="162">
        <f>ROUND(I542*H542,2)</f>
        <v>0</v>
      </c>
      <c r="K542" s="158" t="s">
        <v>161</v>
      </c>
      <c r="L542" s="31"/>
      <c r="M542" s="163" t="s">
        <v>1</v>
      </c>
      <c r="N542" s="164" t="s">
        <v>38</v>
      </c>
      <c r="P542" s="141">
        <f>O542*H542</f>
        <v>0</v>
      </c>
      <c r="Q542" s="141">
        <v>0</v>
      </c>
      <c r="R542" s="141">
        <f>Q542*H542</f>
        <v>0</v>
      </c>
      <c r="S542" s="141">
        <v>0</v>
      </c>
      <c r="T542" s="142">
        <f>S542*H542</f>
        <v>0</v>
      </c>
      <c r="AR542" s="143" t="s">
        <v>88</v>
      </c>
      <c r="AT542" s="143" t="s">
        <v>167</v>
      </c>
      <c r="AU542" s="143" t="s">
        <v>82</v>
      </c>
      <c r="AY542" s="16" t="s">
        <v>155</v>
      </c>
      <c r="BE542" s="144">
        <f>IF(N542="základní",J542,0)</f>
        <v>0</v>
      </c>
      <c r="BF542" s="144">
        <f>IF(N542="snížená",J542,0)</f>
        <v>0</v>
      </c>
      <c r="BG542" s="144">
        <f>IF(N542="zákl. přenesená",J542,0)</f>
        <v>0</v>
      </c>
      <c r="BH542" s="144">
        <f>IF(N542="sníž. přenesená",J542,0)</f>
        <v>0</v>
      </c>
      <c r="BI542" s="144">
        <f>IF(N542="nulová",J542,0)</f>
        <v>0</v>
      </c>
      <c r="BJ542" s="16" t="s">
        <v>78</v>
      </c>
      <c r="BK542" s="144">
        <f>ROUND(I542*H542,2)</f>
        <v>0</v>
      </c>
      <c r="BL542" s="16" t="s">
        <v>88</v>
      </c>
      <c r="BM542" s="143" t="s">
        <v>643</v>
      </c>
    </row>
    <row r="543" spans="2:65" s="1" customFormat="1" ht="19.2">
      <c r="B543" s="31"/>
      <c r="D543" s="145" t="s">
        <v>163</v>
      </c>
      <c r="F543" s="146" t="s">
        <v>644</v>
      </c>
      <c r="I543" s="147"/>
      <c r="L543" s="31"/>
      <c r="M543" s="148"/>
      <c r="T543" s="55"/>
      <c r="AT543" s="16" t="s">
        <v>163</v>
      </c>
      <c r="AU543" s="16" t="s">
        <v>82</v>
      </c>
    </row>
    <row r="544" spans="2:65" s="1" customFormat="1" ht="86.4">
      <c r="B544" s="31"/>
      <c r="D544" s="145" t="s">
        <v>173</v>
      </c>
      <c r="F544" s="165" t="s">
        <v>645</v>
      </c>
      <c r="I544" s="147"/>
      <c r="L544" s="31"/>
      <c r="M544" s="148"/>
      <c r="T544" s="55"/>
      <c r="AT544" s="16" t="s">
        <v>173</v>
      </c>
      <c r="AU544" s="16" t="s">
        <v>82</v>
      </c>
    </row>
    <row r="545" spans="2:65" s="1" customFormat="1" ht="33" customHeight="1">
      <c r="B545" s="31"/>
      <c r="C545" s="156" t="s">
        <v>646</v>
      </c>
      <c r="D545" s="156" t="s">
        <v>167</v>
      </c>
      <c r="E545" s="157" t="s">
        <v>647</v>
      </c>
      <c r="F545" s="158" t="s">
        <v>648</v>
      </c>
      <c r="G545" s="159" t="s">
        <v>160</v>
      </c>
      <c r="H545" s="160">
        <v>101.446</v>
      </c>
      <c r="I545" s="161"/>
      <c r="J545" s="162">
        <f>ROUND(I545*H545,2)</f>
        <v>0</v>
      </c>
      <c r="K545" s="158" t="s">
        <v>310</v>
      </c>
      <c r="L545" s="31"/>
      <c r="M545" s="163" t="s">
        <v>1</v>
      </c>
      <c r="N545" s="164" t="s">
        <v>38</v>
      </c>
      <c r="P545" s="141">
        <f>O545*H545</f>
        <v>0</v>
      </c>
      <c r="Q545" s="141">
        <v>0</v>
      </c>
      <c r="R545" s="141">
        <f>Q545*H545</f>
        <v>0</v>
      </c>
      <c r="S545" s="141">
        <v>0</v>
      </c>
      <c r="T545" s="142">
        <f>S545*H545</f>
        <v>0</v>
      </c>
      <c r="AR545" s="143" t="s">
        <v>88</v>
      </c>
      <c r="AT545" s="143" t="s">
        <v>167</v>
      </c>
      <c r="AU545" s="143" t="s">
        <v>82</v>
      </c>
      <c r="AY545" s="16" t="s">
        <v>155</v>
      </c>
      <c r="BE545" s="144">
        <f>IF(N545="základní",J545,0)</f>
        <v>0</v>
      </c>
      <c r="BF545" s="144">
        <f>IF(N545="snížená",J545,0)</f>
        <v>0</v>
      </c>
      <c r="BG545" s="144">
        <f>IF(N545="zákl. přenesená",J545,0)</f>
        <v>0</v>
      </c>
      <c r="BH545" s="144">
        <f>IF(N545="sníž. přenesená",J545,0)</f>
        <v>0</v>
      </c>
      <c r="BI545" s="144">
        <f>IF(N545="nulová",J545,0)</f>
        <v>0</v>
      </c>
      <c r="BJ545" s="16" t="s">
        <v>78</v>
      </c>
      <c r="BK545" s="144">
        <f>ROUND(I545*H545,2)</f>
        <v>0</v>
      </c>
      <c r="BL545" s="16" t="s">
        <v>88</v>
      </c>
      <c r="BM545" s="143" t="s">
        <v>649</v>
      </c>
    </row>
    <row r="546" spans="2:65" s="1" customFormat="1" ht="28.8">
      <c r="B546" s="31"/>
      <c r="D546" s="145" t="s">
        <v>163</v>
      </c>
      <c r="F546" s="146" t="s">
        <v>650</v>
      </c>
      <c r="I546" s="147"/>
      <c r="L546" s="31"/>
      <c r="M546" s="148"/>
      <c r="T546" s="55"/>
      <c r="AT546" s="16" t="s">
        <v>163</v>
      </c>
      <c r="AU546" s="16" t="s">
        <v>82</v>
      </c>
    </row>
    <row r="547" spans="2:65" s="1" customFormat="1">
      <c r="B547" s="31"/>
      <c r="D547" s="179" t="s">
        <v>313</v>
      </c>
      <c r="F547" s="180" t="s">
        <v>651</v>
      </c>
      <c r="I547" s="147"/>
      <c r="L547" s="31"/>
      <c r="M547" s="148"/>
      <c r="T547" s="55"/>
      <c r="AT547" s="16" t="s">
        <v>313</v>
      </c>
      <c r="AU547" s="16" t="s">
        <v>82</v>
      </c>
    </row>
    <row r="548" spans="2:65" s="11" customFormat="1" ht="22.95" customHeight="1">
      <c r="B548" s="119"/>
      <c r="D548" s="120" t="s">
        <v>72</v>
      </c>
      <c r="E548" s="129" t="s">
        <v>652</v>
      </c>
      <c r="F548" s="129" t="s">
        <v>653</v>
      </c>
      <c r="I548" s="122"/>
      <c r="J548" s="130">
        <f>BK548</f>
        <v>0</v>
      </c>
      <c r="L548" s="119"/>
      <c r="M548" s="124"/>
      <c r="P548" s="125">
        <f>SUM(P549:P551)</f>
        <v>0</v>
      </c>
      <c r="R548" s="125">
        <f>SUM(R549:R551)</f>
        <v>0</v>
      </c>
      <c r="T548" s="126">
        <f>SUM(T549:T551)</f>
        <v>0</v>
      </c>
      <c r="AR548" s="120" t="s">
        <v>78</v>
      </c>
      <c r="AT548" s="127" t="s">
        <v>72</v>
      </c>
      <c r="AU548" s="127" t="s">
        <v>78</v>
      </c>
      <c r="AY548" s="120" t="s">
        <v>155</v>
      </c>
      <c r="BK548" s="128">
        <f>SUM(BK549:BK551)</f>
        <v>0</v>
      </c>
    </row>
    <row r="549" spans="2:65" s="1" customFormat="1" ht="33" customHeight="1">
      <c r="B549" s="31"/>
      <c r="C549" s="156" t="s">
        <v>654</v>
      </c>
      <c r="D549" s="156" t="s">
        <v>167</v>
      </c>
      <c r="E549" s="157" t="s">
        <v>655</v>
      </c>
      <c r="F549" s="158" t="s">
        <v>656</v>
      </c>
      <c r="G549" s="159" t="s">
        <v>160</v>
      </c>
      <c r="H549" s="160">
        <v>83.677999999999997</v>
      </c>
      <c r="I549" s="161"/>
      <c r="J549" s="162">
        <f>ROUND(I549*H549,2)</f>
        <v>0</v>
      </c>
      <c r="K549" s="158" t="s">
        <v>310</v>
      </c>
      <c r="L549" s="31"/>
      <c r="M549" s="163" t="s">
        <v>1</v>
      </c>
      <c r="N549" s="164" t="s">
        <v>38</v>
      </c>
      <c r="P549" s="141">
        <f>O549*H549</f>
        <v>0</v>
      </c>
      <c r="Q549" s="141">
        <v>0</v>
      </c>
      <c r="R549" s="141">
        <f>Q549*H549</f>
        <v>0</v>
      </c>
      <c r="S549" s="141">
        <v>0</v>
      </c>
      <c r="T549" s="142">
        <f>S549*H549</f>
        <v>0</v>
      </c>
      <c r="AR549" s="143" t="s">
        <v>88</v>
      </c>
      <c r="AT549" s="143" t="s">
        <v>167</v>
      </c>
      <c r="AU549" s="143" t="s">
        <v>82</v>
      </c>
      <c r="AY549" s="16" t="s">
        <v>155</v>
      </c>
      <c r="BE549" s="144">
        <f>IF(N549="základní",J549,0)</f>
        <v>0</v>
      </c>
      <c r="BF549" s="144">
        <f>IF(N549="snížená",J549,0)</f>
        <v>0</v>
      </c>
      <c r="BG549" s="144">
        <f>IF(N549="zákl. přenesená",J549,0)</f>
        <v>0</v>
      </c>
      <c r="BH549" s="144">
        <f>IF(N549="sníž. přenesená",J549,0)</f>
        <v>0</v>
      </c>
      <c r="BI549" s="144">
        <f>IF(N549="nulová",J549,0)</f>
        <v>0</v>
      </c>
      <c r="BJ549" s="16" t="s">
        <v>78</v>
      </c>
      <c r="BK549" s="144">
        <f>ROUND(I549*H549,2)</f>
        <v>0</v>
      </c>
      <c r="BL549" s="16" t="s">
        <v>88</v>
      </c>
      <c r="BM549" s="143" t="s">
        <v>657</v>
      </c>
    </row>
    <row r="550" spans="2:65" s="1" customFormat="1" ht="48">
      <c r="B550" s="31"/>
      <c r="D550" s="145" t="s">
        <v>163</v>
      </c>
      <c r="F550" s="146" t="s">
        <v>658</v>
      </c>
      <c r="I550" s="147"/>
      <c r="L550" s="31"/>
      <c r="M550" s="148"/>
      <c r="T550" s="55"/>
      <c r="AT550" s="16" t="s">
        <v>163</v>
      </c>
      <c r="AU550" s="16" t="s">
        <v>82</v>
      </c>
    </row>
    <row r="551" spans="2:65" s="1" customFormat="1">
      <c r="B551" s="31"/>
      <c r="D551" s="179" t="s">
        <v>313</v>
      </c>
      <c r="F551" s="180" t="s">
        <v>659</v>
      </c>
      <c r="I551" s="147"/>
      <c r="L551" s="31"/>
      <c r="M551" s="148"/>
      <c r="T551" s="55"/>
      <c r="AT551" s="16" t="s">
        <v>313</v>
      </c>
      <c r="AU551" s="16" t="s">
        <v>82</v>
      </c>
    </row>
    <row r="552" spans="2:65" s="11" customFormat="1" ht="25.95" customHeight="1">
      <c r="B552" s="119"/>
      <c r="D552" s="120" t="s">
        <v>72</v>
      </c>
      <c r="E552" s="121" t="s">
        <v>660</v>
      </c>
      <c r="F552" s="121" t="s">
        <v>661</v>
      </c>
      <c r="I552" s="122"/>
      <c r="J552" s="123">
        <f>BK552</f>
        <v>0</v>
      </c>
      <c r="L552" s="119"/>
      <c r="M552" s="124"/>
      <c r="P552" s="125">
        <f>P553+P567+P673+P779+P784+P787+P792+P800+P955+P967+P1142+P1206+P1266+P1324+P1346+P1386</f>
        <v>0</v>
      </c>
      <c r="R552" s="125">
        <f>R553+R567+R673+R779+R784+R787+R792+R800+R955+R967+R1142+R1206+R1266+R1324+R1346+R1386</f>
        <v>39.124208730000007</v>
      </c>
      <c r="T552" s="126">
        <f>T553+T567+T673+T779+T784+T787+T792+T800+T955+T967+T1142+T1206+T1266+T1324+T1346+T1386</f>
        <v>8.0538267100000009</v>
      </c>
      <c r="AR552" s="120" t="s">
        <v>82</v>
      </c>
      <c r="AT552" s="127" t="s">
        <v>72</v>
      </c>
      <c r="AU552" s="127" t="s">
        <v>73</v>
      </c>
      <c r="AY552" s="120" t="s">
        <v>155</v>
      </c>
      <c r="BK552" s="128">
        <f>BK553+BK567+BK673+BK779+BK784+BK787+BK792+BK800+BK955+BK967+BK1142+BK1206+BK1266+BK1324+BK1346+BK1386</f>
        <v>0</v>
      </c>
    </row>
    <row r="553" spans="2:65" s="11" customFormat="1" ht="22.95" customHeight="1">
      <c r="B553" s="119"/>
      <c r="D553" s="120" t="s">
        <v>72</v>
      </c>
      <c r="E553" s="129" t="s">
        <v>662</v>
      </c>
      <c r="F553" s="129" t="s">
        <v>663</v>
      </c>
      <c r="I553" s="122"/>
      <c r="J553" s="130">
        <f>BK553</f>
        <v>0</v>
      </c>
      <c r="L553" s="119"/>
      <c r="M553" s="124"/>
      <c r="P553" s="125">
        <f>SUM(P554:P566)</f>
        <v>0</v>
      </c>
      <c r="R553" s="125">
        <f>SUM(R554:R566)</f>
        <v>0.35798399999999997</v>
      </c>
      <c r="T553" s="126">
        <f>SUM(T554:T566)</f>
        <v>0</v>
      </c>
      <c r="AR553" s="120" t="s">
        <v>82</v>
      </c>
      <c r="AT553" s="127" t="s">
        <v>72</v>
      </c>
      <c r="AU553" s="127" t="s">
        <v>78</v>
      </c>
      <c r="AY553" s="120" t="s">
        <v>155</v>
      </c>
      <c r="BK553" s="128">
        <f>SUM(BK554:BK566)</f>
        <v>0</v>
      </c>
    </row>
    <row r="554" spans="2:65" s="1" customFormat="1" ht="33" customHeight="1">
      <c r="B554" s="31"/>
      <c r="C554" s="156" t="s">
        <v>664</v>
      </c>
      <c r="D554" s="156" t="s">
        <v>167</v>
      </c>
      <c r="E554" s="157" t="s">
        <v>665</v>
      </c>
      <c r="F554" s="158" t="s">
        <v>666</v>
      </c>
      <c r="G554" s="159" t="s">
        <v>183</v>
      </c>
      <c r="H554" s="160">
        <v>59.2</v>
      </c>
      <c r="I554" s="161"/>
      <c r="J554" s="162">
        <f>ROUND(I554*H554,2)</f>
        <v>0</v>
      </c>
      <c r="K554" s="158" t="s">
        <v>161</v>
      </c>
      <c r="L554" s="31"/>
      <c r="M554" s="163" t="s">
        <v>1</v>
      </c>
      <c r="N554" s="164" t="s">
        <v>38</v>
      </c>
      <c r="P554" s="141">
        <f>O554*H554</f>
        <v>0</v>
      </c>
      <c r="Q554" s="141">
        <v>4.5199999999999997E-3</v>
      </c>
      <c r="R554" s="141">
        <f>Q554*H554</f>
        <v>0.26758399999999999</v>
      </c>
      <c r="S554" s="141">
        <v>0</v>
      </c>
      <c r="T554" s="142">
        <f>S554*H554</f>
        <v>0</v>
      </c>
      <c r="AR554" s="143" t="s">
        <v>269</v>
      </c>
      <c r="AT554" s="143" t="s">
        <v>167</v>
      </c>
      <c r="AU554" s="143" t="s">
        <v>82</v>
      </c>
      <c r="AY554" s="16" t="s">
        <v>155</v>
      </c>
      <c r="BE554" s="144">
        <f>IF(N554="základní",J554,0)</f>
        <v>0</v>
      </c>
      <c r="BF554" s="144">
        <f>IF(N554="snížená",J554,0)</f>
        <v>0</v>
      </c>
      <c r="BG554" s="144">
        <f>IF(N554="zákl. přenesená",J554,0)</f>
        <v>0</v>
      </c>
      <c r="BH554" s="144">
        <f>IF(N554="sníž. přenesená",J554,0)</f>
        <v>0</v>
      </c>
      <c r="BI554" s="144">
        <f>IF(N554="nulová",J554,0)</f>
        <v>0</v>
      </c>
      <c r="BJ554" s="16" t="s">
        <v>78</v>
      </c>
      <c r="BK554" s="144">
        <f>ROUND(I554*H554,2)</f>
        <v>0</v>
      </c>
      <c r="BL554" s="16" t="s">
        <v>269</v>
      </c>
      <c r="BM554" s="143" t="s">
        <v>667</v>
      </c>
    </row>
    <row r="555" spans="2:65" s="1" customFormat="1" ht="19.2">
      <c r="B555" s="31"/>
      <c r="D555" s="145" t="s">
        <v>163</v>
      </c>
      <c r="F555" s="146" t="s">
        <v>668</v>
      </c>
      <c r="I555" s="147"/>
      <c r="L555" s="31"/>
      <c r="M555" s="148"/>
      <c r="T555" s="55"/>
      <c r="AT555" s="16" t="s">
        <v>163</v>
      </c>
      <c r="AU555" s="16" t="s">
        <v>82</v>
      </c>
    </row>
    <row r="556" spans="2:65" s="13" customFormat="1">
      <c r="B556" s="166"/>
      <c r="D556" s="145" t="s">
        <v>164</v>
      </c>
      <c r="E556" s="167" t="s">
        <v>1</v>
      </c>
      <c r="F556" s="168" t="s">
        <v>669</v>
      </c>
      <c r="H556" s="167" t="s">
        <v>1</v>
      </c>
      <c r="I556" s="169"/>
      <c r="L556" s="166"/>
      <c r="M556" s="170"/>
      <c r="T556" s="171"/>
      <c r="AT556" s="167" t="s">
        <v>164</v>
      </c>
      <c r="AU556" s="167" t="s">
        <v>82</v>
      </c>
      <c r="AV556" s="13" t="s">
        <v>78</v>
      </c>
      <c r="AW556" s="13" t="s">
        <v>30</v>
      </c>
      <c r="AX556" s="13" t="s">
        <v>73</v>
      </c>
      <c r="AY556" s="167" t="s">
        <v>155</v>
      </c>
    </row>
    <row r="557" spans="2:65" s="12" customFormat="1">
      <c r="B557" s="149"/>
      <c r="D557" s="145" t="s">
        <v>164</v>
      </c>
      <c r="E557" s="155" t="s">
        <v>1</v>
      </c>
      <c r="F557" s="150" t="s">
        <v>670</v>
      </c>
      <c r="H557" s="151">
        <v>59.2</v>
      </c>
      <c r="I557" s="152"/>
      <c r="L557" s="149"/>
      <c r="M557" s="153"/>
      <c r="T557" s="154"/>
      <c r="AT557" s="155" t="s">
        <v>164</v>
      </c>
      <c r="AU557" s="155" t="s">
        <v>82</v>
      </c>
      <c r="AV557" s="12" t="s">
        <v>82</v>
      </c>
      <c r="AW557" s="12" t="s">
        <v>30</v>
      </c>
      <c r="AX557" s="12" t="s">
        <v>73</v>
      </c>
      <c r="AY557" s="155" t="s">
        <v>155</v>
      </c>
    </row>
    <row r="558" spans="2:65" s="14" customFormat="1">
      <c r="B558" s="172"/>
      <c r="D558" s="145" t="s">
        <v>164</v>
      </c>
      <c r="E558" s="173" t="s">
        <v>1</v>
      </c>
      <c r="F558" s="174" t="s">
        <v>179</v>
      </c>
      <c r="H558" s="175">
        <v>59.2</v>
      </c>
      <c r="I558" s="176"/>
      <c r="L558" s="172"/>
      <c r="M558" s="177"/>
      <c r="T558" s="178"/>
      <c r="AT558" s="173" t="s">
        <v>164</v>
      </c>
      <c r="AU558" s="173" t="s">
        <v>82</v>
      </c>
      <c r="AV558" s="14" t="s">
        <v>88</v>
      </c>
      <c r="AW558" s="14" t="s">
        <v>30</v>
      </c>
      <c r="AX558" s="14" t="s">
        <v>78</v>
      </c>
      <c r="AY558" s="173" t="s">
        <v>155</v>
      </c>
    </row>
    <row r="559" spans="2:65" s="1" customFormat="1" ht="24.15" customHeight="1">
      <c r="B559" s="31"/>
      <c r="C559" s="156" t="s">
        <v>671</v>
      </c>
      <c r="D559" s="156" t="s">
        <v>167</v>
      </c>
      <c r="E559" s="157" t="s">
        <v>672</v>
      </c>
      <c r="F559" s="158" t="s">
        <v>673</v>
      </c>
      <c r="G559" s="159" t="s">
        <v>183</v>
      </c>
      <c r="H559" s="160">
        <v>20</v>
      </c>
      <c r="I559" s="161"/>
      <c r="J559" s="162">
        <f>ROUND(I559*H559,2)</f>
        <v>0</v>
      </c>
      <c r="K559" s="158" t="s">
        <v>161</v>
      </c>
      <c r="L559" s="31"/>
      <c r="M559" s="163" t="s">
        <v>1</v>
      </c>
      <c r="N559" s="164" t="s">
        <v>38</v>
      </c>
      <c r="P559" s="141">
        <f>O559*H559</f>
        <v>0</v>
      </c>
      <c r="Q559" s="141">
        <v>4.5199999999999997E-3</v>
      </c>
      <c r="R559" s="141">
        <f>Q559*H559</f>
        <v>9.0399999999999994E-2</v>
      </c>
      <c r="S559" s="141">
        <v>0</v>
      </c>
      <c r="T559" s="142">
        <f>S559*H559</f>
        <v>0</v>
      </c>
      <c r="AR559" s="143" t="s">
        <v>269</v>
      </c>
      <c r="AT559" s="143" t="s">
        <v>167</v>
      </c>
      <c r="AU559" s="143" t="s">
        <v>82</v>
      </c>
      <c r="AY559" s="16" t="s">
        <v>155</v>
      </c>
      <c r="BE559" s="144">
        <f>IF(N559="základní",J559,0)</f>
        <v>0</v>
      </c>
      <c r="BF559" s="144">
        <f>IF(N559="snížená",J559,0)</f>
        <v>0</v>
      </c>
      <c r="BG559" s="144">
        <f>IF(N559="zákl. přenesená",J559,0)</f>
        <v>0</v>
      </c>
      <c r="BH559" s="144">
        <f>IF(N559="sníž. přenesená",J559,0)</f>
        <v>0</v>
      </c>
      <c r="BI559" s="144">
        <f>IF(N559="nulová",J559,0)</f>
        <v>0</v>
      </c>
      <c r="BJ559" s="16" t="s">
        <v>78</v>
      </c>
      <c r="BK559" s="144">
        <f>ROUND(I559*H559,2)</f>
        <v>0</v>
      </c>
      <c r="BL559" s="16" t="s">
        <v>269</v>
      </c>
      <c r="BM559" s="143" t="s">
        <v>674</v>
      </c>
    </row>
    <row r="560" spans="2:65" s="1" customFormat="1" ht="19.2">
      <c r="B560" s="31"/>
      <c r="D560" s="145" t="s">
        <v>163</v>
      </c>
      <c r="F560" s="146" t="s">
        <v>675</v>
      </c>
      <c r="I560" s="147"/>
      <c r="L560" s="31"/>
      <c r="M560" s="148"/>
      <c r="T560" s="55"/>
      <c r="AT560" s="16" t="s">
        <v>163</v>
      </c>
      <c r="AU560" s="16" t="s">
        <v>82</v>
      </c>
    </row>
    <row r="561" spans="2:65" s="13" customFormat="1">
      <c r="B561" s="166"/>
      <c r="D561" s="145" t="s">
        <v>164</v>
      </c>
      <c r="E561" s="167" t="s">
        <v>1</v>
      </c>
      <c r="F561" s="168" t="s">
        <v>676</v>
      </c>
      <c r="H561" s="167" t="s">
        <v>1</v>
      </c>
      <c r="I561" s="169"/>
      <c r="L561" s="166"/>
      <c r="M561" s="170"/>
      <c r="T561" s="171"/>
      <c r="AT561" s="167" t="s">
        <v>164</v>
      </c>
      <c r="AU561" s="167" t="s">
        <v>82</v>
      </c>
      <c r="AV561" s="13" t="s">
        <v>78</v>
      </c>
      <c r="AW561" s="13" t="s">
        <v>30</v>
      </c>
      <c r="AX561" s="13" t="s">
        <v>73</v>
      </c>
      <c r="AY561" s="167" t="s">
        <v>155</v>
      </c>
    </row>
    <row r="562" spans="2:65" s="12" customFormat="1">
      <c r="B562" s="149"/>
      <c r="D562" s="145" t="s">
        <v>164</v>
      </c>
      <c r="E562" s="155" t="s">
        <v>1</v>
      </c>
      <c r="F562" s="150" t="s">
        <v>677</v>
      </c>
      <c r="H562" s="151">
        <v>20</v>
      </c>
      <c r="I562" s="152"/>
      <c r="L562" s="149"/>
      <c r="M562" s="153"/>
      <c r="T562" s="154"/>
      <c r="AT562" s="155" t="s">
        <v>164</v>
      </c>
      <c r="AU562" s="155" t="s">
        <v>82</v>
      </c>
      <c r="AV562" s="12" t="s">
        <v>82</v>
      </c>
      <c r="AW562" s="12" t="s">
        <v>30</v>
      </c>
      <c r="AX562" s="12" t="s">
        <v>73</v>
      </c>
      <c r="AY562" s="155" t="s">
        <v>155</v>
      </c>
    </row>
    <row r="563" spans="2:65" s="14" customFormat="1">
      <c r="B563" s="172"/>
      <c r="D563" s="145" t="s">
        <v>164</v>
      </c>
      <c r="E563" s="173" t="s">
        <v>1</v>
      </c>
      <c r="F563" s="174" t="s">
        <v>179</v>
      </c>
      <c r="H563" s="175">
        <v>20</v>
      </c>
      <c r="I563" s="176"/>
      <c r="L563" s="172"/>
      <c r="M563" s="177"/>
      <c r="T563" s="178"/>
      <c r="AT563" s="173" t="s">
        <v>164</v>
      </c>
      <c r="AU563" s="173" t="s">
        <v>82</v>
      </c>
      <c r="AV563" s="14" t="s">
        <v>88</v>
      </c>
      <c r="AW563" s="14" t="s">
        <v>30</v>
      </c>
      <c r="AX563" s="14" t="s">
        <v>78</v>
      </c>
      <c r="AY563" s="173" t="s">
        <v>155</v>
      </c>
    </row>
    <row r="564" spans="2:65" s="1" customFormat="1" ht="24.15" customHeight="1">
      <c r="B564" s="31"/>
      <c r="C564" s="156" t="s">
        <v>678</v>
      </c>
      <c r="D564" s="156" t="s">
        <v>167</v>
      </c>
      <c r="E564" s="157" t="s">
        <v>679</v>
      </c>
      <c r="F564" s="158" t="s">
        <v>680</v>
      </c>
      <c r="G564" s="159" t="s">
        <v>681</v>
      </c>
      <c r="H564" s="181"/>
      <c r="I564" s="161"/>
      <c r="J564" s="162">
        <f>ROUND(I564*H564,2)</f>
        <v>0</v>
      </c>
      <c r="K564" s="158" t="s">
        <v>161</v>
      </c>
      <c r="L564" s="31"/>
      <c r="M564" s="163" t="s">
        <v>1</v>
      </c>
      <c r="N564" s="164" t="s">
        <v>38</v>
      </c>
      <c r="P564" s="141">
        <f>O564*H564</f>
        <v>0</v>
      </c>
      <c r="Q564" s="141">
        <v>0</v>
      </c>
      <c r="R564" s="141">
        <f>Q564*H564</f>
        <v>0</v>
      </c>
      <c r="S564" s="141">
        <v>0</v>
      </c>
      <c r="T564" s="142">
        <f>S564*H564</f>
        <v>0</v>
      </c>
      <c r="AR564" s="143" t="s">
        <v>269</v>
      </c>
      <c r="AT564" s="143" t="s">
        <v>167</v>
      </c>
      <c r="AU564" s="143" t="s">
        <v>82</v>
      </c>
      <c r="AY564" s="16" t="s">
        <v>155</v>
      </c>
      <c r="BE564" s="144">
        <f>IF(N564="základní",J564,0)</f>
        <v>0</v>
      </c>
      <c r="BF564" s="144">
        <f>IF(N564="snížená",J564,0)</f>
        <v>0</v>
      </c>
      <c r="BG564" s="144">
        <f>IF(N564="zákl. přenesená",J564,0)</f>
        <v>0</v>
      </c>
      <c r="BH564" s="144">
        <f>IF(N564="sníž. přenesená",J564,0)</f>
        <v>0</v>
      </c>
      <c r="BI564" s="144">
        <f>IF(N564="nulová",J564,0)</f>
        <v>0</v>
      </c>
      <c r="BJ564" s="16" t="s">
        <v>78</v>
      </c>
      <c r="BK564" s="144">
        <f>ROUND(I564*H564,2)</f>
        <v>0</v>
      </c>
      <c r="BL564" s="16" t="s">
        <v>269</v>
      </c>
      <c r="BM564" s="143" t="s">
        <v>682</v>
      </c>
    </row>
    <row r="565" spans="2:65" s="1" customFormat="1" ht="28.8">
      <c r="B565" s="31"/>
      <c r="D565" s="145" t="s">
        <v>163</v>
      </c>
      <c r="F565" s="146" t="s">
        <v>683</v>
      </c>
      <c r="I565" s="147"/>
      <c r="L565" s="31"/>
      <c r="M565" s="148"/>
      <c r="T565" s="55"/>
      <c r="AT565" s="16" t="s">
        <v>163</v>
      </c>
      <c r="AU565" s="16" t="s">
        <v>82</v>
      </c>
    </row>
    <row r="566" spans="2:65" s="1" customFormat="1" ht="124.8">
      <c r="B566" s="31"/>
      <c r="D566" s="145" t="s">
        <v>173</v>
      </c>
      <c r="F566" s="165" t="s">
        <v>684</v>
      </c>
      <c r="I566" s="147"/>
      <c r="L566" s="31"/>
      <c r="M566" s="148"/>
      <c r="T566" s="55"/>
      <c r="AT566" s="16" t="s">
        <v>173</v>
      </c>
      <c r="AU566" s="16" t="s">
        <v>82</v>
      </c>
    </row>
    <row r="567" spans="2:65" s="11" customFormat="1" ht="22.95" customHeight="1">
      <c r="B567" s="119"/>
      <c r="D567" s="120" t="s">
        <v>72</v>
      </c>
      <c r="E567" s="129" t="s">
        <v>685</v>
      </c>
      <c r="F567" s="129" t="s">
        <v>686</v>
      </c>
      <c r="I567" s="122"/>
      <c r="J567" s="130">
        <f>BK567</f>
        <v>0</v>
      </c>
      <c r="L567" s="119"/>
      <c r="M567" s="124"/>
      <c r="P567" s="125">
        <f>SUM(P568:P672)</f>
        <v>0</v>
      </c>
      <c r="R567" s="125">
        <f>SUM(R568:R672)</f>
        <v>1.8583835300000002</v>
      </c>
      <c r="T567" s="126">
        <f>SUM(T568:T672)</f>
        <v>5.3889495000000007</v>
      </c>
      <c r="AR567" s="120" t="s">
        <v>82</v>
      </c>
      <c r="AT567" s="127" t="s">
        <v>72</v>
      </c>
      <c r="AU567" s="127" t="s">
        <v>78</v>
      </c>
      <c r="AY567" s="120" t="s">
        <v>155</v>
      </c>
      <c r="BK567" s="128">
        <f>SUM(BK568:BK672)</f>
        <v>0</v>
      </c>
    </row>
    <row r="568" spans="2:65" s="1" customFormat="1" ht="24.15" customHeight="1">
      <c r="B568" s="31"/>
      <c r="C568" s="156" t="s">
        <v>687</v>
      </c>
      <c r="D568" s="156" t="s">
        <v>167</v>
      </c>
      <c r="E568" s="157" t="s">
        <v>688</v>
      </c>
      <c r="F568" s="158" t="s">
        <v>689</v>
      </c>
      <c r="G568" s="159" t="s">
        <v>183</v>
      </c>
      <c r="H568" s="160">
        <v>326.60300000000001</v>
      </c>
      <c r="I568" s="161"/>
      <c r="J568" s="162">
        <f>ROUND(I568*H568,2)</f>
        <v>0</v>
      </c>
      <c r="K568" s="158" t="s">
        <v>161</v>
      </c>
      <c r="L568" s="31"/>
      <c r="M568" s="163" t="s">
        <v>1</v>
      </c>
      <c r="N568" s="164" t="s">
        <v>38</v>
      </c>
      <c r="P568" s="141">
        <f>O568*H568</f>
        <v>0</v>
      </c>
      <c r="Q568" s="141">
        <v>0</v>
      </c>
      <c r="R568" s="141">
        <f>Q568*H568</f>
        <v>0</v>
      </c>
      <c r="S568" s="141">
        <v>0</v>
      </c>
      <c r="T568" s="142">
        <f>S568*H568</f>
        <v>0</v>
      </c>
      <c r="AR568" s="143" t="s">
        <v>269</v>
      </c>
      <c r="AT568" s="143" t="s">
        <v>167</v>
      </c>
      <c r="AU568" s="143" t="s">
        <v>82</v>
      </c>
      <c r="AY568" s="16" t="s">
        <v>155</v>
      </c>
      <c r="BE568" s="144">
        <f>IF(N568="základní",J568,0)</f>
        <v>0</v>
      </c>
      <c r="BF568" s="144">
        <f>IF(N568="snížená",J568,0)</f>
        <v>0</v>
      </c>
      <c r="BG568" s="144">
        <f>IF(N568="zákl. přenesená",J568,0)</f>
        <v>0</v>
      </c>
      <c r="BH568" s="144">
        <f>IF(N568="sníž. přenesená",J568,0)</f>
        <v>0</v>
      </c>
      <c r="BI568" s="144">
        <f>IF(N568="nulová",J568,0)</f>
        <v>0</v>
      </c>
      <c r="BJ568" s="16" t="s">
        <v>78</v>
      </c>
      <c r="BK568" s="144">
        <f>ROUND(I568*H568,2)</f>
        <v>0</v>
      </c>
      <c r="BL568" s="16" t="s">
        <v>269</v>
      </c>
      <c r="BM568" s="143" t="s">
        <v>690</v>
      </c>
    </row>
    <row r="569" spans="2:65" s="1" customFormat="1" ht="28.8">
      <c r="B569" s="31"/>
      <c r="D569" s="145" t="s">
        <v>163</v>
      </c>
      <c r="F569" s="146" t="s">
        <v>691</v>
      </c>
      <c r="I569" s="147"/>
      <c r="L569" s="31"/>
      <c r="M569" s="148"/>
      <c r="T569" s="55"/>
      <c r="AT569" s="16" t="s">
        <v>163</v>
      </c>
      <c r="AU569" s="16" t="s">
        <v>82</v>
      </c>
    </row>
    <row r="570" spans="2:65" s="13" customFormat="1">
      <c r="B570" s="166"/>
      <c r="D570" s="145" t="s">
        <v>164</v>
      </c>
      <c r="E570" s="167" t="s">
        <v>1</v>
      </c>
      <c r="F570" s="168" t="s">
        <v>692</v>
      </c>
      <c r="H570" s="167" t="s">
        <v>1</v>
      </c>
      <c r="I570" s="169"/>
      <c r="L570" s="166"/>
      <c r="M570" s="170"/>
      <c r="T570" s="171"/>
      <c r="AT570" s="167" t="s">
        <v>164</v>
      </c>
      <c r="AU570" s="167" t="s">
        <v>82</v>
      </c>
      <c r="AV570" s="13" t="s">
        <v>78</v>
      </c>
      <c r="AW570" s="13" t="s">
        <v>30</v>
      </c>
      <c r="AX570" s="13" t="s">
        <v>73</v>
      </c>
      <c r="AY570" s="167" t="s">
        <v>155</v>
      </c>
    </row>
    <row r="571" spans="2:65" s="12" customFormat="1">
      <c r="B571" s="149"/>
      <c r="D571" s="145" t="s">
        <v>164</v>
      </c>
      <c r="E571" s="155" t="s">
        <v>1</v>
      </c>
      <c r="F571" s="150" t="s">
        <v>693</v>
      </c>
      <c r="H571" s="151">
        <v>310.46600000000001</v>
      </c>
      <c r="I571" s="152"/>
      <c r="L571" s="149"/>
      <c r="M571" s="153"/>
      <c r="T571" s="154"/>
      <c r="AT571" s="155" t="s">
        <v>164</v>
      </c>
      <c r="AU571" s="155" t="s">
        <v>82</v>
      </c>
      <c r="AV571" s="12" t="s">
        <v>82</v>
      </c>
      <c r="AW571" s="12" t="s">
        <v>30</v>
      </c>
      <c r="AX571" s="12" t="s">
        <v>73</v>
      </c>
      <c r="AY571" s="155" t="s">
        <v>155</v>
      </c>
    </row>
    <row r="572" spans="2:65" s="12" customFormat="1">
      <c r="B572" s="149"/>
      <c r="D572" s="145" t="s">
        <v>164</v>
      </c>
      <c r="E572" s="155" t="s">
        <v>1</v>
      </c>
      <c r="F572" s="150" t="s">
        <v>694</v>
      </c>
      <c r="H572" s="151">
        <v>16.137</v>
      </c>
      <c r="I572" s="152"/>
      <c r="L572" s="149"/>
      <c r="M572" s="153"/>
      <c r="T572" s="154"/>
      <c r="AT572" s="155" t="s">
        <v>164</v>
      </c>
      <c r="AU572" s="155" t="s">
        <v>82</v>
      </c>
      <c r="AV572" s="12" t="s">
        <v>82</v>
      </c>
      <c r="AW572" s="12" t="s">
        <v>30</v>
      </c>
      <c r="AX572" s="12" t="s">
        <v>73</v>
      </c>
      <c r="AY572" s="155" t="s">
        <v>155</v>
      </c>
    </row>
    <row r="573" spans="2:65" s="14" customFormat="1">
      <c r="B573" s="172"/>
      <c r="D573" s="145" t="s">
        <v>164</v>
      </c>
      <c r="E573" s="173" t="s">
        <v>1</v>
      </c>
      <c r="F573" s="174" t="s">
        <v>179</v>
      </c>
      <c r="H573" s="175">
        <v>326.60300000000001</v>
      </c>
      <c r="I573" s="176"/>
      <c r="L573" s="172"/>
      <c r="M573" s="177"/>
      <c r="T573" s="178"/>
      <c r="AT573" s="173" t="s">
        <v>164</v>
      </c>
      <c r="AU573" s="173" t="s">
        <v>82</v>
      </c>
      <c r="AV573" s="14" t="s">
        <v>88</v>
      </c>
      <c r="AW573" s="14" t="s">
        <v>30</v>
      </c>
      <c r="AX573" s="14" t="s">
        <v>78</v>
      </c>
      <c r="AY573" s="173" t="s">
        <v>155</v>
      </c>
    </row>
    <row r="574" spans="2:65" s="1" customFormat="1" ht="16.5" customHeight="1">
      <c r="B574" s="31"/>
      <c r="C574" s="131" t="s">
        <v>695</v>
      </c>
      <c r="D574" s="131" t="s">
        <v>157</v>
      </c>
      <c r="E574" s="132" t="s">
        <v>696</v>
      </c>
      <c r="F574" s="133" t="s">
        <v>697</v>
      </c>
      <c r="G574" s="134" t="s">
        <v>160</v>
      </c>
      <c r="H574" s="135">
        <v>9.8000000000000004E-2</v>
      </c>
      <c r="I574" s="136"/>
      <c r="J574" s="137">
        <f>ROUND(I574*H574,2)</f>
        <v>0</v>
      </c>
      <c r="K574" s="133" t="s">
        <v>161</v>
      </c>
      <c r="L574" s="138"/>
      <c r="M574" s="139" t="s">
        <v>1</v>
      </c>
      <c r="N574" s="140" t="s">
        <v>38</v>
      </c>
      <c r="P574" s="141">
        <f>O574*H574</f>
        <v>0</v>
      </c>
      <c r="Q574" s="141">
        <v>1</v>
      </c>
      <c r="R574" s="141">
        <f>Q574*H574</f>
        <v>9.8000000000000004E-2</v>
      </c>
      <c r="S574" s="141">
        <v>0</v>
      </c>
      <c r="T574" s="142">
        <f>S574*H574</f>
        <v>0</v>
      </c>
      <c r="AR574" s="143" t="s">
        <v>409</v>
      </c>
      <c r="AT574" s="143" t="s">
        <v>157</v>
      </c>
      <c r="AU574" s="143" t="s">
        <v>82</v>
      </c>
      <c r="AY574" s="16" t="s">
        <v>155</v>
      </c>
      <c r="BE574" s="144">
        <f>IF(N574="základní",J574,0)</f>
        <v>0</v>
      </c>
      <c r="BF574" s="144">
        <f>IF(N574="snížená",J574,0)</f>
        <v>0</v>
      </c>
      <c r="BG574" s="144">
        <f>IF(N574="zákl. přenesená",J574,0)</f>
        <v>0</v>
      </c>
      <c r="BH574" s="144">
        <f>IF(N574="sníž. přenesená",J574,0)</f>
        <v>0</v>
      </c>
      <c r="BI574" s="144">
        <f>IF(N574="nulová",J574,0)</f>
        <v>0</v>
      </c>
      <c r="BJ574" s="16" t="s">
        <v>78</v>
      </c>
      <c r="BK574" s="144">
        <f>ROUND(I574*H574,2)</f>
        <v>0</v>
      </c>
      <c r="BL574" s="16" t="s">
        <v>269</v>
      </c>
      <c r="BM574" s="143" t="s">
        <v>698</v>
      </c>
    </row>
    <row r="575" spans="2:65" s="1" customFormat="1">
      <c r="B575" s="31"/>
      <c r="D575" s="145" t="s">
        <v>163</v>
      </c>
      <c r="F575" s="146" t="s">
        <v>697</v>
      </c>
      <c r="I575" s="147"/>
      <c r="L575" s="31"/>
      <c r="M575" s="148"/>
      <c r="T575" s="55"/>
      <c r="AT575" s="16" t="s">
        <v>163</v>
      </c>
      <c r="AU575" s="16" t="s">
        <v>82</v>
      </c>
    </row>
    <row r="576" spans="2:65" s="12" customFormat="1">
      <c r="B576" s="149"/>
      <c r="D576" s="145" t="s">
        <v>164</v>
      </c>
      <c r="F576" s="150" t="s">
        <v>699</v>
      </c>
      <c r="H576" s="151">
        <v>9.8000000000000004E-2</v>
      </c>
      <c r="I576" s="152"/>
      <c r="L576" s="149"/>
      <c r="M576" s="153"/>
      <c r="T576" s="154"/>
      <c r="AT576" s="155" t="s">
        <v>164</v>
      </c>
      <c r="AU576" s="155" t="s">
        <v>82</v>
      </c>
      <c r="AV576" s="12" t="s">
        <v>82</v>
      </c>
      <c r="AW576" s="12" t="s">
        <v>4</v>
      </c>
      <c r="AX576" s="12" t="s">
        <v>78</v>
      </c>
      <c r="AY576" s="155" t="s">
        <v>155</v>
      </c>
    </row>
    <row r="577" spans="2:65" s="1" customFormat="1" ht="24.15" customHeight="1">
      <c r="B577" s="31"/>
      <c r="C577" s="156" t="s">
        <v>700</v>
      </c>
      <c r="D577" s="156" t="s">
        <v>167</v>
      </c>
      <c r="E577" s="157" t="s">
        <v>701</v>
      </c>
      <c r="F577" s="158" t="s">
        <v>702</v>
      </c>
      <c r="G577" s="159" t="s">
        <v>183</v>
      </c>
      <c r="H577" s="160">
        <v>326.60300000000001</v>
      </c>
      <c r="I577" s="161"/>
      <c r="J577" s="162">
        <f>ROUND(I577*H577,2)</f>
        <v>0</v>
      </c>
      <c r="K577" s="158" t="s">
        <v>310</v>
      </c>
      <c r="L577" s="31"/>
      <c r="M577" s="163" t="s">
        <v>1</v>
      </c>
      <c r="N577" s="164" t="s">
        <v>38</v>
      </c>
      <c r="P577" s="141">
        <f>O577*H577</f>
        <v>0</v>
      </c>
      <c r="Q577" s="141">
        <v>0</v>
      </c>
      <c r="R577" s="141">
        <f>Q577*H577</f>
        <v>0</v>
      </c>
      <c r="S577" s="141">
        <v>1.6500000000000001E-2</v>
      </c>
      <c r="T577" s="142">
        <f>S577*H577</f>
        <v>5.3889495000000007</v>
      </c>
      <c r="AR577" s="143" t="s">
        <v>269</v>
      </c>
      <c r="AT577" s="143" t="s">
        <v>167</v>
      </c>
      <c r="AU577" s="143" t="s">
        <v>82</v>
      </c>
      <c r="AY577" s="16" t="s">
        <v>155</v>
      </c>
      <c r="BE577" s="144">
        <f>IF(N577="základní",J577,0)</f>
        <v>0</v>
      </c>
      <c r="BF577" s="144">
        <f>IF(N577="snížená",J577,0)</f>
        <v>0</v>
      </c>
      <c r="BG577" s="144">
        <f>IF(N577="zákl. přenesená",J577,0)</f>
        <v>0</v>
      </c>
      <c r="BH577" s="144">
        <f>IF(N577="sníž. přenesená",J577,0)</f>
        <v>0</v>
      </c>
      <c r="BI577" s="144">
        <f>IF(N577="nulová",J577,0)</f>
        <v>0</v>
      </c>
      <c r="BJ577" s="16" t="s">
        <v>78</v>
      </c>
      <c r="BK577" s="144">
        <f>ROUND(I577*H577,2)</f>
        <v>0</v>
      </c>
      <c r="BL577" s="16" t="s">
        <v>269</v>
      </c>
      <c r="BM577" s="143" t="s">
        <v>703</v>
      </c>
    </row>
    <row r="578" spans="2:65" s="1" customFormat="1" ht="19.2">
      <c r="B578" s="31"/>
      <c r="D578" s="145" t="s">
        <v>163</v>
      </c>
      <c r="F578" s="146" t="s">
        <v>704</v>
      </c>
      <c r="I578" s="147"/>
      <c r="L578" s="31"/>
      <c r="M578" s="148"/>
      <c r="T578" s="55"/>
      <c r="AT578" s="16" t="s">
        <v>163</v>
      </c>
      <c r="AU578" s="16" t="s">
        <v>82</v>
      </c>
    </row>
    <row r="579" spans="2:65" s="1" customFormat="1">
      <c r="B579" s="31"/>
      <c r="D579" s="179" t="s">
        <v>313</v>
      </c>
      <c r="F579" s="180" t="s">
        <v>705</v>
      </c>
      <c r="I579" s="147"/>
      <c r="L579" s="31"/>
      <c r="M579" s="148"/>
      <c r="T579" s="55"/>
      <c r="AT579" s="16" t="s">
        <v>313</v>
      </c>
      <c r="AU579" s="16" t="s">
        <v>82</v>
      </c>
    </row>
    <row r="580" spans="2:65" s="13" customFormat="1">
      <c r="B580" s="166"/>
      <c r="D580" s="145" t="s">
        <v>164</v>
      </c>
      <c r="E580" s="167" t="s">
        <v>1</v>
      </c>
      <c r="F580" s="168" t="s">
        <v>563</v>
      </c>
      <c r="H580" s="167" t="s">
        <v>1</v>
      </c>
      <c r="I580" s="169"/>
      <c r="L580" s="166"/>
      <c r="M580" s="170"/>
      <c r="T580" s="171"/>
      <c r="AT580" s="167" t="s">
        <v>164</v>
      </c>
      <c r="AU580" s="167" t="s">
        <v>82</v>
      </c>
      <c r="AV580" s="13" t="s">
        <v>78</v>
      </c>
      <c r="AW580" s="13" t="s">
        <v>30</v>
      </c>
      <c r="AX580" s="13" t="s">
        <v>73</v>
      </c>
      <c r="AY580" s="167" t="s">
        <v>155</v>
      </c>
    </row>
    <row r="581" spans="2:65" s="12" customFormat="1">
      <c r="B581" s="149"/>
      <c r="D581" s="145" t="s">
        <v>164</v>
      </c>
      <c r="E581" s="155" t="s">
        <v>1</v>
      </c>
      <c r="F581" s="150" t="s">
        <v>693</v>
      </c>
      <c r="H581" s="151">
        <v>310.46600000000001</v>
      </c>
      <c r="I581" s="152"/>
      <c r="L581" s="149"/>
      <c r="M581" s="153"/>
      <c r="T581" s="154"/>
      <c r="AT581" s="155" t="s">
        <v>164</v>
      </c>
      <c r="AU581" s="155" t="s">
        <v>82</v>
      </c>
      <c r="AV581" s="12" t="s">
        <v>82</v>
      </c>
      <c r="AW581" s="12" t="s">
        <v>30</v>
      </c>
      <c r="AX581" s="12" t="s">
        <v>73</v>
      </c>
      <c r="AY581" s="155" t="s">
        <v>155</v>
      </c>
    </row>
    <row r="582" spans="2:65" s="12" customFormat="1">
      <c r="B582" s="149"/>
      <c r="D582" s="145" t="s">
        <v>164</v>
      </c>
      <c r="E582" s="155" t="s">
        <v>1</v>
      </c>
      <c r="F582" s="150" t="s">
        <v>694</v>
      </c>
      <c r="H582" s="151">
        <v>16.137</v>
      </c>
      <c r="I582" s="152"/>
      <c r="L582" s="149"/>
      <c r="M582" s="153"/>
      <c r="T582" s="154"/>
      <c r="AT582" s="155" t="s">
        <v>164</v>
      </c>
      <c r="AU582" s="155" t="s">
        <v>82</v>
      </c>
      <c r="AV582" s="12" t="s">
        <v>82</v>
      </c>
      <c r="AW582" s="12" t="s">
        <v>30</v>
      </c>
      <c r="AX582" s="12" t="s">
        <v>73</v>
      </c>
      <c r="AY582" s="155" t="s">
        <v>155</v>
      </c>
    </row>
    <row r="583" spans="2:65" s="14" customFormat="1">
      <c r="B583" s="172"/>
      <c r="D583" s="145" t="s">
        <v>164</v>
      </c>
      <c r="E583" s="173" t="s">
        <v>1</v>
      </c>
      <c r="F583" s="174" t="s">
        <v>179</v>
      </c>
      <c r="H583" s="175">
        <v>326.60300000000001</v>
      </c>
      <c r="I583" s="176"/>
      <c r="L583" s="172"/>
      <c r="M583" s="177"/>
      <c r="T583" s="178"/>
      <c r="AT583" s="173" t="s">
        <v>164</v>
      </c>
      <c r="AU583" s="173" t="s">
        <v>82</v>
      </c>
      <c r="AV583" s="14" t="s">
        <v>88</v>
      </c>
      <c r="AW583" s="14" t="s">
        <v>30</v>
      </c>
      <c r="AX583" s="14" t="s">
        <v>78</v>
      </c>
      <c r="AY583" s="173" t="s">
        <v>155</v>
      </c>
    </row>
    <row r="584" spans="2:65" s="1" customFormat="1" ht="24.15" customHeight="1">
      <c r="B584" s="31"/>
      <c r="C584" s="156" t="s">
        <v>706</v>
      </c>
      <c r="D584" s="156" t="s">
        <v>167</v>
      </c>
      <c r="E584" s="157" t="s">
        <v>707</v>
      </c>
      <c r="F584" s="158" t="s">
        <v>708</v>
      </c>
      <c r="G584" s="159" t="s">
        <v>183</v>
      </c>
      <c r="H584" s="160">
        <v>326.60300000000001</v>
      </c>
      <c r="I584" s="161"/>
      <c r="J584" s="162">
        <f>ROUND(I584*H584,2)</f>
        <v>0</v>
      </c>
      <c r="K584" s="158" t="s">
        <v>161</v>
      </c>
      <c r="L584" s="31"/>
      <c r="M584" s="163" t="s">
        <v>1</v>
      </c>
      <c r="N584" s="164" t="s">
        <v>38</v>
      </c>
      <c r="P584" s="141">
        <f>O584*H584</f>
        <v>0</v>
      </c>
      <c r="Q584" s="141">
        <v>8.8000000000000003E-4</v>
      </c>
      <c r="R584" s="141">
        <f>Q584*H584</f>
        <v>0.28741064</v>
      </c>
      <c r="S584" s="141">
        <v>0</v>
      </c>
      <c r="T584" s="142">
        <f>S584*H584</f>
        <v>0</v>
      </c>
      <c r="AR584" s="143" t="s">
        <v>269</v>
      </c>
      <c r="AT584" s="143" t="s">
        <v>167</v>
      </c>
      <c r="AU584" s="143" t="s">
        <v>82</v>
      </c>
      <c r="AY584" s="16" t="s">
        <v>155</v>
      </c>
      <c r="BE584" s="144">
        <f>IF(N584="základní",J584,0)</f>
        <v>0</v>
      </c>
      <c r="BF584" s="144">
        <f>IF(N584="snížená",J584,0)</f>
        <v>0</v>
      </c>
      <c r="BG584" s="144">
        <f>IF(N584="zákl. přenesená",J584,0)</f>
        <v>0</v>
      </c>
      <c r="BH584" s="144">
        <f>IF(N584="sníž. přenesená",J584,0)</f>
        <v>0</v>
      </c>
      <c r="BI584" s="144">
        <f>IF(N584="nulová",J584,0)</f>
        <v>0</v>
      </c>
      <c r="BJ584" s="16" t="s">
        <v>78</v>
      </c>
      <c r="BK584" s="144">
        <f>ROUND(I584*H584,2)</f>
        <v>0</v>
      </c>
      <c r="BL584" s="16" t="s">
        <v>269</v>
      </c>
      <c r="BM584" s="143" t="s">
        <v>709</v>
      </c>
    </row>
    <row r="585" spans="2:65" s="1" customFormat="1" ht="19.2">
      <c r="B585" s="31"/>
      <c r="D585" s="145" t="s">
        <v>163</v>
      </c>
      <c r="F585" s="146" t="s">
        <v>710</v>
      </c>
      <c r="I585" s="147"/>
      <c r="L585" s="31"/>
      <c r="M585" s="148"/>
      <c r="T585" s="55"/>
      <c r="AT585" s="16" t="s">
        <v>163</v>
      </c>
      <c r="AU585" s="16" t="s">
        <v>82</v>
      </c>
    </row>
    <row r="586" spans="2:65" s="13" customFormat="1">
      <c r="B586" s="166"/>
      <c r="D586" s="145" t="s">
        <v>164</v>
      </c>
      <c r="E586" s="167" t="s">
        <v>1</v>
      </c>
      <c r="F586" s="168" t="s">
        <v>692</v>
      </c>
      <c r="H586" s="167" t="s">
        <v>1</v>
      </c>
      <c r="I586" s="169"/>
      <c r="L586" s="166"/>
      <c r="M586" s="170"/>
      <c r="T586" s="171"/>
      <c r="AT586" s="167" t="s">
        <v>164</v>
      </c>
      <c r="AU586" s="167" t="s">
        <v>82</v>
      </c>
      <c r="AV586" s="13" t="s">
        <v>78</v>
      </c>
      <c r="AW586" s="13" t="s">
        <v>30</v>
      </c>
      <c r="AX586" s="13" t="s">
        <v>73</v>
      </c>
      <c r="AY586" s="167" t="s">
        <v>155</v>
      </c>
    </row>
    <row r="587" spans="2:65" s="12" customFormat="1">
      <c r="B587" s="149"/>
      <c r="D587" s="145" t="s">
        <v>164</v>
      </c>
      <c r="E587" s="155" t="s">
        <v>1</v>
      </c>
      <c r="F587" s="150" t="s">
        <v>693</v>
      </c>
      <c r="H587" s="151">
        <v>310.46600000000001</v>
      </c>
      <c r="I587" s="152"/>
      <c r="L587" s="149"/>
      <c r="M587" s="153"/>
      <c r="T587" s="154"/>
      <c r="AT587" s="155" t="s">
        <v>164</v>
      </c>
      <c r="AU587" s="155" t="s">
        <v>82</v>
      </c>
      <c r="AV587" s="12" t="s">
        <v>82</v>
      </c>
      <c r="AW587" s="12" t="s">
        <v>30</v>
      </c>
      <c r="AX587" s="12" t="s">
        <v>73</v>
      </c>
      <c r="AY587" s="155" t="s">
        <v>155</v>
      </c>
    </row>
    <row r="588" spans="2:65" s="12" customFormat="1">
      <c r="B588" s="149"/>
      <c r="D588" s="145" t="s">
        <v>164</v>
      </c>
      <c r="E588" s="155" t="s">
        <v>1</v>
      </c>
      <c r="F588" s="150" t="s">
        <v>694</v>
      </c>
      <c r="H588" s="151">
        <v>16.137</v>
      </c>
      <c r="I588" s="152"/>
      <c r="L588" s="149"/>
      <c r="M588" s="153"/>
      <c r="T588" s="154"/>
      <c r="AT588" s="155" t="s">
        <v>164</v>
      </c>
      <c r="AU588" s="155" t="s">
        <v>82</v>
      </c>
      <c r="AV588" s="12" t="s">
        <v>82</v>
      </c>
      <c r="AW588" s="12" t="s">
        <v>30</v>
      </c>
      <c r="AX588" s="12" t="s">
        <v>73</v>
      </c>
      <c r="AY588" s="155" t="s">
        <v>155</v>
      </c>
    </row>
    <row r="589" spans="2:65" s="14" customFormat="1">
      <c r="B589" s="172"/>
      <c r="D589" s="145" t="s">
        <v>164</v>
      </c>
      <c r="E589" s="173" t="s">
        <v>1</v>
      </c>
      <c r="F589" s="174" t="s">
        <v>179</v>
      </c>
      <c r="H589" s="175">
        <v>326.60300000000001</v>
      </c>
      <c r="I589" s="176"/>
      <c r="L589" s="172"/>
      <c r="M589" s="177"/>
      <c r="T589" s="178"/>
      <c r="AT589" s="173" t="s">
        <v>164</v>
      </c>
      <c r="AU589" s="173" t="s">
        <v>82</v>
      </c>
      <c r="AV589" s="14" t="s">
        <v>88</v>
      </c>
      <c r="AW589" s="14" t="s">
        <v>30</v>
      </c>
      <c r="AX589" s="14" t="s">
        <v>78</v>
      </c>
      <c r="AY589" s="173" t="s">
        <v>155</v>
      </c>
    </row>
    <row r="590" spans="2:65" s="1" customFormat="1" ht="44.25" customHeight="1">
      <c r="B590" s="31"/>
      <c r="C590" s="131" t="s">
        <v>711</v>
      </c>
      <c r="D590" s="131" t="s">
        <v>157</v>
      </c>
      <c r="E590" s="132" t="s">
        <v>712</v>
      </c>
      <c r="F590" s="133" t="s">
        <v>713</v>
      </c>
      <c r="G590" s="134" t="s">
        <v>183</v>
      </c>
      <c r="H590" s="135">
        <v>375.59300000000002</v>
      </c>
      <c r="I590" s="136"/>
      <c r="J590" s="137">
        <f>ROUND(I590*H590,2)</f>
        <v>0</v>
      </c>
      <c r="K590" s="133" t="s">
        <v>161</v>
      </c>
      <c r="L590" s="138"/>
      <c r="M590" s="139" t="s">
        <v>1</v>
      </c>
      <c r="N590" s="140" t="s">
        <v>38</v>
      </c>
      <c r="P590" s="141">
        <f>O590*H590</f>
        <v>0</v>
      </c>
      <c r="Q590" s="141">
        <v>1E-3</v>
      </c>
      <c r="R590" s="141">
        <f>Q590*H590</f>
        <v>0.37559300000000001</v>
      </c>
      <c r="S590" s="141">
        <v>0</v>
      </c>
      <c r="T590" s="142">
        <f>S590*H590</f>
        <v>0</v>
      </c>
      <c r="AR590" s="143" t="s">
        <v>409</v>
      </c>
      <c r="AT590" s="143" t="s">
        <v>157</v>
      </c>
      <c r="AU590" s="143" t="s">
        <v>82</v>
      </c>
      <c r="AY590" s="16" t="s">
        <v>155</v>
      </c>
      <c r="BE590" s="144">
        <f>IF(N590="základní",J590,0)</f>
        <v>0</v>
      </c>
      <c r="BF590" s="144">
        <f>IF(N590="snížená",J590,0)</f>
        <v>0</v>
      </c>
      <c r="BG590" s="144">
        <f>IF(N590="zákl. přenesená",J590,0)</f>
        <v>0</v>
      </c>
      <c r="BH590" s="144">
        <f>IF(N590="sníž. přenesená",J590,0)</f>
        <v>0</v>
      </c>
      <c r="BI590" s="144">
        <f>IF(N590="nulová",J590,0)</f>
        <v>0</v>
      </c>
      <c r="BJ590" s="16" t="s">
        <v>78</v>
      </c>
      <c r="BK590" s="144">
        <f>ROUND(I590*H590,2)</f>
        <v>0</v>
      </c>
      <c r="BL590" s="16" t="s">
        <v>269</v>
      </c>
      <c r="BM590" s="143" t="s">
        <v>714</v>
      </c>
    </row>
    <row r="591" spans="2:65" s="1" customFormat="1" ht="28.8">
      <c r="B591" s="31"/>
      <c r="D591" s="145" t="s">
        <v>163</v>
      </c>
      <c r="F591" s="146" t="s">
        <v>713</v>
      </c>
      <c r="I591" s="147"/>
      <c r="L591" s="31"/>
      <c r="M591" s="148"/>
      <c r="T591" s="55"/>
      <c r="AT591" s="16" t="s">
        <v>163</v>
      </c>
      <c r="AU591" s="16" t="s">
        <v>82</v>
      </c>
    </row>
    <row r="592" spans="2:65" s="13" customFormat="1">
      <c r="B592" s="166"/>
      <c r="D592" s="145" t="s">
        <v>164</v>
      </c>
      <c r="E592" s="167" t="s">
        <v>1</v>
      </c>
      <c r="F592" s="168" t="s">
        <v>715</v>
      </c>
      <c r="H592" s="167" t="s">
        <v>1</v>
      </c>
      <c r="I592" s="169"/>
      <c r="L592" s="166"/>
      <c r="M592" s="170"/>
      <c r="T592" s="171"/>
      <c r="AT592" s="167" t="s">
        <v>164</v>
      </c>
      <c r="AU592" s="167" t="s">
        <v>82</v>
      </c>
      <c r="AV592" s="13" t="s">
        <v>78</v>
      </c>
      <c r="AW592" s="13" t="s">
        <v>30</v>
      </c>
      <c r="AX592" s="13" t="s">
        <v>73</v>
      </c>
      <c r="AY592" s="167" t="s">
        <v>155</v>
      </c>
    </row>
    <row r="593" spans="2:65" s="12" customFormat="1">
      <c r="B593" s="149"/>
      <c r="D593" s="145" t="s">
        <v>164</v>
      </c>
      <c r="E593" s="155" t="s">
        <v>1</v>
      </c>
      <c r="F593" s="150" t="s">
        <v>716</v>
      </c>
      <c r="H593" s="151">
        <v>357.036</v>
      </c>
      <c r="I593" s="152"/>
      <c r="L593" s="149"/>
      <c r="M593" s="153"/>
      <c r="T593" s="154"/>
      <c r="AT593" s="155" t="s">
        <v>164</v>
      </c>
      <c r="AU593" s="155" t="s">
        <v>82</v>
      </c>
      <c r="AV593" s="12" t="s">
        <v>82</v>
      </c>
      <c r="AW593" s="12" t="s">
        <v>30</v>
      </c>
      <c r="AX593" s="12" t="s">
        <v>73</v>
      </c>
      <c r="AY593" s="155" t="s">
        <v>155</v>
      </c>
    </row>
    <row r="594" spans="2:65" s="12" customFormat="1">
      <c r="B594" s="149"/>
      <c r="D594" s="145" t="s">
        <v>164</v>
      </c>
      <c r="E594" s="155" t="s">
        <v>1</v>
      </c>
      <c r="F594" s="150" t="s">
        <v>717</v>
      </c>
      <c r="H594" s="151">
        <v>18.556999999999999</v>
      </c>
      <c r="I594" s="152"/>
      <c r="L594" s="149"/>
      <c r="M594" s="153"/>
      <c r="T594" s="154"/>
      <c r="AT594" s="155" t="s">
        <v>164</v>
      </c>
      <c r="AU594" s="155" t="s">
        <v>82</v>
      </c>
      <c r="AV594" s="12" t="s">
        <v>82</v>
      </c>
      <c r="AW594" s="12" t="s">
        <v>30</v>
      </c>
      <c r="AX594" s="12" t="s">
        <v>73</v>
      </c>
      <c r="AY594" s="155" t="s">
        <v>155</v>
      </c>
    </row>
    <row r="595" spans="2:65" s="14" customFormat="1">
      <c r="B595" s="172"/>
      <c r="D595" s="145" t="s">
        <v>164</v>
      </c>
      <c r="E595" s="173" t="s">
        <v>1</v>
      </c>
      <c r="F595" s="174" t="s">
        <v>179</v>
      </c>
      <c r="H595" s="175">
        <v>375.59300000000002</v>
      </c>
      <c r="I595" s="176"/>
      <c r="L595" s="172"/>
      <c r="M595" s="177"/>
      <c r="T595" s="178"/>
      <c r="AT595" s="173" t="s">
        <v>164</v>
      </c>
      <c r="AU595" s="173" t="s">
        <v>82</v>
      </c>
      <c r="AV595" s="14" t="s">
        <v>88</v>
      </c>
      <c r="AW595" s="14" t="s">
        <v>30</v>
      </c>
      <c r="AX595" s="14" t="s">
        <v>78</v>
      </c>
      <c r="AY595" s="173" t="s">
        <v>155</v>
      </c>
    </row>
    <row r="596" spans="2:65" s="1" customFormat="1" ht="33" customHeight="1">
      <c r="B596" s="31"/>
      <c r="C596" s="156" t="s">
        <v>718</v>
      </c>
      <c r="D596" s="156" t="s">
        <v>167</v>
      </c>
      <c r="E596" s="157" t="s">
        <v>719</v>
      </c>
      <c r="F596" s="158" t="s">
        <v>720</v>
      </c>
      <c r="G596" s="159" t="s">
        <v>191</v>
      </c>
      <c r="H596" s="160">
        <v>2</v>
      </c>
      <c r="I596" s="161"/>
      <c r="J596" s="162">
        <f>ROUND(I596*H596,2)</f>
        <v>0</v>
      </c>
      <c r="K596" s="158" t="s">
        <v>161</v>
      </c>
      <c r="L596" s="31"/>
      <c r="M596" s="163" t="s">
        <v>1</v>
      </c>
      <c r="N596" s="164" t="s">
        <v>38</v>
      </c>
      <c r="P596" s="141">
        <f>O596*H596</f>
        <v>0</v>
      </c>
      <c r="Q596" s="141">
        <v>1.4999999999999999E-2</v>
      </c>
      <c r="R596" s="141">
        <f>Q596*H596</f>
        <v>0.03</v>
      </c>
      <c r="S596" s="141">
        <v>0</v>
      </c>
      <c r="T596" s="142">
        <f>S596*H596</f>
        <v>0</v>
      </c>
      <c r="AR596" s="143" t="s">
        <v>269</v>
      </c>
      <c r="AT596" s="143" t="s">
        <v>167</v>
      </c>
      <c r="AU596" s="143" t="s">
        <v>82</v>
      </c>
      <c r="AY596" s="16" t="s">
        <v>155</v>
      </c>
      <c r="BE596" s="144">
        <f>IF(N596="základní",J596,0)</f>
        <v>0</v>
      </c>
      <c r="BF596" s="144">
        <f>IF(N596="snížená",J596,0)</f>
        <v>0</v>
      </c>
      <c r="BG596" s="144">
        <f>IF(N596="zákl. přenesená",J596,0)</f>
        <v>0</v>
      </c>
      <c r="BH596" s="144">
        <f>IF(N596="sníž. přenesená",J596,0)</f>
        <v>0</v>
      </c>
      <c r="BI596" s="144">
        <f>IF(N596="nulová",J596,0)</f>
        <v>0</v>
      </c>
      <c r="BJ596" s="16" t="s">
        <v>78</v>
      </c>
      <c r="BK596" s="144">
        <f>ROUND(I596*H596,2)</f>
        <v>0</v>
      </c>
      <c r="BL596" s="16" t="s">
        <v>269</v>
      </c>
      <c r="BM596" s="143" t="s">
        <v>721</v>
      </c>
    </row>
    <row r="597" spans="2:65" s="1" customFormat="1" ht="38.4">
      <c r="B597" s="31"/>
      <c r="D597" s="145" t="s">
        <v>163</v>
      </c>
      <c r="F597" s="146" t="s">
        <v>722</v>
      </c>
      <c r="I597" s="147"/>
      <c r="L597" s="31"/>
      <c r="M597" s="148"/>
      <c r="T597" s="55"/>
      <c r="AT597" s="16" t="s">
        <v>163</v>
      </c>
      <c r="AU597" s="16" t="s">
        <v>82</v>
      </c>
    </row>
    <row r="598" spans="2:65" s="13" customFormat="1">
      <c r="B598" s="166"/>
      <c r="D598" s="145" t="s">
        <v>164</v>
      </c>
      <c r="E598" s="167" t="s">
        <v>1</v>
      </c>
      <c r="F598" s="168" t="s">
        <v>723</v>
      </c>
      <c r="H598" s="167" t="s">
        <v>1</v>
      </c>
      <c r="I598" s="169"/>
      <c r="L598" s="166"/>
      <c r="M598" s="170"/>
      <c r="T598" s="171"/>
      <c r="AT598" s="167" t="s">
        <v>164</v>
      </c>
      <c r="AU598" s="167" t="s">
        <v>82</v>
      </c>
      <c r="AV598" s="13" t="s">
        <v>78</v>
      </c>
      <c r="AW598" s="13" t="s">
        <v>30</v>
      </c>
      <c r="AX598" s="13" t="s">
        <v>73</v>
      </c>
      <c r="AY598" s="167" t="s">
        <v>155</v>
      </c>
    </row>
    <row r="599" spans="2:65" s="12" customFormat="1">
      <c r="B599" s="149"/>
      <c r="D599" s="145" t="s">
        <v>164</v>
      </c>
      <c r="E599" s="155" t="s">
        <v>1</v>
      </c>
      <c r="F599" s="150" t="s">
        <v>82</v>
      </c>
      <c r="H599" s="151">
        <v>2</v>
      </c>
      <c r="I599" s="152"/>
      <c r="L599" s="149"/>
      <c r="M599" s="153"/>
      <c r="T599" s="154"/>
      <c r="AT599" s="155" t="s">
        <v>164</v>
      </c>
      <c r="AU599" s="155" t="s">
        <v>82</v>
      </c>
      <c r="AV599" s="12" t="s">
        <v>82</v>
      </c>
      <c r="AW599" s="12" t="s">
        <v>30</v>
      </c>
      <c r="AX599" s="12" t="s">
        <v>73</v>
      </c>
      <c r="AY599" s="155" t="s">
        <v>155</v>
      </c>
    </row>
    <row r="600" spans="2:65" s="14" customFormat="1">
      <c r="B600" s="172"/>
      <c r="D600" s="145" t="s">
        <v>164</v>
      </c>
      <c r="E600" s="173" t="s">
        <v>1</v>
      </c>
      <c r="F600" s="174" t="s">
        <v>179</v>
      </c>
      <c r="H600" s="175">
        <v>2</v>
      </c>
      <c r="I600" s="176"/>
      <c r="L600" s="172"/>
      <c r="M600" s="177"/>
      <c r="T600" s="178"/>
      <c r="AT600" s="173" t="s">
        <v>164</v>
      </c>
      <c r="AU600" s="173" t="s">
        <v>82</v>
      </c>
      <c r="AV600" s="14" t="s">
        <v>88</v>
      </c>
      <c r="AW600" s="14" t="s">
        <v>30</v>
      </c>
      <c r="AX600" s="14" t="s">
        <v>78</v>
      </c>
      <c r="AY600" s="173" t="s">
        <v>155</v>
      </c>
    </row>
    <row r="601" spans="2:65" s="1" customFormat="1" ht="24.15" customHeight="1">
      <c r="B601" s="31"/>
      <c r="C601" s="131" t="s">
        <v>724</v>
      </c>
      <c r="D601" s="131" t="s">
        <v>157</v>
      </c>
      <c r="E601" s="132" t="s">
        <v>725</v>
      </c>
      <c r="F601" s="133" t="s">
        <v>726</v>
      </c>
      <c r="G601" s="134" t="s">
        <v>183</v>
      </c>
      <c r="H601" s="135">
        <v>2</v>
      </c>
      <c r="I601" s="136"/>
      <c r="J601" s="137">
        <f>ROUND(I601*H601,2)</f>
        <v>0</v>
      </c>
      <c r="K601" s="133" t="s">
        <v>161</v>
      </c>
      <c r="L601" s="138"/>
      <c r="M601" s="139" t="s">
        <v>1</v>
      </c>
      <c r="N601" s="140" t="s">
        <v>38</v>
      </c>
      <c r="P601" s="141">
        <f>O601*H601</f>
        <v>0</v>
      </c>
      <c r="Q601" s="141">
        <v>1.2999999999999999E-3</v>
      </c>
      <c r="R601" s="141">
        <f>Q601*H601</f>
        <v>2.5999999999999999E-3</v>
      </c>
      <c r="S601" s="141">
        <v>0</v>
      </c>
      <c r="T601" s="142">
        <f>S601*H601</f>
        <v>0</v>
      </c>
      <c r="AR601" s="143" t="s">
        <v>409</v>
      </c>
      <c r="AT601" s="143" t="s">
        <v>157</v>
      </c>
      <c r="AU601" s="143" t="s">
        <v>82</v>
      </c>
      <c r="AY601" s="16" t="s">
        <v>155</v>
      </c>
      <c r="BE601" s="144">
        <f>IF(N601="základní",J601,0)</f>
        <v>0</v>
      </c>
      <c r="BF601" s="144">
        <f>IF(N601="snížená",J601,0)</f>
        <v>0</v>
      </c>
      <c r="BG601" s="144">
        <f>IF(N601="zákl. přenesená",J601,0)</f>
        <v>0</v>
      </c>
      <c r="BH601" s="144">
        <f>IF(N601="sníž. přenesená",J601,0)</f>
        <v>0</v>
      </c>
      <c r="BI601" s="144">
        <f>IF(N601="nulová",J601,0)</f>
        <v>0</v>
      </c>
      <c r="BJ601" s="16" t="s">
        <v>78</v>
      </c>
      <c r="BK601" s="144">
        <f>ROUND(I601*H601,2)</f>
        <v>0</v>
      </c>
      <c r="BL601" s="16" t="s">
        <v>269</v>
      </c>
      <c r="BM601" s="143" t="s">
        <v>727</v>
      </c>
    </row>
    <row r="602" spans="2:65" s="1" customFormat="1" ht="19.2">
      <c r="B602" s="31"/>
      <c r="D602" s="145" t="s">
        <v>163</v>
      </c>
      <c r="F602" s="146" t="s">
        <v>726</v>
      </c>
      <c r="I602" s="147"/>
      <c r="L602" s="31"/>
      <c r="M602" s="148"/>
      <c r="T602" s="55"/>
      <c r="AT602" s="16" t="s">
        <v>163</v>
      </c>
      <c r="AU602" s="16" t="s">
        <v>82</v>
      </c>
    </row>
    <row r="603" spans="2:65" s="13" customFormat="1">
      <c r="B603" s="166"/>
      <c r="D603" s="145" t="s">
        <v>164</v>
      </c>
      <c r="E603" s="167" t="s">
        <v>1</v>
      </c>
      <c r="F603" s="168" t="s">
        <v>715</v>
      </c>
      <c r="H603" s="167" t="s">
        <v>1</v>
      </c>
      <c r="I603" s="169"/>
      <c r="L603" s="166"/>
      <c r="M603" s="170"/>
      <c r="T603" s="171"/>
      <c r="AT603" s="167" t="s">
        <v>164</v>
      </c>
      <c r="AU603" s="167" t="s">
        <v>82</v>
      </c>
      <c r="AV603" s="13" t="s">
        <v>78</v>
      </c>
      <c r="AW603" s="13" t="s">
        <v>30</v>
      </c>
      <c r="AX603" s="13" t="s">
        <v>73</v>
      </c>
      <c r="AY603" s="167" t="s">
        <v>155</v>
      </c>
    </row>
    <row r="604" spans="2:65" s="12" customFormat="1">
      <c r="B604" s="149"/>
      <c r="D604" s="145" t="s">
        <v>164</v>
      </c>
      <c r="E604" s="155" t="s">
        <v>1</v>
      </c>
      <c r="F604" s="150" t="s">
        <v>728</v>
      </c>
      <c r="H604" s="151">
        <v>2</v>
      </c>
      <c r="I604" s="152"/>
      <c r="L604" s="149"/>
      <c r="M604" s="153"/>
      <c r="T604" s="154"/>
      <c r="AT604" s="155" t="s">
        <v>164</v>
      </c>
      <c r="AU604" s="155" t="s">
        <v>82</v>
      </c>
      <c r="AV604" s="12" t="s">
        <v>82</v>
      </c>
      <c r="AW604" s="12" t="s">
        <v>30</v>
      </c>
      <c r="AX604" s="12" t="s">
        <v>73</v>
      </c>
      <c r="AY604" s="155" t="s">
        <v>155</v>
      </c>
    </row>
    <row r="605" spans="2:65" s="14" customFormat="1">
      <c r="B605" s="172"/>
      <c r="D605" s="145" t="s">
        <v>164</v>
      </c>
      <c r="E605" s="173" t="s">
        <v>1</v>
      </c>
      <c r="F605" s="174" t="s">
        <v>179</v>
      </c>
      <c r="H605" s="175">
        <v>2</v>
      </c>
      <c r="I605" s="176"/>
      <c r="L605" s="172"/>
      <c r="M605" s="177"/>
      <c r="T605" s="178"/>
      <c r="AT605" s="173" t="s">
        <v>164</v>
      </c>
      <c r="AU605" s="173" t="s">
        <v>82</v>
      </c>
      <c r="AV605" s="14" t="s">
        <v>88</v>
      </c>
      <c r="AW605" s="14" t="s">
        <v>30</v>
      </c>
      <c r="AX605" s="14" t="s">
        <v>78</v>
      </c>
      <c r="AY605" s="173" t="s">
        <v>155</v>
      </c>
    </row>
    <row r="606" spans="2:65" s="1" customFormat="1" ht="33" customHeight="1">
      <c r="B606" s="31"/>
      <c r="C606" s="156" t="s">
        <v>729</v>
      </c>
      <c r="D606" s="156" t="s">
        <v>167</v>
      </c>
      <c r="E606" s="157" t="s">
        <v>730</v>
      </c>
      <c r="F606" s="158" t="s">
        <v>731</v>
      </c>
      <c r="G606" s="159" t="s">
        <v>191</v>
      </c>
      <c r="H606" s="160">
        <v>18</v>
      </c>
      <c r="I606" s="161"/>
      <c r="J606" s="162">
        <f>ROUND(I606*H606,2)</f>
        <v>0</v>
      </c>
      <c r="K606" s="158" t="s">
        <v>161</v>
      </c>
      <c r="L606" s="31"/>
      <c r="M606" s="163" t="s">
        <v>1</v>
      </c>
      <c r="N606" s="164" t="s">
        <v>38</v>
      </c>
      <c r="P606" s="141">
        <f>O606*H606</f>
        <v>0</v>
      </c>
      <c r="Q606" s="141">
        <v>0</v>
      </c>
      <c r="R606" s="141">
        <f>Q606*H606</f>
        <v>0</v>
      </c>
      <c r="S606" s="141">
        <v>0</v>
      </c>
      <c r="T606" s="142">
        <f>S606*H606</f>
        <v>0</v>
      </c>
      <c r="AR606" s="143" t="s">
        <v>269</v>
      </c>
      <c r="AT606" s="143" t="s">
        <v>167</v>
      </c>
      <c r="AU606" s="143" t="s">
        <v>82</v>
      </c>
      <c r="AY606" s="16" t="s">
        <v>155</v>
      </c>
      <c r="BE606" s="144">
        <f>IF(N606="základní",J606,0)</f>
        <v>0</v>
      </c>
      <c r="BF606" s="144">
        <f>IF(N606="snížená",J606,0)</f>
        <v>0</v>
      </c>
      <c r="BG606" s="144">
        <f>IF(N606="zákl. přenesená",J606,0)</f>
        <v>0</v>
      </c>
      <c r="BH606" s="144">
        <f>IF(N606="sníž. přenesená",J606,0)</f>
        <v>0</v>
      </c>
      <c r="BI606" s="144">
        <f>IF(N606="nulová",J606,0)</f>
        <v>0</v>
      </c>
      <c r="BJ606" s="16" t="s">
        <v>78</v>
      </c>
      <c r="BK606" s="144">
        <f>ROUND(I606*H606,2)</f>
        <v>0</v>
      </c>
      <c r="BL606" s="16" t="s">
        <v>269</v>
      </c>
      <c r="BM606" s="143" t="s">
        <v>732</v>
      </c>
    </row>
    <row r="607" spans="2:65" s="1" customFormat="1" ht="38.4">
      <c r="B607" s="31"/>
      <c r="D607" s="145" t="s">
        <v>163</v>
      </c>
      <c r="F607" s="146" t="s">
        <v>733</v>
      </c>
      <c r="I607" s="147"/>
      <c r="L607" s="31"/>
      <c r="M607" s="148"/>
      <c r="T607" s="55"/>
      <c r="AT607" s="16" t="s">
        <v>163</v>
      </c>
      <c r="AU607" s="16" t="s">
        <v>82</v>
      </c>
    </row>
    <row r="608" spans="2:65" s="12" customFormat="1">
      <c r="B608" s="149"/>
      <c r="D608" s="145" t="s">
        <v>164</v>
      </c>
      <c r="E608" s="155" t="s">
        <v>1</v>
      </c>
      <c r="F608" s="150" t="s">
        <v>734</v>
      </c>
      <c r="H608" s="151">
        <v>18</v>
      </c>
      <c r="I608" s="152"/>
      <c r="L608" s="149"/>
      <c r="M608" s="153"/>
      <c r="T608" s="154"/>
      <c r="AT608" s="155" t="s">
        <v>164</v>
      </c>
      <c r="AU608" s="155" t="s">
        <v>82</v>
      </c>
      <c r="AV608" s="12" t="s">
        <v>82</v>
      </c>
      <c r="AW608" s="12" t="s">
        <v>30</v>
      </c>
      <c r="AX608" s="12" t="s">
        <v>73</v>
      </c>
      <c r="AY608" s="155" t="s">
        <v>155</v>
      </c>
    </row>
    <row r="609" spans="2:65" s="14" customFormat="1">
      <c r="B609" s="172"/>
      <c r="D609" s="145" t="s">
        <v>164</v>
      </c>
      <c r="E609" s="173" t="s">
        <v>1</v>
      </c>
      <c r="F609" s="174" t="s">
        <v>179</v>
      </c>
      <c r="H609" s="175">
        <v>18</v>
      </c>
      <c r="I609" s="176"/>
      <c r="L609" s="172"/>
      <c r="M609" s="177"/>
      <c r="T609" s="178"/>
      <c r="AT609" s="173" t="s">
        <v>164</v>
      </c>
      <c r="AU609" s="173" t="s">
        <v>82</v>
      </c>
      <c r="AV609" s="14" t="s">
        <v>88</v>
      </c>
      <c r="AW609" s="14" t="s">
        <v>30</v>
      </c>
      <c r="AX609" s="14" t="s">
        <v>78</v>
      </c>
      <c r="AY609" s="173" t="s">
        <v>155</v>
      </c>
    </row>
    <row r="610" spans="2:65" s="1" customFormat="1" ht="16.5" customHeight="1">
      <c r="B610" s="31"/>
      <c r="C610" s="131" t="s">
        <v>735</v>
      </c>
      <c r="D610" s="131" t="s">
        <v>157</v>
      </c>
      <c r="E610" s="132" t="s">
        <v>736</v>
      </c>
      <c r="F610" s="133" t="s">
        <v>737</v>
      </c>
      <c r="G610" s="134" t="s">
        <v>191</v>
      </c>
      <c r="H610" s="135">
        <v>2</v>
      </c>
      <c r="I610" s="136"/>
      <c r="J610" s="137">
        <f>ROUND(I610*H610,2)</f>
        <v>0</v>
      </c>
      <c r="K610" s="133" t="s">
        <v>161</v>
      </c>
      <c r="L610" s="138"/>
      <c r="M610" s="139" t="s">
        <v>1</v>
      </c>
      <c r="N610" s="140" t="s">
        <v>38</v>
      </c>
      <c r="P610" s="141">
        <f>O610*H610</f>
        <v>0</v>
      </c>
      <c r="Q610" s="141">
        <v>2.0000000000000001E-4</v>
      </c>
      <c r="R610" s="141">
        <f>Q610*H610</f>
        <v>4.0000000000000002E-4</v>
      </c>
      <c r="S610" s="141">
        <v>0</v>
      </c>
      <c r="T610" s="142">
        <f>S610*H610</f>
        <v>0</v>
      </c>
      <c r="AR610" s="143" t="s">
        <v>409</v>
      </c>
      <c r="AT610" s="143" t="s">
        <v>157</v>
      </c>
      <c r="AU610" s="143" t="s">
        <v>82</v>
      </c>
      <c r="AY610" s="16" t="s">
        <v>155</v>
      </c>
      <c r="BE610" s="144">
        <f>IF(N610="základní",J610,0)</f>
        <v>0</v>
      </c>
      <c r="BF610" s="144">
        <f>IF(N610="snížená",J610,0)</f>
        <v>0</v>
      </c>
      <c r="BG610" s="144">
        <f>IF(N610="zákl. přenesená",J610,0)</f>
        <v>0</v>
      </c>
      <c r="BH610" s="144">
        <f>IF(N610="sníž. přenesená",J610,0)</f>
        <v>0</v>
      </c>
      <c r="BI610" s="144">
        <f>IF(N610="nulová",J610,0)</f>
        <v>0</v>
      </c>
      <c r="BJ610" s="16" t="s">
        <v>78</v>
      </c>
      <c r="BK610" s="144">
        <f>ROUND(I610*H610,2)</f>
        <v>0</v>
      </c>
      <c r="BL610" s="16" t="s">
        <v>269</v>
      </c>
      <c r="BM610" s="143" t="s">
        <v>738</v>
      </c>
    </row>
    <row r="611" spans="2:65" s="1" customFormat="1">
      <c r="B611" s="31"/>
      <c r="D611" s="145" t="s">
        <v>163</v>
      </c>
      <c r="F611" s="146" t="s">
        <v>739</v>
      </c>
      <c r="I611" s="147"/>
      <c r="L611" s="31"/>
      <c r="M611" s="148"/>
      <c r="T611" s="55"/>
      <c r="AT611" s="16" t="s">
        <v>163</v>
      </c>
      <c r="AU611" s="16" t="s">
        <v>82</v>
      </c>
    </row>
    <row r="612" spans="2:65" s="13" customFormat="1">
      <c r="B612" s="166"/>
      <c r="D612" s="145" t="s">
        <v>164</v>
      </c>
      <c r="E612" s="167" t="s">
        <v>1</v>
      </c>
      <c r="F612" s="168" t="s">
        <v>740</v>
      </c>
      <c r="H612" s="167" t="s">
        <v>1</v>
      </c>
      <c r="I612" s="169"/>
      <c r="L612" s="166"/>
      <c r="M612" s="170"/>
      <c r="T612" s="171"/>
      <c r="AT612" s="167" t="s">
        <v>164</v>
      </c>
      <c r="AU612" s="167" t="s">
        <v>82</v>
      </c>
      <c r="AV612" s="13" t="s">
        <v>78</v>
      </c>
      <c r="AW612" s="13" t="s">
        <v>30</v>
      </c>
      <c r="AX612" s="13" t="s">
        <v>73</v>
      </c>
      <c r="AY612" s="167" t="s">
        <v>155</v>
      </c>
    </row>
    <row r="613" spans="2:65" s="12" customFormat="1">
      <c r="B613" s="149"/>
      <c r="D613" s="145" t="s">
        <v>164</v>
      </c>
      <c r="E613" s="155" t="s">
        <v>1</v>
      </c>
      <c r="F613" s="150" t="s">
        <v>82</v>
      </c>
      <c r="H613" s="151">
        <v>2</v>
      </c>
      <c r="I613" s="152"/>
      <c r="L613" s="149"/>
      <c r="M613" s="153"/>
      <c r="T613" s="154"/>
      <c r="AT613" s="155" t="s">
        <v>164</v>
      </c>
      <c r="AU613" s="155" t="s">
        <v>82</v>
      </c>
      <c r="AV613" s="12" t="s">
        <v>82</v>
      </c>
      <c r="AW613" s="12" t="s">
        <v>30</v>
      </c>
      <c r="AX613" s="12" t="s">
        <v>73</v>
      </c>
      <c r="AY613" s="155" t="s">
        <v>155</v>
      </c>
    </row>
    <row r="614" spans="2:65" s="14" customFormat="1">
      <c r="B614" s="172"/>
      <c r="D614" s="145" t="s">
        <v>164</v>
      </c>
      <c r="E614" s="173" t="s">
        <v>1</v>
      </c>
      <c r="F614" s="174" t="s">
        <v>179</v>
      </c>
      <c r="H614" s="175">
        <v>2</v>
      </c>
      <c r="I614" s="176"/>
      <c r="L614" s="172"/>
      <c r="M614" s="177"/>
      <c r="T614" s="178"/>
      <c r="AT614" s="173" t="s">
        <v>164</v>
      </c>
      <c r="AU614" s="173" t="s">
        <v>82</v>
      </c>
      <c r="AV614" s="14" t="s">
        <v>88</v>
      </c>
      <c r="AW614" s="14" t="s">
        <v>30</v>
      </c>
      <c r="AX614" s="14" t="s">
        <v>78</v>
      </c>
      <c r="AY614" s="173" t="s">
        <v>155</v>
      </c>
    </row>
    <row r="615" spans="2:65" s="1" customFormat="1" ht="37.950000000000003" customHeight="1">
      <c r="B615" s="31"/>
      <c r="C615" s="156" t="s">
        <v>741</v>
      </c>
      <c r="D615" s="156" t="s">
        <v>167</v>
      </c>
      <c r="E615" s="157" t="s">
        <v>742</v>
      </c>
      <c r="F615" s="158" t="s">
        <v>743</v>
      </c>
      <c r="G615" s="159" t="s">
        <v>198</v>
      </c>
      <c r="H615" s="160">
        <v>76.712000000000003</v>
      </c>
      <c r="I615" s="161"/>
      <c r="J615" s="162">
        <f>ROUND(I615*H615,2)</f>
        <v>0</v>
      </c>
      <c r="K615" s="158" t="s">
        <v>161</v>
      </c>
      <c r="L615" s="31"/>
      <c r="M615" s="163" t="s">
        <v>1</v>
      </c>
      <c r="N615" s="164" t="s">
        <v>38</v>
      </c>
      <c r="P615" s="141">
        <f>O615*H615</f>
        <v>0</v>
      </c>
      <c r="Q615" s="141">
        <v>5.9999999999999995E-4</v>
      </c>
      <c r="R615" s="141">
        <f>Q615*H615</f>
        <v>4.6027199999999997E-2</v>
      </c>
      <c r="S615" s="141">
        <v>0</v>
      </c>
      <c r="T615" s="142">
        <f>S615*H615</f>
        <v>0</v>
      </c>
      <c r="AR615" s="143" t="s">
        <v>269</v>
      </c>
      <c r="AT615" s="143" t="s">
        <v>167</v>
      </c>
      <c r="AU615" s="143" t="s">
        <v>82</v>
      </c>
      <c r="AY615" s="16" t="s">
        <v>155</v>
      </c>
      <c r="BE615" s="144">
        <f>IF(N615="základní",J615,0)</f>
        <v>0</v>
      </c>
      <c r="BF615" s="144">
        <f>IF(N615="snížená",J615,0)</f>
        <v>0</v>
      </c>
      <c r="BG615" s="144">
        <f>IF(N615="zákl. přenesená",J615,0)</f>
        <v>0</v>
      </c>
      <c r="BH615" s="144">
        <f>IF(N615="sníž. přenesená",J615,0)</f>
        <v>0</v>
      </c>
      <c r="BI615" s="144">
        <f>IF(N615="nulová",J615,0)</f>
        <v>0</v>
      </c>
      <c r="BJ615" s="16" t="s">
        <v>78</v>
      </c>
      <c r="BK615" s="144">
        <f>ROUND(I615*H615,2)</f>
        <v>0</v>
      </c>
      <c r="BL615" s="16" t="s">
        <v>269</v>
      </c>
      <c r="BM615" s="143" t="s">
        <v>744</v>
      </c>
    </row>
    <row r="616" spans="2:65" s="1" customFormat="1" ht="19.2">
      <c r="B616" s="31"/>
      <c r="D616" s="145" t="s">
        <v>163</v>
      </c>
      <c r="F616" s="146" t="s">
        <v>745</v>
      </c>
      <c r="I616" s="147"/>
      <c r="L616" s="31"/>
      <c r="M616" s="148"/>
      <c r="T616" s="55"/>
      <c r="AT616" s="16" t="s">
        <v>163</v>
      </c>
      <c r="AU616" s="16" t="s">
        <v>82</v>
      </c>
    </row>
    <row r="617" spans="2:65" s="13" customFormat="1">
      <c r="B617" s="166"/>
      <c r="D617" s="145" t="s">
        <v>164</v>
      </c>
      <c r="E617" s="167" t="s">
        <v>1</v>
      </c>
      <c r="F617" s="168" t="s">
        <v>746</v>
      </c>
      <c r="H617" s="167" t="s">
        <v>1</v>
      </c>
      <c r="I617" s="169"/>
      <c r="L617" s="166"/>
      <c r="M617" s="170"/>
      <c r="T617" s="171"/>
      <c r="AT617" s="167" t="s">
        <v>164</v>
      </c>
      <c r="AU617" s="167" t="s">
        <v>82</v>
      </c>
      <c r="AV617" s="13" t="s">
        <v>78</v>
      </c>
      <c r="AW617" s="13" t="s">
        <v>30</v>
      </c>
      <c r="AX617" s="13" t="s">
        <v>73</v>
      </c>
      <c r="AY617" s="167" t="s">
        <v>155</v>
      </c>
    </row>
    <row r="618" spans="2:65" s="12" customFormat="1">
      <c r="B618" s="149"/>
      <c r="D618" s="145" t="s">
        <v>164</v>
      </c>
      <c r="E618" s="155" t="s">
        <v>1</v>
      </c>
      <c r="F618" s="150" t="s">
        <v>747</v>
      </c>
      <c r="H618" s="151">
        <v>76.712000000000003</v>
      </c>
      <c r="I618" s="152"/>
      <c r="L618" s="149"/>
      <c r="M618" s="153"/>
      <c r="T618" s="154"/>
      <c r="AT618" s="155" t="s">
        <v>164</v>
      </c>
      <c r="AU618" s="155" t="s">
        <v>82</v>
      </c>
      <c r="AV618" s="12" t="s">
        <v>82</v>
      </c>
      <c r="AW618" s="12" t="s">
        <v>30</v>
      </c>
      <c r="AX618" s="12" t="s">
        <v>73</v>
      </c>
      <c r="AY618" s="155" t="s">
        <v>155</v>
      </c>
    </row>
    <row r="619" spans="2:65" s="14" customFormat="1">
      <c r="B619" s="172"/>
      <c r="D619" s="145" t="s">
        <v>164</v>
      </c>
      <c r="E619" s="173" t="s">
        <v>1</v>
      </c>
      <c r="F619" s="174" t="s">
        <v>179</v>
      </c>
      <c r="H619" s="175">
        <v>76.712000000000003</v>
      </c>
      <c r="I619" s="176"/>
      <c r="L619" s="172"/>
      <c r="M619" s="177"/>
      <c r="T619" s="178"/>
      <c r="AT619" s="173" t="s">
        <v>164</v>
      </c>
      <c r="AU619" s="173" t="s">
        <v>82</v>
      </c>
      <c r="AV619" s="14" t="s">
        <v>88</v>
      </c>
      <c r="AW619" s="14" t="s">
        <v>30</v>
      </c>
      <c r="AX619" s="14" t="s">
        <v>78</v>
      </c>
      <c r="AY619" s="173" t="s">
        <v>155</v>
      </c>
    </row>
    <row r="620" spans="2:65" s="1" customFormat="1" ht="37.950000000000003" customHeight="1">
      <c r="B620" s="31"/>
      <c r="C620" s="156" t="s">
        <v>748</v>
      </c>
      <c r="D620" s="156" t="s">
        <v>167</v>
      </c>
      <c r="E620" s="157" t="s">
        <v>749</v>
      </c>
      <c r="F620" s="158" t="s">
        <v>750</v>
      </c>
      <c r="G620" s="159" t="s">
        <v>198</v>
      </c>
      <c r="H620" s="160">
        <v>71.242000000000004</v>
      </c>
      <c r="I620" s="161"/>
      <c r="J620" s="162">
        <f>ROUND(I620*H620,2)</f>
        <v>0</v>
      </c>
      <c r="K620" s="158" t="s">
        <v>161</v>
      </c>
      <c r="L620" s="31"/>
      <c r="M620" s="163" t="s">
        <v>1</v>
      </c>
      <c r="N620" s="164" t="s">
        <v>38</v>
      </c>
      <c r="P620" s="141">
        <f>O620*H620</f>
        <v>0</v>
      </c>
      <c r="Q620" s="141">
        <v>5.9999999999999995E-4</v>
      </c>
      <c r="R620" s="141">
        <f>Q620*H620</f>
        <v>4.2745199999999997E-2</v>
      </c>
      <c r="S620" s="141">
        <v>0</v>
      </c>
      <c r="T620" s="142">
        <f>S620*H620</f>
        <v>0</v>
      </c>
      <c r="AR620" s="143" t="s">
        <v>269</v>
      </c>
      <c r="AT620" s="143" t="s">
        <v>167</v>
      </c>
      <c r="AU620" s="143" t="s">
        <v>82</v>
      </c>
      <c r="AY620" s="16" t="s">
        <v>155</v>
      </c>
      <c r="BE620" s="144">
        <f>IF(N620="základní",J620,0)</f>
        <v>0</v>
      </c>
      <c r="BF620" s="144">
        <f>IF(N620="snížená",J620,0)</f>
        <v>0</v>
      </c>
      <c r="BG620" s="144">
        <f>IF(N620="zákl. přenesená",J620,0)</f>
        <v>0</v>
      </c>
      <c r="BH620" s="144">
        <f>IF(N620="sníž. přenesená",J620,0)</f>
        <v>0</v>
      </c>
      <c r="BI620" s="144">
        <f>IF(N620="nulová",J620,0)</f>
        <v>0</v>
      </c>
      <c r="BJ620" s="16" t="s">
        <v>78</v>
      </c>
      <c r="BK620" s="144">
        <f>ROUND(I620*H620,2)</f>
        <v>0</v>
      </c>
      <c r="BL620" s="16" t="s">
        <v>269</v>
      </c>
      <c r="BM620" s="143" t="s">
        <v>751</v>
      </c>
    </row>
    <row r="621" spans="2:65" s="1" customFormat="1" ht="19.2">
      <c r="B621" s="31"/>
      <c r="D621" s="145" t="s">
        <v>163</v>
      </c>
      <c r="F621" s="146" t="s">
        <v>752</v>
      </c>
      <c r="I621" s="147"/>
      <c r="L621" s="31"/>
      <c r="M621" s="148"/>
      <c r="T621" s="55"/>
      <c r="AT621" s="16" t="s">
        <v>163</v>
      </c>
      <c r="AU621" s="16" t="s">
        <v>82</v>
      </c>
    </row>
    <row r="622" spans="2:65" s="13" customFormat="1">
      <c r="B622" s="166"/>
      <c r="D622" s="145" t="s">
        <v>164</v>
      </c>
      <c r="E622" s="167" t="s">
        <v>1</v>
      </c>
      <c r="F622" s="168" t="s">
        <v>746</v>
      </c>
      <c r="H622" s="167" t="s">
        <v>1</v>
      </c>
      <c r="I622" s="169"/>
      <c r="L622" s="166"/>
      <c r="M622" s="170"/>
      <c r="T622" s="171"/>
      <c r="AT622" s="167" t="s">
        <v>164</v>
      </c>
      <c r="AU622" s="167" t="s">
        <v>82</v>
      </c>
      <c r="AV622" s="13" t="s">
        <v>78</v>
      </c>
      <c r="AW622" s="13" t="s">
        <v>30</v>
      </c>
      <c r="AX622" s="13" t="s">
        <v>73</v>
      </c>
      <c r="AY622" s="167" t="s">
        <v>155</v>
      </c>
    </row>
    <row r="623" spans="2:65" s="12" customFormat="1">
      <c r="B623" s="149"/>
      <c r="D623" s="145" t="s">
        <v>164</v>
      </c>
      <c r="E623" s="155" t="s">
        <v>1</v>
      </c>
      <c r="F623" s="150" t="s">
        <v>753</v>
      </c>
      <c r="H623" s="151">
        <v>71.242000000000004</v>
      </c>
      <c r="I623" s="152"/>
      <c r="L623" s="149"/>
      <c r="M623" s="153"/>
      <c r="T623" s="154"/>
      <c r="AT623" s="155" t="s">
        <v>164</v>
      </c>
      <c r="AU623" s="155" t="s">
        <v>82</v>
      </c>
      <c r="AV623" s="12" t="s">
        <v>82</v>
      </c>
      <c r="AW623" s="12" t="s">
        <v>30</v>
      </c>
      <c r="AX623" s="12" t="s">
        <v>73</v>
      </c>
      <c r="AY623" s="155" t="s">
        <v>155</v>
      </c>
    </row>
    <row r="624" spans="2:65" s="14" customFormat="1">
      <c r="B624" s="172"/>
      <c r="D624" s="145" t="s">
        <v>164</v>
      </c>
      <c r="E624" s="173" t="s">
        <v>1</v>
      </c>
      <c r="F624" s="174" t="s">
        <v>179</v>
      </c>
      <c r="H624" s="175">
        <v>71.242000000000004</v>
      </c>
      <c r="I624" s="176"/>
      <c r="L624" s="172"/>
      <c r="M624" s="177"/>
      <c r="T624" s="178"/>
      <c r="AT624" s="173" t="s">
        <v>164</v>
      </c>
      <c r="AU624" s="173" t="s">
        <v>82</v>
      </c>
      <c r="AV624" s="14" t="s">
        <v>88</v>
      </c>
      <c r="AW624" s="14" t="s">
        <v>30</v>
      </c>
      <c r="AX624" s="14" t="s">
        <v>78</v>
      </c>
      <c r="AY624" s="173" t="s">
        <v>155</v>
      </c>
    </row>
    <row r="625" spans="2:65" s="1" customFormat="1" ht="33" customHeight="1">
      <c r="B625" s="31"/>
      <c r="C625" s="156" t="s">
        <v>754</v>
      </c>
      <c r="D625" s="156" t="s">
        <v>167</v>
      </c>
      <c r="E625" s="157" t="s">
        <v>755</v>
      </c>
      <c r="F625" s="158" t="s">
        <v>756</v>
      </c>
      <c r="G625" s="159" t="s">
        <v>198</v>
      </c>
      <c r="H625" s="160">
        <v>71.242000000000004</v>
      </c>
      <c r="I625" s="161"/>
      <c r="J625" s="162">
        <f>ROUND(I625*H625,2)</f>
        <v>0</v>
      </c>
      <c r="K625" s="158" t="s">
        <v>161</v>
      </c>
      <c r="L625" s="31"/>
      <c r="M625" s="163" t="s">
        <v>1</v>
      </c>
      <c r="N625" s="164" t="s">
        <v>38</v>
      </c>
      <c r="P625" s="141">
        <f>O625*H625</f>
        <v>0</v>
      </c>
      <c r="Q625" s="141">
        <v>1.5E-3</v>
      </c>
      <c r="R625" s="141">
        <f>Q625*H625</f>
        <v>0.10686300000000001</v>
      </c>
      <c r="S625" s="141">
        <v>0</v>
      </c>
      <c r="T625" s="142">
        <f>S625*H625</f>
        <v>0</v>
      </c>
      <c r="AR625" s="143" t="s">
        <v>269</v>
      </c>
      <c r="AT625" s="143" t="s">
        <v>167</v>
      </c>
      <c r="AU625" s="143" t="s">
        <v>82</v>
      </c>
      <c r="AY625" s="16" t="s">
        <v>155</v>
      </c>
      <c r="BE625" s="144">
        <f>IF(N625="základní",J625,0)</f>
        <v>0</v>
      </c>
      <c r="BF625" s="144">
        <f>IF(N625="snížená",J625,0)</f>
        <v>0</v>
      </c>
      <c r="BG625" s="144">
        <f>IF(N625="zákl. přenesená",J625,0)</f>
        <v>0</v>
      </c>
      <c r="BH625" s="144">
        <f>IF(N625="sníž. přenesená",J625,0)</f>
        <v>0</v>
      </c>
      <c r="BI625" s="144">
        <f>IF(N625="nulová",J625,0)</f>
        <v>0</v>
      </c>
      <c r="BJ625" s="16" t="s">
        <v>78</v>
      </c>
      <c r="BK625" s="144">
        <f>ROUND(I625*H625,2)</f>
        <v>0</v>
      </c>
      <c r="BL625" s="16" t="s">
        <v>269</v>
      </c>
      <c r="BM625" s="143" t="s">
        <v>757</v>
      </c>
    </row>
    <row r="626" spans="2:65" s="1" customFormat="1" ht="19.2">
      <c r="B626" s="31"/>
      <c r="D626" s="145" t="s">
        <v>163</v>
      </c>
      <c r="F626" s="146" t="s">
        <v>758</v>
      </c>
      <c r="I626" s="147"/>
      <c r="L626" s="31"/>
      <c r="M626" s="148"/>
      <c r="T626" s="55"/>
      <c r="AT626" s="16" t="s">
        <v>163</v>
      </c>
      <c r="AU626" s="16" t="s">
        <v>82</v>
      </c>
    </row>
    <row r="627" spans="2:65" s="13" customFormat="1">
      <c r="B627" s="166"/>
      <c r="D627" s="145" t="s">
        <v>164</v>
      </c>
      <c r="E627" s="167" t="s">
        <v>1</v>
      </c>
      <c r="F627" s="168" t="s">
        <v>746</v>
      </c>
      <c r="H627" s="167" t="s">
        <v>1</v>
      </c>
      <c r="I627" s="169"/>
      <c r="L627" s="166"/>
      <c r="M627" s="170"/>
      <c r="T627" s="171"/>
      <c r="AT627" s="167" t="s">
        <v>164</v>
      </c>
      <c r="AU627" s="167" t="s">
        <v>82</v>
      </c>
      <c r="AV627" s="13" t="s">
        <v>78</v>
      </c>
      <c r="AW627" s="13" t="s">
        <v>30</v>
      </c>
      <c r="AX627" s="13" t="s">
        <v>73</v>
      </c>
      <c r="AY627" s="167" t="s">
        <v>155</v>
      </c>
    </row>
    <row r="628" spans="2:65" s="12" customFormat="1">
      <c r="B628" s="149"/>
      <c r="D628" s="145" t="s">
        <v>164</v>
      </c>
      <c r="E628" s="155" t="s">
        <v>1</v>
      </c>
      <c r="F628" s="150" t="s">
        <v>753</v>
      </c>
      <c r="H628" s="151">
        <v>71.242000000000004</v>
      </c>
      <c r="I628" s="152"/>
      <c r="L628" s="149"/>
      <c r="M628" s="153"/>
      <c r="T628" s="154"/>
      <c r="AT628" s="155" t="s">
        <v>164</v>
      </c>
      <c r="AU628" s="155" t="s">
        <v>82</v>
      </c>
      <c r="AV628" s="12" t="s">
        <v>82</v>
      </c>
      <c r="AW628" s="12" t="s">
        <v>30</v>
      </c>
      <c r="AX628" s="12" t="s">
        <v>73</v>
      </c>
      <c r="AY628" s="155" t="s">
        <v>155</v>
      </c>
    </row>
    <row r="629" spans="2:65" s="14" customFormat="1">
      <c r="B629" s="172"/>
      <c r="D629" s="145" t="s">
        <v>164</v>
      </c>
      <c r="E629" s="173" t="s">
        <v>1</v>
      </c>
      <c r="F629" s="174" t="s">
        <v>179</v>
      </c>
      <c r="H629" s="175">
        <v>71.242000000000004</v>
      </c>
      <c r="I629" s="176"/>
      <c r="L629" s="172"/>
      <c r="M629" s="177"/>
      <c r="T629" s="178"/>
      <c r="AT629" s="173" t="s">
        <v>164</v>
      </c>
      <c r="AU629" s="173" t="s">
        <v>82</v>
      </c>
      <c r="AV629" s="14" t="s">
        <v>88</v>
      </c>
      <c r="AW629" s="14" t="s">
        <v>30</v>
      </c>
      <c r="AX629" s="14" t="s">
        <v>78</v>
      </c>
      <c r="AY629" s="173" t="s">
        <v>155</v>
      </c>
    </row>
    <row r="630" spans="2:65" s="1" customFormat="1" ht="33" customHeight="1">
      <c r="B630" s="31"/>
      <c r="C630" s="156" t="s">
        <v>759</v>
      </c>
      <c r="D630" s="156" t="s">
        <v>167</v>
      </c>
      <c r="E630" s="157" t="s">
        <v>760</v>
      </c>
      <c r="F630" s="158" t="s">
        <v>761</v>
      </c>
      <c r="G630" s="159" t="s">
        <v>198</v>
      </c>
      <c r="H630" s="160">
        <v>5.47</v>
      </c>
      <c r="I630" s="161"/>
      <c r="J630" s="162">
        <f>ROUND(I630*H630,2)</f>
        <v>0</v>
      </c>
      <c r="K630" s="158" t="s">
        <v>161</v>
      </c>
      <c r="L630" s="31"/>
      <c r="M630" s="163" t="s">
        <v>1</v>
      </c>
      <c r="N630" s="164" t="s">
        <v>38</v>
      </c>
      <c r="P630" s="141">
        <f>O630*H630</f>
        <v>0</v>
      </c>
      <c r="Q630" s="141">
        <v>3.8000000000000002E-4</v>
      </c>
      <c r="R630" s="141">
        <f>Q630*H630</f>
        <v>2.0785999999999999E-3</v>
      </c>
      <c r="S630" s="141">
        <v>0</v>
      </c>
      <c r="T630" s="142">
        <f>S630*H630</f>
        <v>0</v>
      </c>
      <c r="AR630" s="143" t="s">
        <v>269</v>
      </c>
      <c r="AT630" s="143" t="s">
        <v>167</v>
      </c>
      <c r="AU630" s="143" t="s">
        <v>82</v>
      </c>
      <c r="AY630" s="16" t="s">
        <v>155</v>
      </c>
      <c r="BE630" s="144">
        <f>IF(N630="základní",J630,0)</f>
        <v>0</v>
      </c>
      <c r="BF630" s="144">
        <f>IF(N630="snížená",J630,0)</f>
        <v>0</v>
      </c>
      <c r="BG630" s="144">
        <f>IF(N630="zákl. přenesená",J630,0)</f>
        <v>0</v>
      </c>
      <c r="BH630" s="144">
        <f>IF(N630="sníž. přenesená",J630,0)</f>
        <v>0</v>
      </c>
      <c r="BI630" s="144">
        <f>IF(N630="nulová",J630,0)</f>
        <v>0</v>
      </c>
      <c r="BJ630" s="16" t="s">
        <v>78</v>
      </c>
      <c r="BK630" s="144">
        <f>ROUND(I630*H630,2)</f>
        <v>0</v>
      </c>
      <c r="BL630" s="16" t="s">
        <v>269</v>
      </c>
      <c r="BM630" s="143" t="s">
        <v>762</v>
      </c>
    </row>
    <row r="631" spans="2:65" s="1" customFormat="1" ht="19.2">
      <c r="B631" s="31"/>
      <c r="D631" s="145" t="s">
        <v>163</v>
      </c>
      <c r="F631" s="146" t="s">
        <v>763</v>
      </c>
      <c r="I631" s="147"/>
      <c r="L631" s="31"/>
      <c r="M631" s="148"/>
      <c r="T631" s="55"/>
      <c r="AT631" s="16" t="s">
        <v>163</v>
      </c>
      <c r="AU631" s="16" t="s">
        <v>82</v>
      </c>
    </row>
    <row r="632" spans="2:65" s="13" customFormat="1">
      <c r="B632" s="166"/>
      <c r="D632" s="145" t="s">
        <v>164</v>
      </c>
      <c r="E632" s="167" t="s">
        <v>1</v>
      </c>
      <c r="F632" s="168" t="s">
        <v>746</v>
      </c>
      <c r="H632" s="167" t="s">
        <v>1</v>
      </c>
      <c r="I632" s="169"/>
      <c r="L632" s="166"/>
      <c r="M632" s="170"/>
      <c r="T632" s="171"/>
      <c r="AT632" s="167" t="s">
        <v>164</v>
      </c>
      <c r="AU632" s="167" t="s">
        <v>82</v>
      </c>
      <c r="AV632" s="13" t="s">
        <v>78</v>
      </c>
      <c r="AW632" s="13" t="s">
        <v>30</v>
      </c>
      <c r="AX632" s="13" t="s">
        <v>73</v>
      </c>
      <c r="AY632" s="167" t="s">
        <v>155</v>
      </c>
    </row>
    <row r="633" spans="2:65" s="12" customFormat="1">
      <c r="B633" s="149"/>
      <c r="D633" s="145" t="s">
        <v>164</v>
      </c>
      <c r="E633" s="155" t="s">
        <v>1</v>
      </c>
      <c r="F633" s="150" t="s">
        <v>764</v>
      </c>
      <c r="H633" s="151">
        <v>5.47</v>
      </c>
      <c r="I633" s="152"/>
      <c r="L633" s="149"/>
      <c r="M633" s="153"/>
      <c r="T633" s="154"/>
      <c r="AT633" s="155" t="s">
        <v>164</v>
      </c>
      <c r="AU633" s="155" t="s">
        <v>82</v>
      </c>
      <c r="AV633" s="12" t="s">
        <v>82</v>
      </c>
      <c r="AW633" s="12" t="s">
        <v>30</v>
      </c>
      <c r="AX633" s="12" t="s">
        <v>73</v>
      </c>
      <c r="AY633" s="155" t="s">
        <v>155</v>
      </c>
    </row>
    <row r="634" spans="2:65" s="14" customFormat="1">
      <c r="B634" s="172"/>
      <c r="D634" s="145" t="s">
        <v>164</v>
      </c>
      <c r="E634" s="173" t="s">
        <v>1</v>
      </c>
      <c r="F634" s="174" t="s">
        <v>179</v>
      </c>
      <c r="H634" s="175">
        <v>5.47</v>
      </c>
      <c r="I634" s="176"/>
      <c r="L634" s="172"/>
      <c r="M634" s="177"/>
      <c r="T634" s="178"/>
      <c r="AT634" s="173" t="s">
        <v>164</v>
      </c>
      <c r="AU634" s="173" t="s">
        <v>82</v>
      </c>
      <c r="AV634" s="14" t="s">
        <v>88</v>
      </c>
      <c r="AW634" s="14" t="s">
        <v>30</v>
      </c>
      <c r="AX634" s="14" t="s">
        <v>78</v>
      </c>
      <c r="AY634" s="173" t="s">
        <v>155</v>
      </c>
    </row>
    <row r="635" spans="2:65" s="1" customFormat="1" ht="37.950000000000003" customHeight="1">
      <c r="B635" s="31"/>
      <c r="C635" s="156" t="s">
        <v>765</v>
      </c>
      <c r="D635" s="156" t="s">
        <v>167</v>
      </c>
      <c r="E635" s="157" t="s">
        <v>766</v>
      </c>
      <c r="F635" s="158" t="s">
        <v>767</v>
      </c>
      <c r="G635" s="159" t="s">
        <v>183</v>
      </c>
      <c r="H635" s="160">
        <v>326.60300000000001</v>
      </c>
      <c r="I635" s="161"/>
      <c r="J635" s="162">
        <f>ROUND(I635*H635,2)</f>
        <v>0</v>
      </c>
      <c r="K635" s="158" t="s">
        <v>310</v>
      </c>
      <c r="L635" s="31"/>
      <c r="M635" s="163" t="s">
        <v>1</v>
      </c>
      <c r="N635" s="164" t="s">
        <v>38</v>
      </c>
      <c r="P635" s="141">
        <f>O635*H635</f>
        <v>0</v>
      </c>
      <c r="Q635" s="141">
        <v>1.3999999999999999E-4</v>
      </c>
      <c r="R635" s="141">
        <f>Q635*H635</f>
        <v>4.5724419999999995E-2</v>
      </c>
      <c r="S635" s="141">
        <v>0</v>
      </c>
      <c r="T635" s="142">
        <f>S635*H635</f>
        <v>0</v>
      </c>
      <c r="AR635" s="143" t="s">
        <v>269</v>
      </c>
      <c r="AT635" s="143" t="s">
        <v>167</v>
      </c>
      <c r="AU635" s="143" t="s">
        <v>82</v>
      </c>
      <c r="AY635" s="16" t="s">
        <v>155</v>
      </c>
      <c r="BE635" s="144">
        <f>IF(N635="základní",J635,0)</f>
        <v>0</v>
      </c>
      <c r="BF635" s="144">
        <f>IF(N635="snížená",J635,0)</f>
        <v>0</v>
      </c>
      <c r="BG635" s="144">
        <f>IF(N635="zákl. přenesená",J635,0)</f>
        <v>0</v>
      </c>
      <c r="BH635" s="144">
        <f>IF(N635="sníž. přenesená",J635,0)</f>
        <v>0</v>
      </c>
      <c r="BI635" s="144">
        <f>IF(N635="nulová",J635,0)</f>
        <v>0</v>
      </c>
      <c r="BJ635" s="16" t="s">
        <v>78</v>
      </c>
      <c r="BK635" s="144">
        <f>ROUND(I635*H635,2)</f>
        <v>0</v>
      </c>
      <c r="BL635" s="16" t="s">
        <v>269</v>
      </c>
      <c r="BM635" s="143" t="s">
        <v>768</v>
      </c>
    </row>
    <row r="636" spans="2:65" s="1" customFormat="1" ht="38.4">
      <c r="B636" s="31"/>
      <c r="D636" s="145" t="s">
        <v>163</v>
      </c>
      <c r="F636" s="146" t="s">
        <v>769</v>
      </c>
      <c r="I636" s="147"/>
      <c r="L636" s="31"/>
      <c r="M636" s="148"/>
      <c r="T636" s="55"/>
      <c r="AT636" s="16" t="s">
        <v>163</v>
      </c>
      <c r="AU636" s="16" t="s">
        <v>82</v>
      </c>
    </row>
    <row r="637" spans="2:65" s="1" customFormat="1">
      <c r="B637" s="31"/>
      <c r="D637" s="179" t="s">
        <v>313</v>
      </c>
      <c r="F637" s="180" t="s">
        <v>770</v>
      </c>
      <c r="I637" s="147"/>
      <c r="L637" s="31"/>
      <c r="M637" s="148"/>
      <c r="T637" s="55"/>
      <c r="AT637" s="16" t="s">
        <v>313</v>
      </c>
      <c r="AU637" s="16" t="s">
        <v>82</v>
      </c>
    </row>
    <row r="638" spans="2:65" s="13" customFormat="1">
      <c r="B638" s="166"/>
      <c r="D638" s="145" t="s">
        <v>164</v>
      </c>
      <c r="E638" s="167" t="s">
        <v>1</v>
      </c>
      <c r="F638" s="168" t="s">
        <v>563</v>
      </c>
      <c r="H638" s="167" t="s">
        <v>1</v>
      </c>
      <c r="I638" s="169"/>
      <c r="L638" s="166"/>
      <c r="M638" s="170"/>
      <c r="T638" s="171"/>
      <c r="AT638" s="167" t="s">
        <v>164</v>
      </c>
      <c r="AU638" s="167" t="s">
        <v>82</v>
      </c>
      <c r="AV638" s="13" t="s">
        <v>78</v>
      </c>
      <c r="AW638" s="13" t="s">
        <v>30</v>
      </c>
      <c r="AX638" s="13" t="s">
        <v>73</v>
      </c>
      <c r="AY638" s="167" t="s">
        <v>155</v>
      </c>
    </row>
    <row r="639" spans="2:65" s="12" customFormat="1">
      <c r="B639" s="149"/>
      <c r="D639" s="145" t="s">
        <v>164</v>
      </c>
      <c r="E639" s="155" t="s">
        <v>1</v>
      </c>
      <c r="F639" s="150" t="s">
        <v>693</v>
      </c>
      <c r="H639" s="151">
        <v>310.46600000000001</v>
      </c>
      <c r="I639" s="152"/>
      <c r="L639" s="149"/>
      <c r="M639" s="153"/>
      <c r="T639" s="154"/>
      <c r="AT639" s="155" t="s">
        <v>164</v>
      </c>
      <c r="AU639" s="155" t="s">
        <v>82</v>
      </c>
      <c r="AV639" s="12" t="s">
        <v>82</v>
      </c>
      <c r="AW639" s="12" t="s">
        <v>30</v>
      </c>
      <c r="AX639" s="12" t="s">
        <v>73</v>
      </c>
      <c r="AY639" s="155" t="s">
        <v>155</v>
      </c>
    </row>
    <row r="640" spans="2:65" s="12" customFormat="1">
      <c r="B640" s="149"/>
      <c r="D640" s="145" t="s">
        <v>164</v>
      </c>
      <c r="E640" s="155" t="s">
        <v>1</v>
      </c>
      <c r="F640" s="150" t="s">
        <v>694</v>
      </c>
      <c r="H640" s="151">
        <v>16.137</v>
      </c>
      <c r="I640" s="152"/>
      <c r="L640" s="149"/>
      <c r="M640" s="153"/>
      <c r="T640" s="154"/>
      <c r="AT640" s="155" t="s">
        <v>164</v>
      </c>
      <c r="AU640" s="155" t="s">
        <v>82</v>
      </c>
      <c r="AV640" s="12" t="s">
        <v>82</v>
      </c>
      <c r="AW640" s="12" t="s">
        <v>30</v>
      </c>
      <c r="AX640" s="12" t="s">
        <v>73</v>
      </c>
      <c r="AY640" s="155" t="s">
        <v>155</v>
      </c>
    </row>
    <row r="641" spans="2:65" s="14" customFormat="1">
      <c r="B641" s="172"/>
      <c r="D641" s="145" t="s">
        <v>164</v>
      </c>
      <c r="E641" s="173" t="s">
        <v>1</v>
      </c>
      <c r="F641" s="174" t="s">
        <v>179</v>
      </c>
      <c r="H641" s="175">
        <v>326.60300000000001</v>
      </c>
      <c r="I641" s="176"/>
      <c r="L641" s="172"/>
      <c r="M641" s="177"/>
      <c r="T641" s="178"/>
      <c r="AT641" s="173" t="s">
        <v>164</v>
      </c>
      <c r="AU641" s="173" t="s">
        <v>82</v>
      </c>
      <c r="AV641" s="14" t="s">
        <v>88</v>
      </c>
      <c r="AW641" s="14" t="s">
        <v>30</v>
      </c>
      <c r="AX641" s="14" t="s">
        <v>78</v>
      </c>
      <c r="AY641" s="173" t="s">
        <v>155</v>
      </c>
    </row>
    <row r="642" spans="2:65" s="1" customFormat="1" ht="24.15" customHeight="1">
      <c r="B642" s="31"/>
      <c r="C642" s="131" t="s">
        <v>771</v>
      </c>
      <c r="D642" s="131" t="s">
        <v>157</v>
      </c>
      <c r="E642" s="132" t="s">
        <v>772</v>
      </c>
      <c r="F642" s="133" t="s">
        <v>773</v>
      </c>
      <c r="G642" s="134" t="s">
        <v>183</v>
      </c>
      <c r="H642" s="135">
        <v>375.59300000000002</v>
      </c>
      <c r="I642" s="136"/>
      <c r="J642" s="137">
        <f>ROUND(I642*H642,2)</f>
        <v>0</v>
      </c>
      <c r="K642" s="133" t="s">
        <v>161</v>
      </c>
      <c r="L642" s="138"/>
      <c r="M642" s="139" t="s">
        <v>1</v>
      </c>
      <c r="N642" s="140" t="s">
        <v>38</v>
      </c>
      <c r="P642" s="141">
        <f>O642*H642</f>
        <v>0</v>
      </c>
      <c r="Q642" s="141">
        <v>1.9E-3</v>
      </c>
      <c r="R642" s="141">
        <f>Q642*H642</f>
        <v>0.71362670000000006</v>
      </c>
      <c r="S642" s="141">
        <v>0</v>
      </c>
      <c r="T642" s="142">
        <f>S642*H642</f>
        <v>0</v>
      </c>
      <c r="AR642" s="143" t="s">
        <v>409</v>
      </c>
      <c r="AT642" s="143" t="s">
        <v>157</v>
      </c>
      <c r="AU642" s="143" t="s">
        <v>82</v>
      </c>
      <c r="AY642" s="16" t="s">
        <v>155</v>
      </c>
      <c r="BE642" s="144">
        <f>IF(N642="základní",J642,0)</f>
        <v>0</v>
      </c>
      <c r="BF642" s="144">
        <f>IF(N642="snížená",J642,0)</f>
        <v>0</v>
      </c>
      <c r="BG642" s="144">
        <f>IF(N642="zákl. přenesená",J642,0)</f>
        <v>0</v>
      </c>
      <c r="BH642" s="144">
        <f>IF(N642="sníž. přenesená",J642,0)</f>
        <v>0</v>
      </c>
      <c r="BI642" s="144">
        <f>IF(N642="nulová",J642,0)</f>
        <v>0</v>
      </c>
      <c r="BJ642" s="16" t="s">
        <v>78</v>
      </c>
      <c r="BK642" s="144">
        <f>ROUND(I642*H642,2)</f>
        <v>0</v>
      </c>
      <c r="BL642" s="16" t="s">
        <v>269</v>
      </c>
      <c r="BM642" s="143" t="s">
        <v>774</v>
      </c>
    </row>
    <row r="643" spans="2:65" s="1" customFormat="1" ht="19.2">
      <c r="B643" s="31"/>
      <c r="D643" s="145" t="s">
        <v>163</v>
      </c>
      <c r="F643" s="146" t="s">
        <v>773</v>
      </c>
      <c r="I643" s="147"/>
      <c r="L643" s="31"/>
      <c r="M643" s="148"/>
      <c r="T643" s="55"/>
      <c r="AT643" s="16" t="s">
        <v>163</v>
      </c>
      <c r="AU643" s="16" t="s">
        <v>82</v>
      </c>
    </row>
    <row r="644" spans="2:65" s="13" customFormat="1">
      <c r="B644" s="166"/>
      <c r="D644" s="145" t="s">
        <v>164</v>
      </c>
      <c r="E644" s="167" t="s">
        <v>1</v>
      </c>
      <c r="F644" s="168" t="s">
        <v>775</v>
      </c>
      <c r="H644" s="167" t="s">
        <v>1</v>
      </c>
      <c r="I644" s="169"/>
      <c r="L644" s="166"/>
      <c r="M644" s="170"/>
      <c r="T644" s="171"/>
      <c r="AT644" s="167" t="s">
        <v>164</v>
      </c>
      <c r="AU644" s="167" t="s">
        <v>82</v>
      </c>
      <c r="AV644" s="13" t="s">
        <v>78</v>
      </c>
      <c r="AW644" s="13" t="s">
        <v>30</v>
      </c>
      <c r="AX644" s="13" t="s">
        <v>73</v>
      </c>
      <c r="AY644" s="167" t="s">
        <v>155</v>
      </c>
    </row>
    <row r="645" spans="2:65" s="12" customFormat="1">
      <c r="B645" s="149"/>
      <c r="D645" s="145" t="s">
        <v>164</v>
      </c>
      <c r="E645" s="155" t="s">
        <v>1</v>
      </c>
      <c r="F645" s="150" t="s">
        <v>776</v>
      </c>
      <c r="H645" s="151">
        <v>375.59300000000002</v>
      </c>
      <c r="I645" s="152"/>
      <c r="L645" s="149"/>
      <c r="M645" s="153"/>
      <c r="T645" s="154"/>
      <c r="AT645" s="155" t="s">
        <v>164</v>
      </c>
      <c r="AU645" s="155" t="s">
        <v>82</v>
      </c>
      <c r="AV645" s="12" t="s">
        <v>82</v>
      </c>
      <c r="AW645" s="12" t="s">
        <v>30</v>
      </c>
      <c r="AX645" s="12" t="s">
        <v>73</v>
      </c>
      <c r="AY645" s="155" t="s">
        <v>155</v>
      </c>
    </row>
    <row r="646" spans="2:65" s="14" customFormat="1">
      <c r="B646" s="172"/>
      <c r="D646" s="145" t="s">
        <v>164</v>
      </c>
      <c r="E646" s="173" t="s">
        <v>1</v>
      </c>
      <c r="F646" s="174" t="s">
        <v>179</v>
      </c>
      <c r="H646" s="175">
        <v>375.59300000000002</v>
      </c>
      <c r="I646" s="176"/>
      <c r="L646" s="172"/>
      <c r="M646" s="177"/>
      <c r="T646" s="178"/>
      <c r="AT646" s="173" t="s">
        <v>164</v>
      </c>
      <c r="AU646" s="173" t="s">
        <v>82</v>
      </c>
      <c r="AV646" s="14" t="s">
        <v>88</v>
      </c>
      <c r="AW646" s="14" t="s">
        <v>30</v>
      </c>
      <c r="AX646" s="14" t="s">
        <v>78</v>
      </c>
      <c r="AY646" s="173" t="s">
        <v>155</v>
      </c>
    </row>
    <row r="647" spans="2:65" s="1" customFormat="1" ht="24.15" customHeight="1">
      <c r="B647" s="31"/>
      <c r="C647" s="156" t="s">
        <v>777</v>
      </c>
      <c r="D647" s="156" t="s">
        <v>167</v>
      </c>
      <c r="E647" s="157" t="s">
        <v>778</v>
      </c>
      <c r="F647" s="158" t="s">
        <v>779</v>
      </c>
      <c r="G647" s="159" t="s">
        <v>198</v>
      </c>
      <c r="H647" s="160">
        <v>76.712000000000003</v>
      </c>
      <c r="I647" s="161"/>
      <c r="J647" s="162">
        <f>ROUND(I647*H647,2)</f>
        <v>0</v>
      </c>
      <c r="K647" s="158" t="s">
        <v>161</v>
      </c>
      <c r="L647" s="31"/>
      <c r="M647" s="163" t="s">
        <v>1</v>
      </c>
      <c r="N647" s="164" t="s">
        <v>38</v>
      </c>
      <c r="P647" s="141">
        <f>O647*H647</f>
        <v>0</v>
      </c>
      <c r="Q647" s="141">
        <v>0</v>
      </c>
      <c r="R647" s="141">
        <f>Q647*H647</f>
        <v>0</v>
      </c>
      <c r="S647" s="141">
        <v>0</v>
      </c>
      <c r="T647" s="142">
        <f>S647*H647</f>
        <v>0</v>
      </c>
      <c r="AR647" s="143" t="s">
        <v>269</v>
      </c>
      <c r="AT647" s="143" t="s">
        <v>167</v>
      </c>
      <c r="AU647" s="143" t="s">
        <v>82</v>
      </c>
      <c r="AY647" s="16" t="s">
        <v>155</v>
      </c>
      <c r="BE647" s="144">
        <f>IF(N647="základní",J647,0)</f>
        <v>0</v>
      </c>
      <c r="BF647" s="144">
        <f>IF(N647="snížená",J647,0)</f>
        <v>0</v>
      </c>
      <c r="BG647" s="144">
        <f>IF(N647="zákl. přenesená",J647,0)</f>
        <v>0</v>
      </c>
      <c r="BH647" s="144">
        <f>IF(N647="sníž. přenesená",J647,0)</f>
        <v>0</v>
      </c>
      <c r="BI647" s="144">
        <f>IF(N647="nulová",J647,0)</f>
        <v>0</v>
      </c>
      <c r="BJ647" s="16" t="s">
        <v>78</v>
      </c>
      <c r="BK647" s="144">
        <f>ROUND(I647*H647,2)</f>
        <v>0</v>
      </c>
      <c r="BL647" s="16" t="s">
        <v>269</v>
      </c>
      <c r="BM647" s="143" t="s">
        <v>780</v>
      </c>
    </row>
    <row r="648" spans="2:65" s="1" customFormat="1" ht="28.8">
      <c r="B648" s="31"/>
      <c r="D648" s="145" t="s">
        <v>163</v>
      </c>
      <c r="F648" s="146" t="s">
        <v>781</v>
      </c>
      <c r="I648" s="147"/>
      <c r="L648" s="31"/>
      <c r="M648" s="148"/>
      <c r="T648" s="55"/>
      <c r="AT648" s="16" t="s">
        <v>163</v>
      </c>
      <c r="AU648" s="16" t="s">
        <v>82</v>
      </c>
    </row>
    <row r="649" spans="2:65" s="13" customFormat="1">
      <c r="B649" s="166"/>
      <c r="D649" s="145" t="s">
        <v>164</v>
      </c>
      <c r="E649" s="167" t="s">
        <v>1</v>
      </c>
      <c r="F649" s="168" t="s">
        <v>782</v>
      </c>
      <c r="H649" s="167" t="s">
        <v>1</v>
      </c>
      <c r="I649" s="169"/>
      <c r="L649" s="166"/>
      <c r="M649" s="170"/>
      <c r="T649" s="171"/>
      <c r="AT649" s="167" t="s">
        <v>164</v>
      </c>
      <c r="AU649" s="167" t="s">
        <v>82</v>
      </c>
      <c r="AV649" s="13" t="s">
        <v>78</v>
      </c>
      <c r="AW649" s="13" t="s">
        <v>30</v>
      </c>
      <c r="AX649" s="13" t="s">
        <v>73</v>
      </c>
      <c r="AY649" s="167" t="s">
        <v>155</v>
      </c>
    </row>
    <row r="650" spans="2:65" s="12" customFormat="1">
      <c r="B650" s="149"/>
      <c r="D650" s="145" t="s">
        <v>164</v>
      </c>
      <c r="E650" s="155" t="s">
        <v>1</v>
      </c>
      <c r="F650" s="150" t="s">
        <v>747</v>
      </c>
      <c r="H650" s="151">
        <v>76.712000000000003</v>
      </c>
      <c r="I650" s="152"/>
      <c r="L650" s="149"/>
      <c r="M650" s="153"/>
      <c r="T650" s="154"/>
      <c r="AT650" s="155" t="s">
        <v>164</v>
      </c>
      <c r="AU650" s="155" t="s">
        <v>82</v>
      </c>
      <c r="AV650" s="12" t="s">
        <v>82</v>
      </c>
      <c r="AW650" s="12" t="s">
        <v>30</v>
      </c>
      <c r="AX650" s="12" t="s">
        <v>73</v>
      </c>
      <c r="AY650" s="155" t="s">
        <v>155</v>
      </c>
    </row>
    <row r="651" spans="2:65" s="14" customFormat="1">
      <c r="B651" s="172"/>
      <c r="D651" s="145" t="s">
        <v>164</v>
      </c>
      <c r="E651" s="173" t="s">
        <v>1</v>
      </c>
      <c r="F651" s="174" t="s">
        <v>179</v>
      </c>
      <c r="H651" s="175">
        <v>76.712000000000003</v>
      </c>
      <c r="I651" s="176"/>
      <c r="L651" s="172"/>
      <c r="M651" s="177"/>
      <c r="T651" s="178"/>
      <c r="AT651" s="173" t="s">
        <v>164</v>
      </c>
      <c r="AU651" s="173" t="s">
        <v>82</v>
      </c>
      <c r="AV651" s="14" t="s">
        <v>88</v>
      </c>
      <c r="AW651" s="14" t="s">
        <v>30</v>
      </c>
      <c r="AX651" s="14" t="s">
        <v>78</v>
      </c>
      <c r="AY651" s="173" t="s">
        <v>155</v>
      </c>
    </row>
    <row r="652" spans="2:65" s="1" customFormat="1" ht="24.15" customHeight="1">
      <c r="B652" s="31"/>
      <c r="C652" s="156" t="s">
        <v>783</v>
      </c>
      <c r="D652" s="156" t="s">
        <v>167</v>
      </c>
      <c r="E652" s="157" t="s">
        <v>784</v>
      </c>
      <c r="F652" s="158" t="s">
        <v>785</v>
      </c>
      <c r="G652" s="159" t="s">
        <v>183</v>
      </c>
      <c r="H652" s="160">
        <v>326.60300000000001</v>
      </c>
      <c r="I652" s="161"/>
      <c r="J652" s="162">
        <f>ROUND(I652*H652,2)</f>
        <v>0</v>
      </c>
      <c r="K652" s="158" t="s">
        <v>161</v>
      </c>
      <c r="L652" s="31"/>
      <c r="M652" s="163" t="s">
        <v>1</v>
      </c>
      <c r="N652" s="164" t="s">
        <v>38</v>
      </c>
      <c r="P652" s="141">
        <f>O652*H652</f>
        <v>0</v>
      </c>
      <c r="Q652" s="141">
        <v>0</v>
      </c>
      <c r="R652" s="141">
        <f>Q652*H652</f>
        <v>0</v>
      </c>
      <c r="S652" s="141">
        <v>0</v>
      </c>
      <c r="T652" s="142">
        <f>S652*H652</f>
        <v>0</v>
      </c>
      <c r="AR652" s="143" t="s">
        <v>269</v>
      </c>
      <c r="AT652" s="143" t="s">
        <v>167</v>
      </c>
      <c r="AU652" s="143" t="s">
        <v>82</v>
      </c>
      <c r="AY652" s="16" t="s">
        <v>155</v>
      </c>
      <c r="BE652" s="144">
        <f>IF(N652="základní",J652,0)</f>
        <v>0</v>
      </c>
      <c r="BF652" s="144">
        <f>IF(N652="snížená",J652,0)</f>
        <v>0</v>
      </c>
      <c r="BG652" s="144">
        <f>IF(N652="zákl. přenesená",J652,0)</f>
        <v>0</v>
      </c>
      <c r="BH652" s="144">
        <f>IF(N652="sníž. přenesená",J652,0)</f>
        <v>0</v>
      </c>
      <c r="BI652" s="144">
        <f>IF(N652="nulová",J652,0)</f>
        <v>0</v>
      </c>
      <c r="BJ652" s="16" t="s">
        <v>78</v>
      </c>
      <c r="BK652" s="144">
        <f>ROUND(I652*H652,2)</f>
        <v>0</v>
      </c>
      <c r="BL652" s="16" t="s">
        <v>269</v>
      </c>
      <c r="BM652" s="143" t="s">
        <v>786</v>
      </c>
    </row>
    <row r="653" spans="2:65" s="1" customFormat="1" ht="19.2">
      <c r="B653" s="31"/>
      <c r="D653" s="145" t="s">
        <v>163</v>
      </c>
      <c r="F653" s="146" t="s">
        <v>787</v>
      </c>
      <c r="I653" s="147"/>
      <c r="L653" s="31"/>
      <c r="M653" s="148"/>
      <c r="T653" s="55"/>
      <c r="AT653" s="16" t="s">
        <v>163</v>
      </c>
      <c r="AU653" s="16" t="s">
        <v>82</v>
      </c>
    </row>
    <row r="654" spans="2:65" s="13" customFormat="1">
      <c r="B654" s="166"/>
      <c r="D654" s="145" t="s">
        <v>164</v>
      </c>
      <c r="E654" s="167" t="s">
        <v>1</v>
      </c>
      <c r="F654" s="168" t="s">
        <v>563</v>
      </c>
      <c r="H654" s="167" t="s">
        <v>1</v>
      </c>
      <c r="I654" s="169"/>
      <c r="L654" s="166"/>
      <c r="M654" s="170"/>
      <c r="T654" s="171"/>
      <c r="AT654" s="167" t="s">
        <v>164</v>
      </c>
      <c r="AU654" s="167" t="s">
        <v>82</v>
      </c>
      <c r="AV654" s="13" t="s">
        <v>78</v>
      </c>
      <c r="AW654" s="13" t="s">
        <v>30</v>
      </c>
      <c r="AX654" s="13" t="s">
        <v>73</v>
      </c>
      <c r="AY654" s="167" t="s">
        <v>155</v>
      </c>
    </row>
    <row r="655" spans="2:65" s="12" customFormat="1">
      <c r="B655" s="149"/>
      <c r="D655" s="145" t="s">
        <v>164</v>
      </c>
      <c r="E655" s="155" t="s">
        <v>1</v>
      </c>
      <c r="F655" s="150" t="s">
        <v>693</v>
      </c>
      <c r="H655" s="151">
        <v>310.46600000000001</v>
      </c>
      <c r="I655" s="152"/>
      <c r="L655" s="149"/>
      <c r="M655" s="153"/>
      <c r="T655" s="154"/>
      <c r="AT655" s="155" t="s">
        <v>164</v>
      </c>
      <c r="AU655" s="155" t="s">
        <v>82</v>
      </c>
      <c r="AV655" s="12" t="s">
        <v>82</v>
      </c>
      <c r="AW655" s="12" t="s">
        <v>30</v>
      </c>
      <c r="AX655" s="12" t="s">
        <v>73</v>
      </c>
      <c r="AY655" s="155" t="s">
        <v>155</v>
      </c>
    </row>
    <row r="656" spans="2:65" s="12" customFormat="1">
      <c r="B656" s="149"/>
      <c r="D656" s="145" t="s">
        <v>164</v>
      </c>
      <c r="E656" s="155" t="s">
        <v>1</v>
      </c>
      <c r="F656" s="150" t="s">
        <v>694</v>
      </c>
      <c r="H656" s="151">
        <v>16.137</v>
      </c>
      <c r="I656" s="152"/>
      <c r="L656" s="149"/>
      <c r="M656" s="153"/>
      <c r="T656" s="154"/>
      <c r="AT656" s="155" t="s">
        <v>164</v>
      </c>
      <c r="AU656" s="155" t="s">
        <v>82</v>
      </c>
      <c r="AV656" s="12" t="s">
        <v>82</v>
      </c>
      <c r="AW656" s="12" t="s">
        <v>30</v>
      </c>
      <c r="AX656" s="12" t="s">
        <v>73</v>
      </c>
      <c r="AY656" s="155" t="s">
        <v>155</v>
      </c>
    </row>
    <row r="657" spans="2:65" s="14" customFormat="1">
      <c r="B657" s="172"/>
      <c r="D657" s="145" t="s">
        <v>164</v>
      </c>
      <c r="E657" s="173" t="s">
        <v>1</v>
      </c>
      <c r="F657" s="174" t="s">
        <v>179</v>
      </c>
      <c r="H657" s="175">
        <v>326.60300000000001</v>
      </c>
      <c r="I657" s="176"/>
      <c r="L657" s="172"/>
      <c r="M657" s="177"/>
      <c r="T657" s="178"/>
      <c r="AT657" s="173" t="s">
        <v>164</v>
      </c>
      <c r="AU657" s="173" t="s">
        <v>82</v>
      </c>
      <c r="AV657" s="14" t="s">
        <v>88</v>
      </c>
      <c r="AW657" s="14" t="s">
        <v>30</v>
      </c>
      <c r="AX657" s="14" t="s">
        <v>78</v>
      </c>
      <c r="AY657" s="173" t="s">
        <v>155</v>
      </c>
    </row>
    <row r="658" spans="2:65" s="1" customFormat="1" ht="24.15" customHeight="1">
      <c r="B658" s="31"/>
      <c r="C658" s="131" t="s">
        <v>788</v>
      </c>
      <c r="D658" s="131" t="s">
        <v>157</v>
      </c>
      <c r="E658" s="132" t="s">
        <v>789</v>
      </c>
      <c r="F658" s="133" t="s">
        <v>790</v>
      </c>
      <c r="G658" s="134" t="s">
        <v>183</v>
      </c>
      <c r="H658" s="135">
        <v>375.59300000000002</v>
      </c>
      <c r="I658" s="136"/>
      <c r="J658" s="137">
        <f>ROUND(I658*H658,2)</f>
        <v>0</v>
      </c>
      <c r="K658" s="133" t="s">
        <v>161</v>
      </c>
      <c r="L658" s="138"/>
      <c r="M658" s="139" t="s">
        <v>1</v>
      </c>
      <c r="N658" s="140" t="s">
        <v>38</v>
      </c>
      <c r="P658" s="141">
        <f>O658*H658</f>
        <v>0</v>
      </c>
      <c r="Q658" s="141">
        <v>1.4999999999999999E-4</v>
      </c>
      <c r="R658" s="141">
        <f>Q658*H658</f>
        <v>5.6338949999999999E-2</v>
      </c>
      <c r="S658" s="141">
        <v>0</v>
      </c>
      <c r="T658" s="142">
        <f>S658*H658</f>
        <v>0</v>
      </c>
      <c r="AR658" s="143" t="s">
        <v>409</v>
      </c>
      <c r="AT658" s="143" t="s">
        <v>157</v>
      </c>
      <c r="AU658" s="143" t="s">
        <v>82</v>
      </c>
      <c r="AY658" s="16" t="s">
        <v>155</v>
      </c>
      <c r="BE658" s="144">
        <f>IF(N658="základní",J658,0)</f>
        <v>0</v>
      </c>
      <c r="BF658" s="144">
        <f>IF(N658="snížená",J658,0)</f>
        <v>0</v>
      </c>
      <c r="BG658" s="144">
        <f>IF(N658="zákl. přenesená",J658,0)</f>
        <v>0</v>
      </c>
      <c r="BH658" s="144">
        <f>IF(N658="sníž. přenesená",J658,0)</f>
        <v>0</v>
      </c>
      <c r="BI658" s="144">
        <f>IF(N658="nulová",J658,0)</f>
        <v>0</v>
      </c>
      <c r="BJ658" s="16" t="s">
        <v>78</v>
      </c>
      <c r="BK658" s="144">
        <f>ROUND(I658*H658,2)</f>
        <v>0</v>
      </c>
      <c r="BL658" s="16" t="s">
        <v>269</v>
      </c>
      <c r="BM658" s="143" t="s">
        <v>791</v>
      </c>
    </row>
    <row r="659" spans="2:65" s="1" customFormat="1" ht="19.2">
      <c r="B659" s="31"/>
      <c r="D659" s="145" t="s">
        <v>163</v>
      </c>
      <c r="F659" s="146" t="s">
        <v>790</v>
      </c>
      <c r="I659" s="147"/>
      <c r="L659" s="31"/>
      <c r="M659" s="148"/>
      <c r="T659" s="55"/>
      <c r="AT659" s="16" t="s">
        <v>163</v>
      </c>
      <c r="AU659" s="16" t="s">
        <v>82</v>
      </c>
    </row>
    <row r="660" spans="2:65" s="13" customFormat="1">
      <c r="B660" s="166"/>
      <c r="D660" s="145" t="s">
        <v>164</v>
      </c>
      <c r="E660" s="167" t="s">
        <v>1</v>
      </c>
      <c r="F660" s="168" t="s">
        <v>715</v>
      </c>
      <c r="H660" s="167" t="s">
        <v>1</v>
      </c>
      <c r="I660" s="169"/>
      <c r="L660" s="166"/>
      <c r="M660" s="170"/>
      <c r="T660" s="171"/>
      <c r="AT660" s="167" t="s">
        <v>164</v>
      </c>
      <c r="AU660" s="167" t="s">
        <v>82</v>
      </c>
      <c r="AV660" s="13" t="s">
        <v>78</v>
      </c>
      <c r="AW660" s="13" t="s">
        <v>30</v>
      </c>
      <c r="AX660" s="13" t="s">
        <v>73</v>
      </c>
      <c r="AY660" s="167" t="s">
        <v>155</v>
      </c>
    </row>
    <row r="661" spans="2:65" s="12" customFormat="1">
      <c r="B661" s="149"/>
      <c r="D661" s="145" t="s">
        <v>164</v>
      </c>
      <c r="E661" s="155" t="s">
        <v>1</v>
      </c>
      <c r="F661" s="150" t="s">
        <v>776</v>
      </c>
      <c r="H661" s="151">
        <v>375.59300000000002</v>
      </c>
      <c r="I661" s="152"/>
      <c r="L661" s="149"/>
      <c r="M661" s="153"/>
      <c r="T661" s="154"/>
      <c r="AT661" s="155" t="s">
        <v>164</v>
      </c>
      <c r="AU661" s="155" t="s">
        <v>82</v>
      </c>
      <c r="AV661" s="12" t="s">
        <v>82</v>
      </c>
      <c r="AW661" s="12" t="s">
        <v>30</v>
      </c>
      <c r="AX661" s="12" t="s">
        <v>73</v>
      </c>
      <c r="AY661" s="155" t="s">
        <v>155</v>
      </c>
    </row>
    <row r="662" spans="2:65" s="14" customFormat="1">
      <c r="B662" s="172"/>
      <c r="D662" s="145" t="s">
        <v>164</v>
      </c>
      <c r="E662" s="173" t="s">
        <v>1</v>
      </c>
      <c r="F662" s="174" t="s">
        <v>179</v>
      </c>
      <c r="H662" s="175">
        <v>375.59300000000002</v>
      </c>
      <c r="I662" s="176"/>
      <c r="L662" s="172"/>
      <c r="M662" s="177"/>
      <c r="T662" s="178"/>
      <c r="AT662" s="173" t="s">
        <v>164</v>
      </c>
      <c r="AU662" s="173" t="s">
        <v>82</v>
      </c>
      <c r="AV662" s="14" t="s">
        <v>88</v>
      </c>
      <c r="AW662" s="14" t="s">
        <v>30</v>
      </c>
      <c r="AX662" s="14" t="s">
        <v>78</v>
      </c>
      <c r="AY662" s="173" t="s">
        <v>155</v>
      </c>
    </row>
    <row r="663" spans="2:65" s="1" customFormat="1" ht="24.15" customHeight="1">
      <c r="B663" s="31"/>
      <c r="C663" s="156" t="s">
        <v>792</v>
      </c>
      <c r="D663" s="156" t="s">
        <v>167</v>
      </c>
      <c r="E663" s="157" t="s">
        <v>793</v>
      </c>
      <c r="F663" s="158" t="s">
        <v>794</v>
      </c>
      <c r="G663" s="159" t="s">
        <v>183</v>
      </c>
      <c r="H663" s="160">
        <v>23.013999999999999</v>
      </c>
      <c r="I663" s="161"/>
      <c r="J663" s="162">
        <f>ROUND(I663*H663,2)</f>
        <v>0</v>
      </c>
      <c r="K663" s="158" t="s">
        <v>161</v>
      </c>
      <c r="L663" s="31"/>
      <c r="M663" s="163" t="s">
        <v>1</v>
      </c>
      <c r="N663" s="164" t="s">
        <v>38</v>
      </c>
      <c r="P663" s="141">
        <f>O663*H663</f>
        <v>0</v>
      </c>
      <c r="Q663" s="141">
        <v>3.0000000000000001E-5</v>
      </c>
      <c r="R663" s="141">
        <f>Q663*H663</f>
        <v>6.9041999999999997E-4</v>
      </c>
      <c r="S663" s="141">
        <v>0</v>
      </c>
      <c r="T663" s="142">
        <f>S663*H663</f>
        <v>0</v>
      </c>
      <c r="AR663" s="143" t="s">
        <v>269</v>
      </c>
      <c r="AT663" s="143" t="s">
        <v>167</v>
      </c>
      <c r="AU663" s="143" t="s">
        <v>82</v>
      </c>
      <c r="AY663" s="16" t="s">
        <v>155</v>
      </c>
      <c r="BE663" s="144">
        <f>IF(N663="základní",J663,0)</f>
        <v>0</v>
      </c>
      <c r="BF663" s="144">
        <f>IF(N663="snížená",J663,0)</f>
        <v>0</v>
      </c>
      <c r="BG663" s="144">
        <f>IF(N663="zákl. přenesená",J663,0)</f>
        <v>0</v>
      </c>
      <c r="BH663" s="144">
        <f>IF(N663="sníž. přenesená",J663,0)</f>
        <v>0</v>
      </c>
      <c r="BI663" s="144">
        <f>IF(N663="nulová",J663,0)</f>
        <v>0</v>
      </c>
      <c r="BJ663" s="16" t="s">
        <v>78</v>
      </c>
      <c r="BK663" s="144">
        <f>ROUND(I663*H663,2)</f>
        <v>0</v>
      </c>
      <c r="BL663" s="16" t="s">
        <v>269</v>
      </c>
      <c r="BM663" s="143" t="s">
        <v>795</v>
      </c>
    </row>
    <row r="664" spans="2:65" s="1" customFormat="1" ht="28.8">
      <c r="B664" s="31"/>
      <c r="D664" s="145" t="s">
        <v>163</v>
      </c>
      <c r="F664" s="146" t="s">
        <v>796</v>
      </c>
      <c r="I664" s="147"/>
      <c r="L664" s="31"/>
      <c r="M664" s="148"/>
      <c r="T664" s="55"/>
      <c r="AT664" s="16" t="s">
        <v>163</v>
      </c>
      <c r="AU664" s="16" t="s">
        <v>82</v>
      </c>
    </row>
    <row r="665" spans="2:65" s="13" customFormat="1">
      <c r="B665" s="166"/>
      <c r="D665" s="145" t="s">
        <v>164</v>
      </c>
      <c r="E665" s="167" t="s">
        <v>1</v>
      </c>
      <c r="F665" s="168" t="s">
        <v>797</v>
      </c>
      <c r="H665" s="167" t="s">
        <v>1</v>
      </c>
      <c r="I665" s="169"/>
      <c r="L665" s="166"/>
      <c r="M665" s="170"/>
      <c r="T665" s="171"/>
      <c r="AT665" s="167" t="s">
        <v>164</v>
      </c>
      <c r="AU665" s="167" t="s">
        <v>82</v>
      </c>
      <c r="AV665" s="13" t="s">
        <v>78</v>
      </c>
      <c r="AW665" s="13" t="s">
        <v>30</v>
      </c>
      <c r="AX665" s="13" t="s">
        <v>73</v>
      </c>
      <c r="AY665" s="167" t="s">
        <v>155</v>
      </c>
    </row>
    <row r="666" spans="2:65" s="12" customFormat="1">
      <c r="B666" s="149"/>
      <c r="D666" s="145" t="s">
        <v>164</v>
      </c>
      <c r="E666" s="155" t="s">
        <v>1</v>
      </c>
      <c r="F666" s="150" t="s">
        <v>798</v>
      </c>
      <c r="H666" s="151">
        <v>23.013999999999999</v>
      </c>
      <c r="I666" s="152"/>
      <c r="L666" s="149"/>
      <c r="M666" s="153"/>
      <c r="T666" s="154"/>
      <c r="AT666" s="155" t="s">
        <v>164</v>
      </c>
      <c r="AU666" s="155" t="s">
        <v>82</v>
      </c>
      <c r="AV666" s="12" t="s">
        <v>82</v>
      </c>
      <c r="AW666" s="12" t="s">
        <v>30</v>
      </c>
      <c r="AX666" s="12" t="s">
        <v>73</v>
      </c>
      <c r="AY666" s="155" t="s">
        <v>155</v>
      </c>
    </row>
    <row r="667" spans="2:65" s="14" customFormat="1">
      <c r="B667" s="172"/>
      <c r="D667" s="145" t="s">
        <v>164</v>
      </c>
      <c r="E667" s="173" t="s">
        <v>1</v>
      </c>
      <c r="F667" s="174" t="s">
        <v>179</v>
      </c>
      <c r="H667" s="175">
        <v>23.013999999999999</v>
      </c>
      <c r="I667" s="176"/>
      <c r="L667" s="172"/>
      <c r="M667" s="177"/>
      <c r="T667" s="178"/>
      <c r="AT667" s="173" t="s">
        <v>164</v>
      </c>
      <c r="AU667" s="173" t="s">
        <v>82</v>
      </c>
      <c r="AV667" s="14" t="s">
        <v>88</v>
      </c>
      <c r="AW667" s="14" t="s">
        <v>30</v>
      </c>
      <c r="AX667" s="14" t="s">
        <v>78</v>
      </c>
      <c r="AY667" s="173" t="s">
        <v>155</v>
      </c>
    </row>
    <row r="668" spans="2:65" s="1" customFormat="1" ht="24.15" customHeight="1">
      <c r="B668" s="31"/>
      <c r="C668" s="131" t="s">
        <v>799</v>
      </c>
      <c r="D668" s="131" t="s">
        <v>157</v>
      </c>
      <c r="E668" s="132" t="s">
        <v>772</v>
      </c>
      <c r="F668" s="133" t="s">
        <v>773</v>
      </c>
      <c r="G668" s="134" t="s">
        <v>183</v>
      </c>
      <c r="H668" s="135">
        <v>26.466000000000001</v>
      </c>
      <c r="I668" s="136"/>
      <c r="J668" s="137">
        <f>ROUND(I668*H668,2)</f>
        <v>0</v>
      </c>
      <c r="K668" s="133" t="s">
        <v>161</v>
      </c>
      <c r="L668" s="138"/>
      <c r="M668" s="139" t="s">
        <v>1</v>
      </c>
      <c r="N668" s="140" t="s">
        <v>38</v>
      </c>
      <c r="P668" s="141">
        <f>O668*H668</f>
        <v>0</v>
      </c>
      <c r="Q668" s="141">
        <v>1.9E-3</v>
      </c>
      <c r="R668" s="141">
        <f>Q668*H668</f>
        <v>5.0285400000000001E-2</v>
      </c>
      <c r="S668" s="141">
        <v>0</v>
      </c>
      <c r="T668" s="142">
        <f>S668*H668</f>
        <v>0</v>
      </c>
      <c r="AR668" s="143" t="s">
        <v>409</v>
      </c>
      <c r="AT668" s="143" t="s">
        <v>157</v>
      </c>
      <c r="AU668" s="143" t="s">
        <v>82</v>
      </c>
      <c r="AY668" s="16" t="s">
        <v>155</v>
      </c>
      <c r="BE668" s="144">
        <f>IF(N668="základní",J668,0)</f>
        <v>0</v>
      </c>
      <c r="BF668" s="144">
        <f>IF(N668="snížená",J668,0)</f>
        <v>0</v>
      </c>
      <c r="BG668" s="144">
        <f>IF(N668="zákl. přenesená",J668,0)</f>
        <v>0</v>
      </c>
      <c r="BH668" s="144">
        <f>IF(N668="sníž. přenesená",J668,0)</f>
        <v>0</v>
      </c>
      <c r="BI668" s="144">
        <f>IF(N668="nulová",J668,0)</f>
        <v>0</v>
      </c>
      <c r="BJ668" s="16" t="s">
        <v>78</v>
      </c>
      <c r="BK668" s="144">
        <f>ROUND(I668*H668,2)</f>
        <v>0</v>
      </c>
      <c r="BL668" s="16" t="s">
        <v>269</v>
      </c>
      <c r="BM668" s="143" t="s">
        <v>800</v>
      </c>
    </row>
    <row r="669" spans="2:65" s="1" customFormat="1" ht="19.2">
      <c r="B669" s="31"/>
      <c r="D669" s="145" t="s">
        <v>163</v>
      </c>
      <c r="F669" s="146" t="s">
        <v>773</v>
      </c>
      <c r="I669" s="147"/>
      <c r="L669" s="31"/>
      <c r="M669" s="148"/>
      <c r="T669" s="55"/>
      <c r="AT669" s="16" t="s">
        <v>163</v>
      </c>
      <c r="AU669" s="16" t="s">
        <v>82</v>
      </c>
    </row>
    <row r="670" spans="2:65" s="13" customFormat="1">
      <c r="B670" s="166"/>
      <c r="D670" s="145" t="s">
        <v>164</v>
      </c>
      <c r="E670" s="167" t="s">
        <v>1</v>
      </c>
      <c r="F670" s="168" t="s">
        <v>715</v>
      </c>
      <c r="H670" s="167" t="s">
        <v>1</v>
      </c>
      <c r="I670" s="169"/>
      <c r="L670" s="166"/>
      <c r="M670" s="170"/>
      <c r="T670" s="171"/>
      <c r="AT670" s="167" t="s">
        <v>164</v>
      </c>
      <c r="AU670" s="167" t="s">
        <v>82</v>
      </c>
      <c r="AV670" s="13" t="s">
        <v>78</v>
      </c>
      <c r="AW670" s="13" t="s">
        <v>30</v>
      </c>
      <c r="AX670" s="13" t="s">
        <v>73</v>
      </c>
      <c r="AY670" s="167" t="s">
        <v>155</v>
      </c>
    </row>
    <row r="671" spans="2:65" s="12" customFormat="1">
      <c r="B671" s="149"/>
      <c r="D671" s="145" t="s">
        <v>164</v>
      </c>
      <c r="E671" s="155" t="s">
        <v>1</v>
      </c>
      <c r="F671" s="150" t="s">
        <v>801</v>
      </c>
      <c r="H671" s="151">
        <v>26.466000000000001</v>
      </c>
      <c r="I671" s="152"/>
      <c r="L671" s="149"/>
      <c r="M671" s="153"/>
      <c r="T671" s="154"/>
      <c r="AT671" s="155" t="s">
        <v>164</v>
      </c>
      <c r="AU671" s="155" t="s">
        <v>82</v>
      </c>
      <c r="AV671" s="12" t="s">
        <v>82</v>
      </c>
      <c r="AW671" s="12" t="s">
        <v>30</v>
      </c>
      <c r="AX671" s="12" t="s">
        <v>73</v>
      </c>
      <c r="AY671" s="155" t="s">
        <v>155</v>
      </c>
    </row>
    <row r="672" spans="2:65" s="14" customFormat="1">
      <c r="B672" s="172"/>
      <c r="D672" s="145" t="s">
        <v>164</v>
      </c>
      <c r="E672" s="173" t="s">
        <v>1</v>
      </c>
      <c r="F672" s="174" t="s">
        <v>179</v>
      </c>
      <c r="H672" s="175">
        <v>26.466000000000001</v>
      </c>
      <c r="I672" s="176"/>
      <c r="L672" s="172"/>
      <c r="M672" s="177"/>
      <c r="T672" s="178"/>
      <c r="AT672" s="173" t="s">
        <v>164</v>
      </c>
      <c r="AU672" s="173" t="s">
        <v>82</v>
      </c>
      <c r="AV672" s="14" t="s">
        <v>88</v>
      </c>
      <c r="AW672" s="14" t="s">
        <v>30</v>
      </c>
      <c r="AX672" s="14" t="s">
        <v>78</v>
      </c>
      <c r="AY672" s="173" t="s">
        <v>155</v>
      </c>
    </row>
    <row r="673" spans="2:65" s="11" customFormat="1" ht="22.95" customHeight="1">
      <c r="B673" s="119"/>
      <c r="D673" s="120" t="s">
        <v>72</v>
      </c>
      <c r="E673" s="129" t="s">
        <v>802</v>
      </c>
      <c r="F673" s="129" t="s">
        <v>803</v>
      </c>
      <c r="I673" s="122"/>
      <c r="J673" s="130">
        <f>BK673</f>
        <v>0</v>
      </c>
      <c r="L673" s="119"/>
      <c r="M673" s="124"/>
      <c r="P673" s="125">
        <f>SUM(P674:P778)</f>
        <v>0</v>
      </c>
      <c r="R673" s="125">
        <f>SUM(R674:R778)</f>
        <v>7.7595535599999996</v>
      </c>
      <c r="T673" s="126">
        <f>SUM(T674:T778)</f>
        <v>0.89815824999999994</v>
      </c>
      <c r="AR673" s="120" t="s">
        <v>82</v>
      </c>
      <c r="AT673" s="127" t="s">
        <v>72</v>
      </c>
      <c r="AU673" s="127" t="s">
        <v>78</v>
      </c>
      <c r="AY673" s="120" t="s">
        <v>155</v>
      </c>
      <c r="BK673" s="128">
        <f>SUM(BK674:BK778)</f>
        <v>0</v>
      </c>
    </row>
    <row r="674" spans="2:65" s="1" customFormat="1" ht="24.15" customHeight="1">
      <c r="B674" s="31"/>
      <c r="C674" s="156" t="s">
        <v>804</v>
      </c>
      <c r="D674" s="156" t="s">
        <v>167</v>
      </c>
      <c r="E674" s="157" t="s">
        <v>805</v>
      </c>
      <c r="F674" s="158" t="s">
        <v>806</v>
      </c>
      <c r="G674" s="159" t="s">
        <v>183</v>
      </c>
      <c r="H674" s="160">
        <v>326.60300000000001</v>
      </c>
      <c r="I674" s="161"/>
      <c r="J674" s="162">
        <f>ROUND(I674*H674,2)</f>
        <v>0</v>
      </c>
      <c r="K674" s="158" t="s">
        <v>161</v>
      </c>
      <c r="L674" s="31"/>
      <c r="M674" s="163" t="s">
        <v>1</v>
      </c>
      <c r="N674" s="164" t="s">
        <v>38</v>
      </c>
      <c r="P674" s="141">
        <f>O674*H674</f>
        <v>0</v>
      </c>
      <c r="Q674" s="141">
        <v>0</v>
      </c>
      <c r="R674" s="141">
        <f>Q674*H674</f>
        <v>0</v>
      </c>
      <c r="S674" s="141">
        <v>2.7499999999999998E-3</v>
      </c>
      <c r="T674" s="142">
        <f>S674*H674</f>
        <v>0.89815824999999994</v>
      </c>
      <c r="AR674" s="143" t="s">
        <v>269</v>
      </c>
      <c r="AT674" s="143" t="s">
        <v>167</v>
      </c>
      <c r="AU674" s="143" t="s">
        <v>82</v>
      </c>
      <c r="AY674" s="16" t="s">
        <v>155</v>
      </c>
      <c r="BE674" s="144">
        <f>IF(N674="základní",J674,0)</f>
        <v>0</v>
      </c>
      <c r="BF674" s="144">
        <f>IF(N674="snížená",J674,0)</f>
        <v>0</v>
      </c>
      <c r="BG674" s="144">
        <f>IF(N674="zákl. přenesená",J674,0)</f>
        <v>0</v>
      </c>
      <c r="BH674" s="144">
        <f>IF(N674="sníž. přenesená",J674,0)</f>
        <v>0</v>
      </c>
      <c r="BI674" s="144">
        <f>IF(N674="nulová",J674,0)</f>
        <v>0</v>
      </c>
      <c r="BJ674" s="16" t="s">
        <v>78</v>
      </c>
      <c r="BK674" s="144">
        <f>ROUND(I674*H674,2)</f>
        <v>0</v>
      </c>
      <c r="BL674" s="16" t="s">
        <v>269</v>
      </c>
      <c r="BM674" s="143" t="s">
        <v>807</v>
      </c>
    </row>
    <row r="675" spans="2:65" s="1" customFormat="1" ht="28.8">
      <c r="B675" s="31"/>
      <c r="D675" s="145" t="s">
        <v>163</v>
      </c>
      <c r="F675" s="146" t="s">
        <v>808</v>
      </c>
      <c r="I675" s="147"/>
      <c r="L675" s="31"/>
      <c r="M675" s="148"/>
      <c r="T675" s="55"/>
      <c r="AT675" s="16" t="s">
        <v>163</v>
      </c>
      <c r="AU675" s="16" t="s">
        <v>82</v>
      </c>
    </row>
    <row r="676" spans="2:65" s="1" customFormat="1" ht="76.8">
      <c r="B676" s="31"/>
      <c r="D676" s="145" t="s">
        <v>173</v>
      </c>
      <c r="F676" s="165" t="s">
        <v>809</v>
      </c>
      <c r="I676" s="147"/>
      <c r="L676" s="31"/>
      <c r="M676" s="148"/>
      <c r="T676" s="55"/>
      <c r="AT676" s="16" t="s">
        <v>173</v>
      </c>
      <c r="AU676" s="16" t="s">
        <v>82</v>
      </c>
    </row>
    <row r="677" spans="2:65" s="13" customFormat="1">
      <c r="B677" s="166"/>
      <c r="D677" s="145" t="s">
        <v>164</v>
      </c>
      <c r="E677" s="167" t="s">
        <v>1</v>
      </c>
      <c r="F677" s="168" t="s">
        <v>563</v>
      </c>
      <c r="H677" s="167" t="s">
        <v>1</v>
      </c>
      <c r="I677" s="169"/>
      <c r="L677" s="166"/>
      <c r="M677" s="170"/>
      <c r="T677" s="171"/>
      <c r="AT677" s="167" t="s">
        <v>164</v>
      </c>
      <c r="AU677" s="167" t="s">
        <v>82</v>
      </c>
      <c r="AV677" s="13" t="s">
        <v>78</v>
      </c>
      <c r="AW677" s="13" t="s">
        <v>30</v>
      </c>
      <c r="AX677" s="13" t="s">
        <v>73</v>
      </c>
      <c r="AY677" s="167" t="s">
        <v>155</v>
      </c>
    </row>
    <row r="678" spans="2:65" s="12" customFormat="1">
      <c r="B678" s="149"/>
      <c r="D678" s="145" t="s">
        <v>164</v>
      </c>
      <c r="E678" s="155" t="s">
        <v>1</v>
      </c>
      <c r="F678" s="150" t="s">
        <v>693</v>
      </c>
      <c r="H678" s="151">
        <v>310.46600000000001</v>
      </c>
      <c r="I678" s="152"/>
      <c r="L678" s="149"/>
      <c r="M678" s="153"/>
      <c r="T678" s="154"/>
      <c r="AT678" s="155" t="s">
        <v>164</v>
      </c>
      <c r="AU678" s="155" t="s">
        <v>82</v>
      </c>
      <c r="AV678" s="12" t="s">
        <v>82</v>
      </c>
      <c r="AW678" s="12" t="s">
        <v>30</v>
      </c>
      <c r="AX678" s="12" t="s">
        <v>73</v>
      </c>
      <c r="AY678" s="155" t="s">
        <v>155</v>
      </c>
    </row>
    <row r="679" spans="2:65" s="12" customFormat="1">
      <c r="B679" s="149"/>
      <c r="D679" s="145" t="s">
        <v>164</v>
      </c>
      <c r="E679" s="155" t="s">
        <v>1</v>
      </c>
      <c r="F679" s="150" t="s">
        <v>694</v>
      </c>
      <c r="H679" s="151">
        <v>16.137</v>
      </c>
      <c r="I679" s="152"/>
      <c r="L679" s="149"/>
      <c r="M679" s="153"/>
      <c r="T679" s="154"/>
      <c r="AT679" s="155" t="s">
        <v>164</v>
      </c>
      <c r="AU679" s="155" t="s">
        <v>82</v>
      </c>
      <c r="AV679" s="12" t="s">
        <v>82</v>
      </c>
      <c r="AW679" s="12" t="s">
        <v>30</v>
      </c>
      <c r="AX679" s="12" t="s">
        <v>73</v>
      </c>
      <c r="AY679" s="155" t="s">
        <v>155</v>
      </c>
    </row>
    <row r="680" spans="2:65" s="14" customFormat="1">
      <c r="B680" s="172"/>
      <c r="D680" s="145" t="s">
        <v>164</v>
      </c>
      <c r="E680" s="173" t="s">
        <v>1</v>
      </c>
      <c r="F680" s="174" t="s">
        <v>179</v>
      </c>
      <c r="H680" s="175">
        <v>326.60300000000001</v>
      </c>
      <c r="I680" s="176"/>
      <c r="L680" s="172"/>
      <c r="M680" s="177"/>
      <c r="T680" s="178"/>
      <c r="AT680" s="173" t="s">
        <v>164</v>
      </c>
      <c r="AU680" s="173" t="s">
        <v>82</v>
      </c>
      <c r="AV680" s="14" t="s">
        <v>88</v>
      </c>
      <c r="AW680" s="14" t="s">
        <v>30</v>
      </c>
      <c r="AX680" s="14" t="s">
        <v>78</v>
      </c>
      <c r="AY680" s="173" t="s">
        <v>155</v>
      </c>
    </row>
    <row r="681" spans="2:65" s="1" customFormat="1" ht="24.15" customHeight="1">
      <c r="B681" s="31"/>
      <c r="C681" s="156" t="s">
        <v>810</v>
      </c>
      <c r="D681" s="156" t="s">
        <v>167</v>
      </c>
      <c r="E681" s="157" t="s">
        <v>811</v>
      </c>
      <c r="F681" s="158" t="s">
        <v>812</v>
      </c>
      <c r="G681" s="159" t="s">
        <v>183</v>
      </c>
      <c r="H681" s="160">
        <v>372.22500000000002</v>
      </c>
      <c r="I681" s="161"/>
      <c r="J681" s="162">
        <f>ROUND(I681*H681,2)</f>
        <v>0</v>
      </c>
      <c r="K681" s="158" t="s">
        <v>813</v>
      </c>
      <c r="L681" s="31"/>
      <c r="M681" s="163" t="s">
        <v>1</v>
      </c>
      <c r="N681" s="164" t="s">
        <v>38</v>
      </c>
      <c r="P681" s="141">
        <f>O681*H681</f>
        <v>0</v>
      </c>
      <c r="Q681" s="141">
        <v>2.9999999999999997E-4</v>
      </c>
      <c r="R681" s="141">
        <f>Q681*H681</f>
        <v>0.1116675</v>
      </c>
      <c r="S681" s="141">
        <v>0</v>
      </c>
      <c r="T681" s="142">
        <f>S681*H681</f>
        <v>0</v>
      </c>
      <c r="AR681" s="143" t="s">
        <v>269</v>
      </c>
      <c r="AT681" s="143" t="s">
        <v>167</v>
      </c>
      <c r="AU681" s="143" t="s">
        <v>82</v>
      </c>
      <c r="AY681" s="16" t="s">
        <v>155</v>
      </c>
      <c r="BE681" s="144">
        <f>IF(N681="základní",J681,0)</f>
        <v>0</v>
      </c>
      <c r="BF681" s="144">
        <f>IF(N681="snížená",J681,0)</f>
        <v>0</v>
      </c>
      <c r="BG681" s="144">
        <f>IF(N681="zákl. přenesená",J681,0)</f>
        <v>0</v>
      </c>
      <c r="BH681" s="144">
        <f>IF(N681="sníž. přenesená",J681,0)</f>
        <v>0</v>
      </c>
      <c r="BI681" s="144">
        <f>IF(N681="nulová",J681,0)</f>
        <v>0</v>
      </c>
      <c r="BJ681" s="16" t="s">
        <v>78</v>
      </c>
      <c r="BK681" s="144">
        <f>ROUND(I681*H681,2)</f>
        <v>0</v>
      </c>
      <c r="BL681" s="16" t="s">
        <v>269</v>
      </c>
      <c r="BM681" s="143" t="s">
        <v>814</v>
      </c>
    </row>
    <row r="682" spans="2:65" s="1" customFormat="1" ht="28.8">
      <c r="B682" s="31"/>
      <c r="D682" s="145" t="s">
        <v>163</v>
      </c>
      <c r="F682" s="146" t="s">
        <v>815</v>
      </c>
      <c r="I682" s="147"/>
      <c r="L682" s="31"/>
      <c r="M682" s="148"/>
      <c r="T682" s="55"/>
      <c r="AT682" s="16" t="s">
        <v>163</v>
      </c>
      <c r="AU682" s="16" t="s">
        <v>82</v>
      </c>
    </row>
    <row r="683" spans="2:65" s="1" customFormat="1">
      <c r="B683" s="31"/>
      <c r="D683" s="179" t="s">
        <v>313</v>
      </c>
      <c r="F683" s="180" t="s">
        <v>816</v>
      </c>
      <c r="I683" s="147"/>
      <c r="L683" s="31"/>
      <c r="M683" s="148"/>
      <c r="T683" s="55"/>
      <c r="AT683" s="16" t="s">
        <v>313</v>
      </c>
      <c r="AU683" s="16" t="s">
        <v>82</v>
      </c>
    </row>
    <row r="684" spans="2:65" s="13" customFormat="1">
      <c r="B684" s="166"/>
      <c r="D684" s="145" t="s">
        <v>164</v>
      </c>
      <c r="E684" s="167" t="s">
        <v>1</v>
      </c>
      <c r="F684" s="168" t="s">
        <v>817</v>
      </c>
      <c r="H684" s="167" t="s">
        <v>1</v>
      </c>
      <c r="I684" s="169"/>
      <c r="L684" s="166"/>
      <c r="M684" s="170"/>
      <c r="T684" s="171"/>
      <c r="AT684" s="167" t="s">
        <v>164</v>
      </c>
      <c r="AU684" s="167" t="s">
        <v>82</v>
      </c>
      <c r="AV684" s="13" t="s">
        <v>78</v>
      </c>
      <c r="AW684" s="13" t="s">
        <v>30</v>
      </c>
      <c r="AX684" s="13" t="s">
        <v>73</v>
      </c>
      <c r="AY684" s="167" t="s">
        <v>155</v>
      </c>
    </row>
    <row r="685" spans="2:65" s="12" customFormat="1">
      <c r="B685" s="149"/>
      <c r="D685" s="145" t="s">
        <v>164</v>
      </c>
      <c r="E685" s="155" t="s">
        <v>1</v>
      </c>
      <c r="F685" s="150" t="s">
        <v>818</v>
      </c>
      <c r="H685" s="151">
        <v>297.77999999999997</v>
      </c>
      <c r="I685" s="152"/>
      <c r="L685" s="149"/>
      <c r="M685" s="153"/>
      <c r="T685" s="154"/>
      <c r="AT685" s="155" t="s">
        <v>164</v>
      </c>
      <c r="AU685" s="155" t="s">
        <v>82</v>
      </c>
      <c r="AV685" s="12" t="s">
        <v>82</v>
      </c>
      <c r="AW685" s="12" t="s">
        <v>30</v>
      </c>
      <c r="AX685" s="12" t="s">
        <v>73</v>
      </c>
      <c r="AY685" s="155" t="s">
        <v>155</v>
      </c>
    </row>
    <row r="686" spans="2:65" s="13" customFormat="1">
      <c r="B686" s="166"/>
      <c r="D686" s="145" t="s">
        <v>164</v>
      </c>
      <c r="E686" s="167" t="s">
        <v>1</v>
      </c>
      <c r="F686" s="168" t="s">
        <v>819</v>
      </c>
      <c r="H686" s="167" t="s">
        <v>1</v>
      </c>
      <c r="I686" s="169"/>
      <c r="L686" s="166"/>
      <c r="M686" s="170"/>
      <c r="T686" s="171"/>
      <c r="AT686" s="167" t="s">
        <v>164</v>
      </c>
      <c r="AU686" s="167" t="s">
        <v>82</v>
      </c>
      <c r="AV686" s="13" t="s">
        <v>78</v>
      </c>
      <c r="AW686" s="13" t="s">
        <v>30</v>
      </c>
      <c r="AX686" s="13" t="s">
        <v>73</v>
      </c>
      <c r="AY686" s="167" t="s">
        <v>155</v>
      </c>
    </row>
    <row r="687" spans="2:65" s="12" customFormat="1">
      <c r="B687" s="149"/>
      <c r="D687" s="145" t="s">
        <v>164</v>
      </c>
      <c r="E687" s="155" t="s">
        <v>1</v>
      </c>
      <c r="F687" s="150" t="s">
        <v>820</v>
      </c>
      <c r="H687" s="151">
        <v>74.444999999999993</v>
      </c>
      <c r="I687" s="152"/>
      <c r="L687" s="149"/>
      <c r="M687" s="153"/>
      <c r="T687" s="154"/>
      <c r="AT687" s="155" t="s">
        <v>164</v>
      </c>
      <c r="AU687" s="155" t="s">
        <v>82</v>
      </c>
      <c r="AV687" s="12" t="s">
        <v>82</v>
      </c>
      <c r="AW687" s="12" t="s">
        <v>30</v>
      </c>
      <c r="AX687" s="12" t="s">
        <v>73</v>
      </c>
      <c r="AY687" s="155" t="s">
        <v>155</v>
      </c>
    </row>
    <row r="688" spans="2:65" s="14" customFormat="1">
      <c r="B688" s="172"/>
      <c r="D688" s="145" t="s">
        <v>164</v>
      </c>
      <c r="E688" s="173" t="s">
        <v>1</v>
      </c>
      <c r="F688" s="174" t="s">
        <v>179</v>
      </c>
      <c r="H688" s="175">
        <v>372.22499999999997</v>
      </c>
      <c r="I688" s="176"/>
      <c r="L688" s="172"/>
      <c r="M688" s="177"/>
      <c r="T688" s="178"/>
      <c r="AT688" s="173" t="s">
        <v>164</v>
      </c>
      <c r="AU688" s="173" t="s">
        <v>82</v>
      </c>
      <c r="AV688" s="14" t="s">
        <v>88</v>
      </c>
      <c r="AW688" s="14" t="s">
        <v>30</v>
      </c>
      <c r="AX688" s="14" t="s">
        <v>78</v>
      </c>
      <c r="AY688" s="173" t="s">
        <v>155</v>
      </c>
    </row>
    <row r="689" spans="2:65" s="1" customFormat="1" ht="24.15" customHeight="1">
      <c r="B689" s="31"/>
      <c r="C689" s="131" t="s">
        <v>821</v>
      </c>
      <c r="D689" s="131" t="s">
        <v>157</v>
      </c>
      <c r="E689" s="132" t="s">
        <v>822</v>
      </c>
      <c r="F689" s="133" t="s">
        <v>823</v>
      </c>
      <c r="G689" s="134" t="s">
        <v>183</v>
      </c>
      <c r="H689" s="135">
        <v>409.44799999999998</v>
      </c>
      <c r="I689" s="136"/>
      <c r="J689" s="137">
        <f>ROUND(I689*H689,2)</f>
        <v>0</v>
      </c>
      <c r="K689" s="133" t="s">
        <v>813</v>
      </c>
      <c r="L689" s="138"/>
      <c r="M689" s="139" t="s">
        <v>1</v>
      </c>
      <c r="N689" s="140" t="s">
        <v>38</v>
      </c>
      <c r="P689" s="141">
        <f>O689*H689</f>
        <v>0</v>
      </c>
      <c r="Q689" s="141">
        <v>2.8E-3</v>
      </c>
      <c r="R689" s="141">
        <f>Q689*H689</f>
        <v>1.1464543999999999</v>
      </c>
      <c r="S689" s="141">
        <v>0</v>
      </c>
      <c r="T689" s="142">
        <f>S689*H689</f>
        <v>0</v>
      </c>
      <c r="AR689" s="143" t="s">
        <v>409</v>
      </c>
      <c r="AT689" s="143" t="s">
        <v>157</v>
      </c>
      <c r="AU689" s="143" t="s">
        <v>82</v>
      </c>
      <c r="AY689" s="16" t="s">
        <v>155</v>
      </c>
      <c r="BE689" s="144">
        <f>IF(N689="základní",J689,0)</f>
        <v>0</v>
      </c>
      <c r="BF689" s="144">
        <f>IF(N689="snížená",J689,0)</f>
        <v>0</v>
      </c>
      <c r="BG689" s="144">
        <f>IF(N689="zákl. přenesená",J689,0)</f>
        <v>0</v>
      </c>
      <c r="BH689" s="144">
        <f>IF(N689="sníž. přenesená",J689,0)</f>
        <v>0</v>
      </c>
      <c r="BI689" s="144">
        <f>IF(N689="nulová",J689,0)</f>
        <v>0</v>
      </c>
      <c r="BJ689" s="16" t="s">
        <v>78</v>
      </c>
      <c r="BK689" s="144">
        <f>ROUND(I689*H689,2)</f>
        <v>0</v>
      </c>
      <c r="BL689" s="16" t="s">
        <v>269</v>
      </c>
      <c r="BM689" s="143" t="s">
        <v>824</v>
      </c>
    </row>
    <row r="690" spans="2:65" s="1" customFormat="1">
      <c r="B690" s="31"/>
      <c r="D690" s="145" t="s">
        <v>163</v>
      </c>
      <c r="F690" s="146" t="s">
        <v>823</v>
      </c>
      <c r="I690" s="147"/>
      <c r="L690" s="31"/>
      <c r="M690" s="148"/>
      <c r="T690" s="55"/>
      <c r="AT690" s="16" t="s">
        <v>163</v>
      </c>
      <c r="AU690" s="16" t="s">
        <v>82</v>
      </c>
    </row>
    <row r="691" spans="2:65" s="12" customFormat="1">
      <c r="B691" s="149"/>
      <c r="D691" s="145" t="s">
        <v>164</v>
      </c>
      <c r="F691" s="150" t="s">
        <v>825</v>
      </c>
      <c r="H691" s="151">
        <v>409.44799999999998</v>
      </c>
      <c r="I691" s="152"/>
      <c r="L691" s="149"/>
      <c r="M691" s="153"/>
      <c r="T691" s="154"/>
      <c r="AT691" s="155" t="s">
        <v>164</v>
      </c>
      <c r="AU691" s="155" t="s">
        <v>82</v>
      </c>
      <c r="AV691" s="12" t="s">
        <v>82</v>
      </c>
      <c r="AW691" s="12" t="s">
        <v>4</v>
      </c>
      <c r="AX691" s="12" t="s">
        <v>78</v>
      </c>
      <c r="AY691" s="155" t="s">
        <v>155</v>
      </c>
    </row>
    <row r="692" spans="2:65" s="1" customFormat="1" ht="24.15" customHeight="1">
      <c r="B692" s="31"/>
      <c r="C692" s="156" t="s">
        <v>826</v>
      </c>
      <c r="D692" s="156" t="s">
        <v>167</v>
      </c>
      <c r="E692" s="157" t="s">
        <v>827</v>
      </c>
      <c r="F692" s="158" t="s">
        <v>828</v>
      </c>
      <c r="G692" s="159" t="s">
        <v>170</v>
      </c>
      <c r="H692" s="160">
        <v>30</v>
      </c>
      <c r="I692" s="161"/>
      <c r="J692" s="162">
        <f>ROUND(I692*H692,2)</f>
        <v>0</v>
      </c>
      <c r="K692" s="158" t="s">
        <v>161</v>
      </c>
      <c r="L692" s="31"/>
      <c r="M692" s="163" t="s">
        <v>1</v>
      </c>
      <c r="N692" s="164" t="s">
        <v>38</v>
      </c>
      <c r="P692" s="141">
        <f>O692*H692</f>
        <v>0</v>
      </c>
      <c r="Q692" s="141">
        <v>3.6999999999999998E-2</v>
      </c>
      <c r="R692" s="141">
        <f>Q692*H692</f>
        <v>1.1099999999999999</v>
      </c>
      <c r="S692" s="141">
        <v>0</v>
      </c>
      <c r="T692" s="142">
        <f>S692*H692</f>
        <v>0</v>
      </c>
      <c r="AR692" s="143" t="s">
        <v>269</v>
      </c>
      <c r="AT692" s="143" t="s">
        <v>167</v>
      </c>
      <c r="AU692" s="143" t="s">
        <v>82</v>
      </c>
      <c r="AY692" s="16" t="s">
        <v>155</v>
      </c>
      <c r="BE692" s="144">
        <f>IF(N692="základní",J692,0)</f>
        <v>0</v>
      </c>
      <c r="BF692" s="144">
        <f>IF(N692="snížená",J692,0)</f>
        <v>0</v>
      </c>
      <c r="BG692" s="144">
        <f>IF(N692="zákl. přenesená",J692,0)</f>
        <v>0</v>
      </c>
      <c r="BH692" s="144">
        <f>IF(N692="sníž. přenesená",J692,0)</f>
        <v>0</v>
      </c>
      <c r="BI692" s="144">
        <f>IF(N692="nulová",J692,0)</f>
        <v>0</v>
      </c>
      <c r="BJ692" s="16" t="s">
        <v>78</v>
      </c>
      <c r="BK692" s="144">
        <f>ROUND(I692*H692,2)</f>
        <v>0</v>
      </c>
      <c r="BL692" s="16" t="s">
        <v>269</v>
      </c>
      <c r="BM692" s="143" t="s">
        <v>829</v>
      </c>
    </row>
    <row r="693" spans="2:65" s="1" customFormat="1" ht="28.8">
      <c r="B693" s="31"/>
      <c r="D693" s="145" t="s">
        <v>163</v>
      </c>
      <c r="F693" s="146" t="s">
        <v>830</v>
      </c>
      <c r="I693" s="147"/>
      <c r="L693" s="31"/>
      <c r="M693" s="148"/>
      <c r="T693" s="55"/>
      <c r="AT693" s="16" t="s">
        <v>163</v>
      </c>
      <c r="AU693" s="16" t="s">
        <v>82</v>
      </c>
    </row>
    <row r="694" spans="2:65" s="13" customFormat="1">
      <c r="B694" s="166"/>
      <c r="D694" s="145" t="s">
        <v>164</v>
      </c>
      <c r="E694" s="167" t="s">
        <v>1</v>
      </c>
      <c r="F694" s="168" t="s">
        <v>831</v>
      </c>
      <c r="H694" s="167" t="s">
        <v>1</v>
      </c>
      <c r="I694" s="169"/>
      <c r="L694" s="166"/>
      <c r="M694" s="170"/>
      <c r="T694" s="171"/>
      <c r="AT694" s="167" t="s">
        <v>164</v>
      </c>
      <c r="AU694" s="167" t="s">
        <v>82</v>
      </c>
      <c r="AV694" s="13" t="s">
        <v>78</v>
      </c>
      <c r="AW694" s="13" t="s">
        <v>30</v>
      </c>
      <c r="AX694" s="13" t="s">
        <v>73</v>
      </c>
      <c r="AY694" s="167" t="s">
        <v>155</v>
      </c>
    </row>
    <row r="695" spans="2:65" s="12" customFormat="1">
      <c r="B695" s="149"/>
      <c r="D695" s="145" t="s">
        <v>164</v>
      </c>
      <c r="E695" s="155" t="s">
        <v>1</v>
      </c>
      <c r="F695" s="150" t="s">
        <v>832</v>
      </c>
      <c r="H695" s="151">
        <v>30</v>
      </c>
      <c r="I695" s="152"/>
      <c r="L695" s="149"/>
      <c r="M695" s="153"/>
      <c r="T695" s="154"/>
      <c r="AT695" s="155" t="s">
        <v>164</v>
      </c>
      <c r="AU695" s="155" t="s">
        <v>82</v>
      </c>
      <c r="AV695" s="12" t="s">
        <v>82</v>
      </c>
      <c r="AW695" s="12" t="s">
        <v>30</v>
      </c>
      <c r="AX695" s="12" t="s">
        <v>73</v>
      </c>
      <c r="AY695" s="155" t="s">
        <v>155</v>
      </c>
    </row>
    <row r="696" spans="2:65" s="14" customFormat="1">
      <c r="B696" s="172"/>
      <c r="D696" s="145" t="s">
        <v>164</v>
      </c>
      <c r="E696" s="173" t="s">
        <v>1</v>
      </c>
      <c r="F696" s="174" t="s">
        <v>179</v>
      </c>
      <c r="H696" s="175">
        <v>30</v>
      </c>
      <c r="I696" s="176"/>
      <c r="L696" s="172"/>
      <c r="M696" s="177"/>
      <c r="T696" s="178"/>
      <c r="AT696" s="173" t="s">
        <v>164</v>
      </c>
      <c r="AU696" s="173" t="s">
        <v>82</v>
      </c>
      <c r="AV696" s="14" t="s">
        <v>88</v>
      </c>
      <c r="AW696" s="14" t="s">
        <v>30</v>
      </c>
      <c r="AX696" s="14" t="s">
        <v>78</v>
      </c>
      <c r="AY696" s="173" t="s">
        <v>155</v>
      </c>
    </row>
    <row r="697" spans="2:65" s="1" customFormat="1" ht="24.15" customHeight="1">
      <c r="B697" s="31"/>
      <c r="C697" s="156" t="s">
        <v>833</v>
      </c>
      <c r="D697" s="156" t="s">
        <v>167</v>
      </c>
      <c r="E697" s="157" t="s">
        <v>834</v>
      </c>
      <c r="F697" s="158" t="s">
        <v>835</v>
      </c>
      <c r="G697" s="159" t="s">
        <v>183</v>
      </c>
      <c r="H697" s="160">
        <v>20.088000000000001</v>
      </c>
      <c r="I697" s="161"/>
      <c r="J697" s="162">
        <f>ROUND(I697*H697,2)</f>
        <v>0</v>
      </c>
      <c r="K697" s="158" t="s">
        <v>161</v>
      </c>
      <c r="L697" s="31"/>
      <c r="M697" s="163" t="s">
        <v>1</v>
      </c>
      <c r="N697" s="164" t="s">
        <v>38</v>
      </c>
      <c r="P697" s="141">
        <f>O697*H697</f>
        <v>0</v>
      </c>
      <c r="Q697" s="141">
        <v>0</v>
      </c>
      <c r="R697" s="141">
        <f>Q697*H697</f>
        <v>0</v>
      </c>
      <c r="S697" s="141">
        <v>0</v>
      </c>
      <c r="T697" s="142">
        <f>S697*H697</f>
        <v>0</v>
      </c>
      <c r="AR697" s="143" t="s">
        <v>269</v>
      </c>
      <c r="AT697" s="143" t="s">
        <v>167</v>
      </c>
      <c r="AU697" s="143" t="s">
        <v>82</v>
      </c>
      <c r="AY697" s="16" t="s">
        <v>155</v>
      </c>
      <c r="BE697" s="144">
        <f>IF(N697="základní",J697,0)</f>
        <v>0</v>
      </c>
      <c r="BF697" s="144">
        <f>IF(N697="snížená",J697,0)</f>
        <v>0</v>
      </c>
      <c r="BG697" s="144">
        <f>IF(N697="zákl. přenesená",J697,0)</f>
        <v>0</v>
      </c>
      <c r="BH697" s="144">
        <f>IF(N697="sníž. přenesená",J697,0)</f>
        <v>0</v>
      </c>
      <c r="BI697" s="144">
        <f>IF(N697="nulová",J697,0)</f>
        <v>0</v>
      </c>
      <c r="BJ697" s="16" t="s">
        <v>78</v>
      </c>
      <c r="BK697" s="144">
        <f>ROUND(I697*H697,2)</f>
        <v>0</v>
      </c>
      <c r="BL697" s="16" t="s">
        <v>269</v>
      </c>
      <c r="BM697" s="143" t="s">
        <v>836</v>
      </c>
    </row>
    <row r="698" spans="2:65" s="1" customFormat="1" ht="28.8">
      <c r="B698" s="31"/>
      <c r="D698" s="145" t="s">
        <v>163</v>
      </c>
      <c r="F698" s="146" t="s">
        <v>837</v>
      </c>
      <c r="I698" s="147"/>
      <c r="L698" s="31"/>
      <c r="M698" s="148"/>
      <c r="T698" s="55"/>
      <c r="AT698" s="16" t="s">
        <v>163</v>
      </c>
      <c r="AU698" s="16" t="s">
        <v>82</v>
      </c>
    </row>
    <row r="699" spans="2:65" s="1" customFormat="1" ht="38.4">
      <c r="B699" s="31"/>
      <c r="D699" s="145" t="s">
        <v>173</v>
      </c>
      <c r="F699" s="165" t="s">
        <v>838</v>
      </c>
      <c r="I699" s="147"/>
      <c r="L699" s="31"/>
      <c r="M699" s="148"/>
      <c r="T699" s="55"/>
      <c r="AT699" s="16" t="s">
        <v>173</v>
      </c>
      <c r="AU699" s="16" t="s">
        <v>82</v>
      </c>
    </row>
    <row r="700" spans="2:65" s="13" customFormat="1">
      <c r="B700" s="166"/>
      <c r="D700" s="145" t="s">
        <v>164</v>
      </c>
      <c r="E700" s="167" t="s">
        <v>1</v>
      </c>
      <c r="F700" s="168" t="s">
        <v>440</v>
      </c>
      <c r="H700" s="167" t="s">
        <v>1</v>
      </c>
      <c r="I700" s="169"/>
      <c r="L700" s="166"/>
      <c r="M700" s="170"/>
      <c r="T700" s="171"/>
      <c r="AT700" s="167" t="s">
        <v>164</v>
      </c>
      <c r="AU700" s="167" t="s">
        <v>82</v>
      </c>
      <c r="AV700" s="13" t="s">
        <v>78</v>
      </c>
      <c r="AW700" s="13" t="s">
        <v>30</v>
      </c>
      <c r="AX700" s="13" t="s">
        <v>73</v>
      </c>
      <c r="AY700" s="167" t="s">
        <v>155</v>
      </c>
    </row>
    <row r="701" spans="2:65" s="13" customFormat="1">
      <c r="B701" s="166"/>
      <c r="D701" s="145" t="s">
        <v>164</v>
      </c>
      <c r="E701" s="167" t="s">
        <v>1</v>
      </c>
      <c r="F701" s="168" t="s">
        <v>441</v>
      </c>
      <c r="H701" s="167" t="s">
        <v>1</v>
      </c>
      <c r="I701" s="169"/>
      <c r="L701" s="166"/>
      <c r="M701" s="170"/>
      <c r="T701" s="171"/>
      <c r="AT701" s="167" t="s">
        <v>164</v>
      </c>
      <c r="AU701" s="167" t="s">
        <v>82</v>
      </c>
      <c r="AV701" s="13" t="s">
        <v>78</v>
      </c>
      <c r="AW701" s="13" t="s">
        <v>30</v>
      </c>
      <c r="AX701" s="13" t="s">
        <v>73</v>
      </c>
      <c r="AY701" s="167" t="s">
        <v>155</v>
      </c>
    </row>
    <row r="702" spans="2:65" s="12" customFormat="1">
      <c r="B702" s="149"/>
      <c r="D702" s="145" t="s">
        <v>164</v>
      </c>
      <c r="E702" s="155" t="s">
        <v>1</v>
      </c>
      <c r="F702" s="150" t="s">
        <v>839</v>
      </c>
      <c r="H702" s="151">
        <v>15.488</v>
      </c>
      <c r="I702" s="152"/>
      <c r="L702" s="149"/>
      <c r="M702" s="153"/>
      <c r="T702" s="154"/>
      <c r="AT702" s="155" t="s">
        <v>164</v>
      </c>
      <c r="AU702" s="155" t="s">
        <v>82</v>
      </c>
      <c r="AV702" s="12" t="s">
        <v>82</v>
      </c>
      <c r="AW702" s="12" t="s">
        <v>30</v>
      </c>
      <c r="AX702" s="12" t="s">
        <v>73</v>
      </c>
      <c r="AY702" s="155" t="s">
        <v>155</v>
      </c>
    </row>
    <row r="703" spans="2:65" s="13" customFormat="1">
      <c r="B703" s="166"/>
      <c r="D703" s="145" t="s">
        <v>164</v>
      </c>
      <c r="E703" s="167" t="s">
        <v>1</v>
      </c>
      <c r="F703" s="168" t="s">
        <v>443</v>
      </c>
      <c r="H703" s="167" t="s">
        <v>1</v>
      </c>
      <c r="I703" s="169"/>
      <c r="L703" s="166"/>
      <c r="M703" s="170"/>
      <c r="T703" s="171"/>
      <c r="AT703" s="167" t="s">
        <v>164</v>
      </c>
      <c r="AU703" s="167" t="s">
        <v>82</v>
      </c>
      <c r="AV703" s="13" t="s">
        <v>78</v>
      </c>
      <c r="AW703" s="13" t="s">
        <v>30</v>
      </c>
      <c r="AX703" s="13" t="s">
        <v>73</v>
      </c>
      <c r="AY703" s="167" t="s">
        <v>155</v>
      </c>
    </row>
    <row r="704" spans="2:65" s="12" customFormat="1">
      <c r="B704" s="149"/>
      <c r="D704" s="145" t="s">
        <v>164</v>
      </c>
      <c r="E704" s="155" t="s">
        <v>1</v>
      </c>
      <c r="F704" s="150" t="s">
        <v>840</v>
      </c>
      <c r="H704" s="151">
        <v>4.5999999999999996</v>
      </c>
      <c r="I704" s="152"/>
      <c r="L704" s="149"/>
      <c r="M704" s="153"/>
      <c r="T704" s="154"/>
      <c r="AT704" s="155" t="s">
        <v>164</v>
      </c>
      <c r="AU704" s="155" t="s">
        <v>82</v>
      </c>
      <c r="AV704" s="12" t="s">
        <v>82</v>
      </c>
      <c r="AW704" s="12" t="s">
        <v>30</v>
      </c>
      <c r="AX704" s="12" t="s">
        <v>73</v>
      </c>
      <c r="AY704" s="155" t="s">
        <v>155</v>
      </c>
    </row>
    <row r="705" spans="2:65" s="14" customFormat="1">
      <c r="B705" s="172"/>
      <c r="D705" s="145" t="s">
        <v>164</v>
      </c>
      <c r="E705" s="173" t="s">
        <v>1</v>
      </c>
      <c r="F705" s="174" t="s">
        <v>179</v>
      </c>
      <c r="H705" s="175">
        <v>20.088000000000001</v>
      </c>
      <c r="I705" s="176"/>
      <c r="L705" s="172"/>
      <c r="M705" s="177"/>
      <c r="T705" s="178"/>
      <c r="AT705" s="173" t="s">
        <v>164</v>
      </c>
      <c r="AU705" s="173" t="s">
        <v>82</v>
      </c>
      <c r="AV705" s="14" t="s">
        <v>88</v>
      </c>
      <c r="AW705" s="14" t="s">
        <v>30</v>
      </c>
      <c r="AX705" s="14" t="s">
        <v>78</v>
      </c>
      <c r="AY705" s="173" t="s">
        <v>155</v>
      </c>
    </row>
    <row r="706" spans="2:65" s="1" customFormat="1" ht="24.15" customHeight="1">
      <c r="B706" s="31"/>
      <c r="C706" s="131" t="s">
        <v>102</v>
      </c>
      <c r="D706" s="131" t="s">
        <v>157</v>
      </c>
      <c r="E706" s="132" t="s">
        <v>841</v>
      </c>
      <c r="F706" s="133" t="s">
        <v>842</v>
      </c>
      <c r="G706" s="134" t="s">
        <v>183</v>
      </c>
      <c r="H706" s="135">
        <v>22.097000000000001</v>
      </c>
      <c r="I706" s="136"/>
      <c r="J706" s="137">
        <f>ROUND(I706*H706,2)</f>
        <v>0</v>
      </c>
      <c r="K706" s="133" t="s">
        <v>161</v>
      </c>
      <c r="L706" s="138"/>
      <c r="M706" s="139" t="s">
        <v>1</v>
      </c>
      <c r="N706" s="140" t="s">
        <v>38</v>
      </c>
      <c r="P706" s="141">
        <f>O706*H706</f>
        <v>0</v>
      </c>
      <c r="Q706" s="141">
        <v>2.3999999999999998E-3</v>
      </c>
      <c r="R706" s="141">
        <f>Q706*H706</f>
        <v>5.3032799999999998E-2</v>
      </c>
      <c r="S706" s="141">
        <v>0</v>
      </c>
      <c r="T706" s="142">
        <f>S706*H706</f>
        <v>0</v>
      </c>
      <c r="AR706" s="143" t="s">
        <v>409</v>
      </c>
      <c r="AT706" s="143" t="s">
        <v>157</v>
      </c>
      <c r="AU706" s="143" t="s">
        <v>82</v>
      </c>
      <c r="AY706" s="16" t="s">
        <v>155</v>
      </c>
      <c r="BE706" s="144">
        <f>IF(N706="základní",J706,0)</f>
        <v>0</v>
      </c>
      <c r="BF706" s="144">
        <f>IF(N706="snížená",J706,0)</f>
        <v>0</v>
      </c>
      <c r="BG706" s="144">
        <f>IF(N706="zákl. přenesená",J706,0)</f>
        <v>0</v>
      </c>
      <c r="BH706" s="144">
        <f>IF(N706="sníž. přenesená",J706,0)</f>
        <v>0</v>
      </c>
      <c r="BI706" s="144">
        <f>IF(N706="nulová",J706,0)</f>
        <v>0</v>
      </c>
      <c r="BJ706" s="16" t="s">
        <v>78</v>
      </c>
      <c r="BK706" s="144">
        <f>ROUND(I706*H706,2)</f>
        <v>0</v>
      </c>
      <c r="BL706" s="16" t="s">
        <v>269</v>
      </c>
      <c r="BM706" s="143" t="s">
        <v>843</v>
      </c>
    </row>
    <row r="707" spans="2:65" s="1" customFormat="1" ht="19.2">
      <c r="B707" s="31"/>
      <c r="D707" s="145" t="s">
        <v>163</v>
      </c>
      <c r="F707" s="146" t="s">
        <v>842</v>
      </c>
      <c r="I707" s="147"/>
      <c r="L707" s="31"/>
      <c r="M707" s="148"/>
      <c r="T707" s="55"/>
      <c r="AT707" s="16" t="s">
        <v>163</v>
      </c>
      <c r="AU707" s="16" t="s">
        <v>82</v>
      </c>
    </row>
    <row r="708" spans="2:65" s="12" customFormat="1">
      <c r="B708" s="149"/>
      <c r="D708" s="145" t="s">
        <v>164</v>
      </c>
      <c r="F708" s="150" t="s">
        <v>844</v>
      </c>
      <c r="H708" s="151">
        <v>22.097000000000001</v>
      </c>
      <c r="I708" s="152"/>
      <c r="L708" s="149"/>
      <c r="M708" s="153"/>
      <c r="T708" s="154"/>
      <c r="AT708" s="155" t="s">
        <v>164</v>
      </c>
      <c r="AU708" s="155" t="s">
        <v>82</v>
      </c>
      <c r="AV708" s="12" t="s">
        <v>82</v>
      </c>
      <c r="AW708" s="12" t="s">
        <v>4</v>
      </c>
      <c r="AX708" s="12" t="s">
        <v>78</v>
      </c>
      <c r="AY708" s="155" t="s">
        <v>155</v>
      </c>
    </row>
    <row r="709" spans="2:65" s="1" customFormat="1" ht="24.15" customHeight="1">
      <c r="B709" s="31"/>
      <c r="C709" s="156" t="s">
        <v>306</v>
      </c>
      <c r="D709" s="156" t="s">
        <v>167</v>
      </c>
      <c r="E709" s="157" t="s">
        <v>845</v>
      </c>
      <c r="F709" s="158" t="s">
        <v>846</v>
      </c>
      <c r="G709" s="159" t="s">
        <v>183</v>
      </c>
      <c r="H709" s="160">
        <v>161.578</v>
      </c>
      <c r="I709" s="161"/>
      <c r="J709" s="162">
        <f>ROUND(I709*H709,2)</f>
        <v>0</v>
      </c>
      <c r="K709" s="158" t="s">
        <v>161</v>
      </c>
      <c r="L709" s="31"/>
      <c r="M709" s="163" t="s">
        <v>1</v>
      </c>
      <c r="N709" s="164" t="s">
        <v>38</v>
      </c>
      <c r="P709" s="141">
        <f>O709*H709</f>
        <v>0</v>
      </c>
      <c r="Q709" s="141">
        <v>6.0000000000000001E-3</v>
      </c>
      <c r="R709" s="141">
        <f>Q709*H709</f>
        <v>0.969468</v>
      </c>
      <c r="S709" s="141">
        <v>0</v>
      </c>
      <c r="T709" s="142">
        <f>S709*H709</f>
        <v>0</v>
      </c>
      <c r="AR709" s="143" t="s">
        <v>269</v>
      </c>
      <c r="AT709" s="143" t="s">
        <v>167</v>
      </c>
      <c r="AU709" s="143" t="s">
        <v>82</v>
      </c>
      <c r="AY709" s="16" t="s">
        <v>155</v>
      </c>
      <c r="BE709" s="144">
        <f>IF(N709="základní",J709,0)</f>
        <v>0</v>
      </c>
      <c r="BF709" s="144">
        <f>IF(N709="snížená",J709,0)</f>
        <v>0</v>
      </c>
      <c r="BG709" s="144">
        <f>IF(N709="zákl. přenesená",J709,0)</f>
        <v>0</v>
      </c>
      <c r="BH709" s="144">
        <f>IF(N709="sníž. přenesená",J709,0)</f>
        <v>0</v>
      </c>
      <c r="BI709" s="144">
        <f>IF(N709="nulová",J709,0)</f>
        <v>0</v>
      </c>
      <c r="BJ709" s="16" t="s">
        <v>78</v>
      </c>
      <c r="BK709" s="144">
        <f>ROUND(I709*H709,2)</f>
        <v>0</v>
      </c>
      <c r="BL709" s="16" t="s">
        <v>269</v>
      </c>
      <c r="BM709" s="143" t="s">
        <v>847</v>
      </c>
    </row>
    <row r="710" spans="2:65" s="1" customFormat="1" ht="19.2">
      <c r="B710" s="31"/>
      <c r="D710" s="145" t="s">
        <v>163</v>
      </c>
      <c r="F710" s="146" t="s">
        <v>848</v>
      </c>
      <c r="I710" s="147"/>
      <c r="L710" s="31"/>
      <c r="M710" s="148"/>
      <c r="T710" s="55"/>
      <c r="AT710" s="16" t="s">
        <v>163</v>
      </c>
      <c r="AU710" s="16" t="s">
        <v>82</v>
      </c>
    </row>
    <row r="711" spans="2:65" s="1" customFormat="1" ht="86.4">
      <c r="B711" s="31"/>
      <c r="D711" s="145" t="s">
        <v>173</v>
      </c>
      <c r="F711" s="165" t="s">
        <v>849</v>
      </c>
      <c r="I711" s="147"/>
      <c r="L711" s="31"/>
      <c r="M711" s="148"/>
      <c r="T711" s="55"/>
      <c r="AT711" s="16" t="s">
        <v>173</v>
      </c>
      <c r="AU711" s="16" t="s">
        <v>82</v>
      </c>
    </row>
    <row r="712" spans="2:65" s="13" customFormat="1">
      <c r="B712" s="166"/>
      <c r="D712" s="145" t="s">
        <v>164</v>
      </c>
      <c r="E712" s="167" t="s">
        <v>1</v>
      </c>
      <c r="F712" s="168" t="s">
        <v>850</v>
      </c>
      <c r="H712" s="167" t="s">
        <v>1</v>
      </c>
      <c r="I712" s="169"/>
      <c r="L712" s="166"/>
      <c r="M712" s="170"/>
      <c r="T712" s="171"/>
      <c r="AT712" s="167" t="s">
        <v>164</v>
      </c>
      <c r="AU712" s="167" t="s">
        <v>82</v>
      </c>
      <c r="AV712" s="13" t="s">
        <v>78</v>
      </c>
      <c r="AW712" s="13" t="s">
        <v>30</v>
      </c>
      <c r="AX712" s="13" t="s">
        <v>73</v>
      </c>
      <c r="AY712" s="167" t="s">
        <v>155</v>
      </c>
    </row>
    <row r="713" spans="2:65" s="12" customFormat="1" ht="20.399999999999999">
      <c r="B713" s="149"/>
      <c r="D713" s="145" t="s">
        <v>164</v>
      </c>
      <c r="E713" s="155" t="s">
        <v>1</v>
      </c>
      <c r="F713" s="150" t="s">
        <v>851</v>
      </c>
      <c r="H713" s="151">
        <v>231.363</v>
      </c>
      <c r="I713" s="152"/>
      <c r="L713" s="149"/>
      <c r="M713" s="153"/>
      <c r="T713" s="154"/>
      <c r="AT713" s="155" t="s">
        <v>164</v>
      </c>
      <c r="AU713" s="155" t="s">
        <v>82</v>
      </c>
      <c r="AV713" s="12" t="s">
        <v>82</v>
      </c>
      <c r="AW713" s="12" t="s">
        <v>30</v>
      </c>
      <c r="AX713" s="12" t="s">
        <v>73</v>
      </c>
      <c r="AY713" s="155" t="s">
        <v>155</v>
      </c>
    </row>
    <row r="714" spans="2:65" s="13" customFormat="1">
      <c r="B714" s="166"/>
      <c r="D714" s="145" t="s">
        <v>164</v>
      </c>
      <c r="E714" s="167" t="s">
        <v>1</v>
      </c>
      <c r="F714" s="168" t="s">
        <v>324</v>
      </c>
      <c r="H714" s="167" t="s">
        <v>1</v>
      </c>
      <c r="I714" s="169"/>
      <c r="L714" s="166"/>
      <c r="M714" s="170"/>
      <c r="T714" s="171"/>
      <c r="AT714" s="167" t="s">
        <v>164</v>
      </c>
      <c r="AU714" s="167" t="s">
        <v>82</v>
      </c>
      <c r="AV714" s="13" t="s">
        <v>78</v>
      </c>
      <c r="AW714" s="13" t="s">
        <v>30</v>
      </c>
      <c r="AX714" s="13" t="s">
        <v>73</v>
      </c>
      <c r="AY714" s="167" t="s">
        <v>155</v>
      </c>
    </row>
    <row r="715" spans="2:65" s="12" customFormat="1">
      <c r="B715" s="149"/>
      <c r="D715" s="145" t="s">
        <v>164</v>
      </c>
      <c r="E715" s="155" t="s">
        <v>1</v>
      </c>
      <c r="F715" s="150" t="s">
        <v>325</v>
      </c>
      <c r="H715" s="151">
        <v>-6</v>
      </c>
      <c r="I715" s="152"/>
      <c r="L715" s="149"/>
      <c r="M715" s="153"/>
      <c r="T715" s="154"/>
      <c r="AT715" s="155" t="s">
        <v>164</v>
      </c>
      <c r="AU715" s="155" t="s">
        <v>82</v>
      </c>
      <c r="AV715" s="12" t="s">
        <v>82</v>
      </c>
      <c r="AW715" s="12" t="s">
        <v>30</v>
      </c>
      <c r="AX715" s="12" t="s">
        <v>73</v>
      </c>
      <c r="AY715" s="155" t="s">
        <v>155</v>
      </c>
    </row>
    <row r="716" spans="2:65" s="12" customFormat="1">
      <c r="B716" s="149"/>
      <c r="D716" s="145" t="s">
        <v>164</v>
      </c>
      <c r="E716" s="155" t="s">
        <v>1</v>
      </c>
      <c r="F716" s="150" t="s">
        <v>326</v>
      </c>
      <c r="H716" s="151">
        <v>-16.440000000000001</v>
      </c>
      <c r="I716" s="152"/>
      <c r="L716" s="149"/>
      <c r="M716" s="153"/>
      <c r="T716" s="154"/>
      <c r="AT716" s="155" t="s">
        <v>164</v>
      </c>
      <c r="AU716" s="155" t="s">
        <v>82</v>
      </c>
      <c r="AV716" s="12" t="s">
        <v>82</v>
      </c>
      <c r="AW716" s="12" t="s">
        <v>30</v>
      </c>
      <c r="AX716" s="12" t="s">
        <v>73</v>
      </c>
      <c r="AY716" s="155" t="s">
        <v>155</v>
      </c>
    </row>
    <row r="717" spans="2:65" s="12" customFormat="1">
      <c r="B717" s="149"/>
      <c r="D717" s="145" t="s">
        <v>164</v>
      </c>
      <c r="E717" s="155" t="s">
        <v>1</v>
      </c>
      <c r="F717" s="150" t="s">
        <v>327</v>
      </c>
      <c r="H717" s="151">
        <v>-2.3540000000000001</v>
      </c>
      <c r="I717" s="152"/>
      <c r="L717" s="149"/>
      <c r="M717" s="153"/>
      <c r="T717" s="154"/>
      <c r="AT717" s="155" t="s">
        <v>164</v>
      </c>
      <c r="AU717" s="155" t="s">
        <v>82</v>
      </c>
      <c r="AV717" s="12" t="s">
        <v>82</v>
      </c>
      <c r="AW717" s="12" t="s">
        <v>30</v>
      </c>
      <c r="AX717" s="12" t="s">
        <v>73</v>
      </c>
      <c r="AY717" s="155" t="s">
        <v>155</v>
      </c>
    </row>
    <row r="718" spans="2:65" s="12" customFormat="1">
      <c r="B718" s="149"/>
      <c r="D718" s="145" t="s">
        <v>164</v>
      </c>
      <c r="E718" s="155" t="s">
        <v>1</v>
      </c>
      <c r="F718" s="150" t="s">
        <v>328</v>
      </c>
      <c r="H718" s="151">
        <v>-2.4300000000000002</v>
      </c>
      <c r="I718" s="152"/>
      <c r="L718" s="149"/>
      <c r="M718" s="153"/>
      <c r="T718" s="154"/>
      <c r="AT718" s="155" t="s">
        <v>164</v>
      </c>
      <c r="AU718" s="155" t="s">
        <v>82</v>
      </c>
      <c r="AV718" s="12" t="s">
        <v>82</v>
      </c>
      <c r="AW718" s="12" t="s">
        <v>30</v>
      </c>
      <c r="AX718" s="12" t="s">
        <v>73</v>
      </c>
      <c r="AY718" s="155" t="s">
        <v>155</v>
      </c>
    </row>
    <row r="719" spans="2:65" s="12" customFormat="1">
      <c r="B719" s="149"/>
      <c r="D719" s="145" t="s">
        <v>164</v>
      </c>
      <c r="E719" s="155" t="s">
        <v>1</v>
      </c>
      <c r="F719" s="150" t="s">
        <v>329</v>
      </c>
      <c r="H719" s="151">
        <v>-8.9879999999999995</v>
      </c>
      <c r="I719" s="152"/>
      <c r="L719" s="149"/>
      <c r="M719" s="153"/>
      <c r="T719" s="154"/>
      <c r="AT719" s="155" t="s">
        <v>164</v>
      </c>
      <c r="AU719" s="155" t="s">
        <v>82</v>
      </c>
      <c r="AV719" s="12" t="s">
        <v>82</v>
      </c>
      <c r="AW719" s="12" t="s">
        <v>30</v>
      </c>
      <c r="AX719" s="12" t="s">
        <v>73</v>
      </c>
      <c r="AY719" s="155" t="s">
        <v>155</v>
      </c>
    </row>
    <row r="720" spans="2:65" s="12" customFormat="1">
      <c r="B720" s="149"/>
      <c r="D720" s="145" t="s">
        <v>164</v>
      </c>
      <c r="E720" s="155" t="s">
        <v>1</v>
      </c>
      <c r="F720" s="150" t="s">
        <v>330</v>
      </c>
      <c r="H720" s="151">
        <v>-31.646999999999998</v>
      </c>
      <c r="I720" s="152"/>
      <c r="L720" s="149"/>
      <c r="M720" s="153"/>
      <c r="T720" s="154"/>
      <c r="AT720" s="155" t="s">
        <v>164</v>
      </c>
      <c r="AU720" s="155" t="s">
        <v>82</v>
      </c>
      <c r="AV720" s="12" t="s">
        <v>82</v>
      </c>
      <c r="AW720" s="12" t="s">
        <v>30</v>
      </c>
      <c r="AX720" s="12" t="s">
        <v>73</v>
      </c>
      <c r="AY720" s="155" t="s">
        <v>155</v>
      </c>
    </row>
    <row r="721" spans="2:65" s="12" customFormat="1">
      <c r="B721" s="149"/>
      <c r="D721" s="145" t="s">
        <v>164</v>
      </c>
      <c r="E721" s="155" t="s">
        <v>1</v>
      </c>
      <c r="F721" s="150" t="s">
        <v>332</v>
      </c>
      <c r="H721" s="151">
        <v>-1.9259999999999999</v>
      </c>
      <c r="I721" s="152"/>
      <c r="L721" s="149"/>
      <c r="M721" s="153"/>
      <c r="T721" s="154"/>
      <c r="AT721" s="155" t="s">
        <v>164</v>
      </c>
      <c r="AU721" s="155" t="s">
        <v>82</v>
      </c>
      <c r="AV721" s="12" t="s">
        <v>82</v>
      </c>
      <c r="AW721" s="12" t="s">
        <v>30</v>
      </c>
      <c r="AX721" s="12" t="s">
        <v>73</v>
      </c>
      <c r="AY721" s="155" t="s">
        <v>155</v>
      </c>
    </row>
    <row r="722" spans="2:65" s="14" customFormat="1">
      <c r="B722" s="172"/>
      <c r="D722" s="145" t="s">
        <v>164</v>
      </c>
      <c r="E722" s="173" t="s">
        <v>1</v>
      </c>
      <c r="F722" s="174" t="s">
        <v>179</v>
      </c>
      <c r="H722" s="175">
        <v>161.578</v>
      </c>
      <c r="I722" s="176"/>
      <c r="L722" s="172"/>
      <c r="M722" s="177"/>
      <c r="T722" s="178"/>
      <c r="AT722" s="173" t="s">
        <v>164</v>
      </c>
      <c r="AU722" s="173" t="s">
        <v>82</v>
      </c>
      <c r="AV722" s="14" t="s">
        <v>88</v>
      </c>
      <c r="AW722" s="14" t="s">
        <v>30</v>
      </c>
      <c r="AX722" s="14" t="s">
        <v>78</v>
      </c>
      <c r="AY722" s="173" t="s">
        <v>155</v>
      </c>
    </row>
    <row r="723" spans="2:65" s="1" customFormat="1" ht="24.15" customHeight="1">
      <c r="B723" s="31"/>
      <c r="C723" s="131" t="s">
        <v>852</v>
      </c>
      <c r="D723" s="131" t="s">
        <v>157</v>
      </c>
      <c r="E723" s="132" t="s">
        <v>853</v>
      </c>
      <c r="F723" s="133" t="s">
        <v>854</v>
      </c>
      <c r="G723" s="134" t="s">
        <v>183</v>
      </c>
      <c r="H723" s="135">
        <v>186.62299999999999</v>
      </c>
      <c r="I723" s="136"/>
      <c r="J723" s="137">
        <f>ROUND(I723*H723,2)</f>
        <v>0</v>
      </c>
      <c r="K723" s="133" t="s">
        <v>1</v>
      </c>
      <c r="L723" s="138"/>
      <c r="M723" s="139" t="s">
        <v>1</v>
      </c>
      <c r="N723" s="140" t="s">
        <v>38</v>
      </c>
      <c r="P723" s="141">
        <f>O723*H723</f>
        <v>0</v>
      </c>
      <c r="Q723" s="141">
        <v>4.8000000000000001E-4</v>
      </c>
      <c r="R723" s="141">
        <f>Q723*H723</f>
        <v>8.9579039999999999E-2</v>
      </c>
      <c r="S723" s="141">
        <v>0</v>
      </c>
      <c r="T723" s="142">
        <f>S723*H723</f>
        <v>0</v>
      </c>
      <c r="AR723" s="143" t="s">
        <v>409</v>
      </c>
      <c r="AT723" s="143" t="s">
        <v>157</v>
      </c>
      <c r="AU723" s="143" t="s">
        <v>82</v>
      </c>
      <c r="AY723" s="16" t="s">
        <v>155</v>
      </c>
      <c r="BE723" s="144">
        <f>IF(N723="základní",J723,0)</f>
        <v>0</v>
      </c>
      <c r="BF723" s="144">
        <f>IF(N723="snížená",J723,0)</f>
        <v>0</v>
      </c>
      <c r="BG723" s="144">
        <f>IF(N723="zákl. přenesená",J723,0)</f>
        <v>0</v>
      </c>
      <c r="BH723" s="144">
        <f>IF(N723="sníž. přenesená",J723,0)</f>
        <v>0</v>
      </c>
      <c r="BI723" s="144">
        <f>IF(N723="nulová",J723,0)</f>
        <v>0</v>
      </c>
      <c r="BJ723" s="16" t="s">
        <v>78</v>
      </c>
      <c r="BK723" s="144">
        <f>ROUND(I723*H723,2)</f>
        <v>0</v>
      </c>
      <c r="BL723" s="16" t="s">
        <v>269</v>
      </c>
      <c r="BM723" s="143" t="s">
        <v>855</v>
      </c>
    </row>
    <row r="724" spans="2:65" s="1" customFormat="1" ht="19.2">
      <c r="B724" s="31"/>
      <c r="D724" s="145" t="s">
        <v>163</v>
      </c>
      <c r="F724" s="146" t="s">
        <v>854</v>
      </c>
      <c r="I724" s="147"/>
      <c r="L724" s="31"/>
      <c r="M724" s="148"/>
      <c r="T724" s="55"/>
      <c r="AT724" s="16" t="s">
        <v>163</v>
      </c>
      <c r="AU724" s="16" t="s">
        <v>82</v>
      </c>
    </row>
    <row r="725" spans="2:65" s="13" customFormat="1">
      <c r="B725" s="166"/>
      <c r="D725" s="145" t="s">
        <v>164</v>
      </c>
      <c r="E725" s="167" t="s">
        <v>1</v>
      </c>
      <c r="F725" s="168" t="s">
        <v>337</v>
      </c>
      <c r="H725" s="167" t="s">
        <v>1</v>
      </c>
      <c r="I725" s="169"/>
      <c r="L725" s="166"/>
      <c r="M725" s="170"/>
      <c r="T725" s="171"/>
      <c r="AT725" s="167" t="s">
        <v>164</v>
      </c>
      <c r="AU725" s="167" t="s">
        <v>82</v>
      </c>
      <c r="AV725" s="13" t="s">
        <v>78</v>
      </c>
      <c r="AW725" s="13" t="s">
        <v>30</v>
      </c>
      <c r="AX725" s="13" t="s">
        <v>73</v>
      </c>
      <c r="AY725" s="167" t="s">
        <v>155</v>
      </c>
    </row>
    <row r="726" spans="2:65" s="12" customFormat="1">
      <c r="B726" s="149"/>
      <c r="D726" s="145" t="s">
        <v>164</v>
      </c>
      <c r="E726" s="155" t="s">
        <v>1</v>
      </c>
      <c r="F726" s="150" t="s">
        <v>856</v>
      </c>
      <c r="H726" s="151">
        <v>177.73599999999999</v>
      </c>
      <c r="I726" s="152"/>
      <c r="L726" s="149"/>
      <c r="M726" s="153"/>
      <c r="T726" s="154"/>
      <c r="AT726" s="155" t="s">
        <v>164</v>
      </c>
      <c r="AU726" s="155" t="s">
        <v>82</v>
      </c>
      <c r="AV726" s="12" t="s">
        <v>82</v>
      </c>
      <c r="AW726" s="12" t="s">
        <v>30</v>
      </c>
      <c r="AX726" s="12" t="s">
        <v>73</v>
      </c>
      <c r="AY726" s="155" t="s">
        <v>155</v>
      </c>
    </row>
    <row r="727" spans="2:65" s="14" customFormat="1">
      <c r="B727" s="172"/>
      <c r="D727" s="145" t="s">
        <v>164</v>
      </c>
      <c r="E727" s="173" t="s">
        <v>1</v>
      </c>
      <c r="F727" s="174" t="s">
        <v>179</v>
      </c>
      <c r="H727" s="175">
        <v>177.73599999999999</v>
      </c>
      <c r="I727" s="176"/>
      <c r="L727" s="172"/>
      <c r="M727" s="177"/>
      <c r="T727" s="178"/>
      <c r="AT727" s="173" t="s">
        <v>164</v>
      </c>
      <c r="AU727" s="173" t="s">
        <v>82</v>
      </c>
      <c r="AV727" s="14" t="s">
        <v>88</v>
      </c>
      <c r="AW727" s="14" t="s">
        <v>30</v>
      </c>
      <c r="AX727" s="14" t="s">
        <v>78</v>
      </c>
      <c r="AY727" s="173" t="s">
        <v>155</v>
      </c>
    </row>
    <row r="728" spans="2:65" s="12" customFormat="1">
      <c r="B728" s="149"/>
      <c r="D728" s="145" t="s">
        <v>164</v>
      </c>
      <c r="F728" s="150" t="s">
        <v>857</v>
      </c>
      <c r="H728" s="151">
        <v>186.62299999999999</v>
      </c>
      <c r="I728" s="152"/>
      <c r="L728" s="149"/>
      <c r="M728" s="153"/>
      <c r="T728" s="154"/>
      <c r="AT728" s="155" t="s">
        <v>164</v>
      </c>
      <c r="AU728" s="155" t="s">
        <v>82</v>
      </c>
      <c r="AV728" s="12" t="s">
        <v>82</v>
      </c>
      <c r="AW728" s="12" t="s">
        <v>4</v>
      </c>
      <c r="AX728" s="12" t="s">
        <v>78</v>
      </c>
      <c r="AY728" s="155" t="s">
        <v>155</v>
      </c>
    </row>
    <row r="729" spans="2:65" s="1" customFormat="1" ht="24.15" customHeight="1">
      <c r="B729" s="31"/>
      <c r="C729" s="156" t="s">
        <v>858</v>
      </c>
      <c r="D729" s="156" t="s">
        <v>167</v>
      </c>
      <c r="E729" s="157" t="s">
        <v>845</v>
      </c>
      <c r="F729" s="158" t="s">
        <v>846</v>
      </c>
      <c r="G729" s="159" t="s">
        <v>183</v>
      </c>
      <c r="H729" s="160">
        <v>38.356000000000002</v>
      </c>
      <c r="I729" s="161"/>
      <c r="J729" s="162">
        <f>ROUND(I729*H729,2)</f>
        <v>0</v>
      </c>
      <c r="K729" s="158" t="s">
        <v>161</v>
      </c>
      <c r="L729" s="31"/>
      <c r="M729" s="163" t="s">
        <v>1</v>
      </c>
      <c r="N729" s="164" t="s">
        <v>38</v>
      </c>
      <c r="P729" s="141">
        <f>O729*H729</f>
        <v>0</v>
      </c>
      <c r="Q729" s="141">
        <v>6.0000000000000001E-3</v>
      </c>
      <c r="R729" s="141">
        <f>Q729*H729</f>
        <v>0.23013600000000001</v>
      </c>
      <c r="S729" s="141">
        <v>0</v>
      </c>
      <c r="T729" s="142">
        <f>S729*H729</f>
        <v>0</v>
      </c>
      <c r="AR729" s="143" t="s">
        <v>269</v>
      </c>
      <c r="AT729" s="143" t="s">
        <v>167</v>
      </c>
      <c r="AU729" s="143" t="s">
        <v>82</v>
      </c>
      <c r="AY729" s="16" t="s">
        <v>155</v>
      </c>
      <c r="BE729" s="144">
        <f>IF(N729="základní",J729,0)</f>
        <v>0</v>
      </c>
      <c r="BF729" s="144">
        <f>IF(N729="snížená",J729,0)</f>
        <v>0</v>
      </c>
      <c r="BG729" s="144">
        <f>IF(N729="zákl. přenesená",J729,0)</f>
        <v>0</v>
      </c>
      <c r="BH729" s="144">
        <f>IF(N729="sníž. přenesená",J729,0)</f>
        <v>0</v>
      </c>
      <c r="BI729" s="144">
        <f>IF(N729="nulová",J729,0)</f>
        <v>0</v>
      </c>
      <c r="BJ729" s="16" t="s">
        <v>78</v>
      </c>
      <c r="BK729" s="144">
        <f>ROUND(I729*H729,2)</f>
        <v>0</v>
      </c>
      <c r="BL729" s="16" t="s">
        <v>269</v>
      </c>
      <c r="BM729" s="143" t="s">
        <v>859</v>
      </c>
    </row>
    <row r="730" spans="2:65" s="1" customFormat="1" ht="19.2">
      <c r="B730" s="31"/>
      <c r="D730" s="145" t="s">
        <v>163</v>
      </c>
      <c r="F730" s="146" t="s">
        <v>848</v>
      </c>
      <c r="I730" s="147"/>
      <c r="L730" s="31"/>
      <c r="M730" s="148"/>
      <c r="T730" s="55"/>
      <c r="AT730" s="16" t="s">
        <v>163</v>
      </c>
      <c r="AU730" s="16" t="s">
        <v>82</v>
      </c>
    </row>
    <row r="731" spans="2:65" s="1" customFormat="1" ht="86.4">
      <c r="B731" s="31"/>
      <c r="D731" s="145" t="s">
        <v>173</v>
      </c>
      <c r="F731" s="165" t="s">
        <v>849</v>
      </c>
      <c r="I731" s="147"/>
      <c r="L731" s="31"/>
      <c r="M731" s="148"/>
      <c r="T731" s="55"/>
      <c r="AT731" s="16" t="s">
        <v>173</v>
      </c>
      <c r="AU731" s="16" t="s">
        <v>82</v>
      </c>
    </row>
    <row r="732" spans="2:65" s="13" customFormat="1">
      <c r="B732" s="166"/>
      <c r="D732" s="145" t="s">
        <v>164</v>
      </c>
      <c r="E732" s="167" t="s">
        <v>1</v>
      </c>
      <c r="F732" s="168" t="s">
        <v>860</v>
      </c>
      <c r="H732" s="167" t="s">
        <v>1</v>
      </c>
      <c r="I732" s="169"/>
      <c r="L732" s="166"/>
      <c r="M732" s="170"/>
      <c r="T732" s="171"/>
      <c r="AT732" s="167" t="s">
        <v>164</v>
      </c>
      <c r="AU732" s="167" t="s">
        <v>82</v>
      </c>
      <c r="AV732" s="13" t="s">
        <v>78</v>
      </c>
      <c r="AW732" s="13" t="s">
        <v>30</v>
      </c>
      <c r="AX732" s="13" t="s">
        <v>73</v>
      </c>
      <c r="AY732" s="167" t="s">
        <v>155</v>
      </c>
    </row>
    <row r="733" spans="2:65" s="12" customFormat="1">
      <c r="B733" s="149"/>
      <c r="D733" s="145" t="s">
        <v>164</v>
      </c>
      <c r="E733" s="155" t="s">
        <v>1</v>
      </c>
      <c r="F733" s="150" t="s">
        <v>861</v>
      </c>
      <c r="H733" s="151">
        <v>38.356000000000002</v>
      </c>
      <c r="I733" s="152"/>
      <c r="L733" s="149"/>
      <c r="M733" s="153"/>
      <c r="T733" s="154"/>
      <c r="AT733" s="155" t="s">
        <v>164</v>
      </c>
      <c r="AU733" s="155" t="s">
        <v>82</v>
      </c>
      <c r="AV733" s="12" t="s">
        <v>82</v>
      </c>
      <c r="AW733" s="12" t="s">
        <v>30</v>
      </c>
      <c r="AX733" s="12" t="s">
        <v>73</v>
      </c>
      <c r="AY733" s="155" t="s">
        <v>155</v>
      </c>
    </row>
    <row r="734" spans="2:65" s="14" customFormat="1">
      <c r="B734" s="172"/>
      <c r="D734" s="145" t="s">
        <v>164</v>
      </c>
      <c r="E734" s="173" t="s">
        <v>1</v>
      </c>
      <c r="F734" s="174" t="s">
        <v>179</v>
      </c>
      <c r="H734" s="175">
        <v>38.356000000000002</v>
      </c>
      <c r="I734" s="176"/>
      <c r="L734" s="172"/>
      <c r="M734" s="177"/>
      <c r="T734" s="178"/>
      <c r="AT734" s="173" t="s">
        <v>164</v>
      </c>
      <c r="AU734" s="173" t="s">
        <v>82</v>
      </c>
      <c r="AV734" s="14" t="s">
        <v>88</v>
      </c>
      <c r="AW734" s="14" t="s">
        <v>30</v>
      </c>
      <c r="AX734" s="14" t="s">
        <v>78</v>
      </c>
      <c r="AY734" s="173" t="s">
        <v>155</v>
      </c>
    </row>
    <row r="735" spans="2:65" s="1" customFormat="1" ht="16.5" customHeight="1">
      <c r="B735" s="31"/>
      <c r="C735" s="131" t="s">
        <v>862</v>
      </c>
      <c r="D735" s="131" t="s">
        <v>157</v>
      </c>
      <c r="E735" s="132" t="s">
        <v>863</v>
      </c>
      <c r="F735" s="133" t="s">
        <v>864</v>
      </c>
      <c r="G735" s="134" t="s">
        <v>183</v>
      </c>
      <c r="H735" s="135">
        <v>42.192</v>
      </c>
      <c r="I735" s="136"/>
      <c r="J735" s="137">
        <f>ROUND(I735*H735,2)</f>
        <v>0</v>
      </c>
      <c r="K735" s="133" t="s">
        <v>161</v>
      </c>
      <c r="L735" s="138"/>
      <c r="M735" s="139" t="s">
        <v>1</v>
      </c>
      <c r="N735" s="140" t="s">
        <v>38</v>
      </c>
      <c r="P735" s="141">
        <f>O735*H735</f>
        <v>0</v>
      </c>
      <c r="Q735" s="141">
        <v>1.3799999999999999E-3</v>
      </c>
      <c r="R735" s="141">
        <f>Q735*H735</f>
        <v>5.8224959999999999E-2</v>
      </c>
      <c r="S735" s="141">
        <v>0</v>
      </c>
      <c r="T735" s="142">
        <f>S735*H735</f>
        <v>0</v>
      </c>
      <c r="AR735" s="143" t="s">
        <v>409</v>
      </c>
      <c r="AT735" s="143" t="s">
        <v>157</v>
      </c>
      <c r="AU735" s="143" t="s">
        <v>82</v>
      </c>
      <c r="AY735" s="16" t="s">
        <v>155</v>
      </c>
      <c r="BE735" s="144">
        <f>IF(N735="základní",J735,0)</f>
        <v>0</v>
      </c>
      <c r="BF735" s="144">
        <f>IF(N735="snížená",J735,0)</f>
        <v>0</v>
      </c>
      <c r="BG735" s="144">
        <f>IF(N735="zákl. přenesená",J735,0)</f>
        <v>0</v>
      </c>
      <c r="BH735" s="144">
        <f>IF(N735="sníž. přenesená",J735,0)</f>
        <v>0</v>
      </c>
      <c r="BI735" s="144">
        <f>IF(N735="nulová",J735,0)</f>
        <v>0</v>
      </c>
      <c r="BJ735" s="16" t="s">
        <v>78</v>
      </c>
      <c r="BK735" s="144">
        <f>ROUND(I735*H735,2)</f>
        <v>0</v>
      </c>
      <c r="BL735" s="16" t="s">
        <v>269</v>
      </c>
      <c r="BM735" s="143" t="s">
        <v>865</v>
      </c>
    </row>
    <row r="736" spans="2:65" s="1" customFormat="1">
      <c r="B736" s="31"/>
      <c r="D736" s="145" t="s">
        <v>163</v>
      </c>
      <c r="F736" s="146" t="s">
        <v>864</v>
      </c>
      <c r="I736" s="147"/>
      <c r="L736" s="31"/>
      <c r="M736" s="148"/>
      <c r="T736" s="55"/>
      <c r="AT736" s="16" t="s">
        <v>163</v>
      </c>
      <c r="AU736" s="16" t="s">
        <v>82</v>
      </c>
    </row>
    <row r="737" spans="2:65" s="13" customFormat="1">
      <c r="B737" s="166"/>
      <c r="D737" s="145" t="s">
        <v>164</v>
      </c>
      <c r="E737" s="167" t="s">
        <v>1</v>
      </c>
      <c r="F737" s="168" t="s">
        <v>715</v>
      </c>
      <c r="H737" s="167" t="s">
        <v>1</v>
      </c>
      <c r="I737" s="169"/>
      <c r="L737" s="166"/>
      <c r="M737" s="170"/>
      <c r="T737" s="171"/>
      <c r="AT737" s="167" t="s">
        <v>164</v>
      </c>
      <c r="AU737" s="167" t="s">
        <v>82</v>
      </c>
      <c r="AV737" s="13" t="s">
        <v>78</v>
      </c>
      <c r="AW737" s="13" t="s">
        <v>30</v>
      </c>
      <c r="AX737" s="13" t="s">
        <v>73</v>
      </c>
      <c r="AY737" s="167" t="s">
        <v>155</v>
      </c>
    </row>
    <row r="738" spans="2:65" s="12" customFormat="1">
      <c r="B738" s="149"/>
      <c r="D738" s="145" t="s">
        <v>164</v>
      </c>
      <c r="E738" s="155" t="s">
        <v>1</v>
      </c>
      <c r="F738" s="150" t="s">
        <v>866</v>
      </c>
      <c r="H738" s="151">
        <v>42.192</v>
      </c>
      <c r="I738" s="152"/>
      <c r="L738" s="149"/>
      <c r="M738" s="153"/>
      <c r="T738" s="154"/>
      <c r="AT738" s="155" t="s">
        <v>164</v>
      </c>
      <c r="AU738" s="155" t="s">
        <v>82</v>
      </c>
      <c r="AV738" s="12" t="s">
        <v>82</v>
      </c>
      <c r="AW738" s="12" t="s">
        <v>30</v>
      </c>
      <c r="AX738" s="12" t="s">
        <v>73</v>
      </c>
      <c r="AY738" s="155" t="s">
        <v>155</v>
      </c>
    </row>
    <row r="739" spans="2:65" s="14" customFormat="1">
      <c r="B739" s="172"/>
      <c r="D739" s="145" t="s">
        <v>164</v>
      </c>
      <c r="E739" s="173" t="s">
        <v>1</v>
      </c>
      <c r="F739" s="174" t="s">
        <v>179</v>
      </c>
      <c r="H739" s="175">
        <v>42.192</v>
      </c>
      <c r="I739" s="176"/>
      <c r="L739" s="172"/>
      <c r="M739" s="177"/>
      <c r="T739" s="178"/>
      <c r="AT739" s="173" t="s">
        <v>164</v>
      </c>
      <c r="AU739" s="173" t="s">
        <v>82</v>
      </c>
      <c r="AV739" s="14" t="s">
        <v>88</v>
      </c>
      <c r="AW739" s="14" t="s">
        <v>30</v>
      </c>
      <c r="AX739" s="14" t="s">
        <v>78</v>
      </c>
      <c r="AY739" s="173" t="s">
        <v>155</v>
      </c>
    </row>
    <row r="740" spans="2:65" s="1" customFormat="1" ht="33" customHeight="1">
      <c r="B740" s="31"/>
      <c r="C740" s="156" t="s">
        <v>867</v>
      </c>
      <c r="D740" s="156" t="s">
        <v>167</v>
      </c>
      <c r="E740" s="157" t="s">
        <v>868</v>
      </c>
      <c r="F740" s="158" t="s">
        <v>869</v>
      </c>
      <c r="G740" s="159" t="s">
        <v>183</v>
      </c>
      <c r="H740" s="160">
        <v>653.20600000000002</v>
      </c>
      <c r="I740" s="161"/>
      <c r="J740" s="162">
        <f>ROUND(I740*H740,2)</f>
        <v>0</v>
      </c>
      <c r="K740" s="158" t="s">
        <v>161</v>
      </c>
      <c r="L740" s="31"/>
      <c r="M740" s="163" t="s">
        <v>1</v>
      </c>
      <c r="N740" s="164" t="s">
        <v>38</v>
      </c>
      <c r="P740" s="141">
        <f>O740*H740</f>
        <v>0</v>
      </c>
      <c r="Q740" s="141">
        <v>1.16E-3</v>
      </c>
      <c r="R740" s="141">
        <f>Q740*H740</f>
        <v>0.75771896000000005</v>
      </c>
      <c r="S740" s="141">
        <v>0</v>
      </c>
      <c r="T740" s="142">
        <f>S740*H740</f>
        <v>0</v>
      </c>
      <c r="AR740" s="143" t="s">
        <v>269</v>
      </c>
      <c r="AT740" s="143" t="s">
        <v>167</v>
      </c>
      <c r="AU740" s="143" t="s">
        <v>82</v>
      </c>
      <c r="AY740" s="16" t="s">
        <v>155</v>
      </c>
      <c r="BE740" s="144">
        <f>IF(N740="základní",J740,0)</f>
        <v>0</v>
      </c>
      <c r="BF740" s="144">
        <f>IF(N740="snížená",J740,0)</f>
        <v>0</v>
      </c>
      <c r="BG740" s="144">
        <f>IF(N740="zákl. přenesená",J740,0)</f>
        <v>0</v>
      </c>
      <c r="BH740" s="144">
        <f>IF(N740="sníž. přenesená",J740,0)</f>
        <v>0</v>
      </c>
      <c r="BI740" s="144">
        <f>IF(N740="nulová",J740,0)</f>
        <v>0</v>
      </c>
      <c r="BJ740" s="16" t="s">
        <v>78</v>
      </c>
      <c r="BK740" s="144">
        <f>ROUND(I740*H740,2)</f>
        <v>0</v>
      </c>
      <c r="BL740" s="16" t="s">
        <v>269</v>
      </c>
      <c r="BM740" s="143" t="s">
        <v>870</v>
      </c>
    </row>
    <row r="741" spans="2:65" s="1" customFormat="1" ht="28.8">
      <c r="B741" s="31"/>
      <c r="D741" s="145" t="s">
        <v>163</v>
      </c>
      <c r="F741" s="146" t="s">
        <v>871</v>
      </c>
      <c r="I741" s="147"/>
      <c r="L741" s="31"/>
      <c r="M741" s="148"/>
      <c r="T741" s="55"/>
      <c r="AT741" s="16" t="s">
        <v>163</v>
      </c>
      <c r="AU741" s="16" t="s">
        <v>82</v>
      </c>
    </row>
    <row r="742" spans="2:65" s="13" customFormat="1">
      <c r="B742" s="166"/>
      <c r="D742" s="145" t="s">
        <v>164</v>
      </c>
      <c r="E742" s="167" t="s">
        <v>1</v>
      </c>
      <c r="F742" s="168" t="s">
        <v>872</v>
      </c>
      <c r="H742" s="167" t="s">
        <v>1</v>
      </c>
      <c r="I742" s="169"/>
      <c r="L742" s="166"/>
      <c r="M742" s="170"/>
      <c r="T742" s="171"/>
      <c r="AT742" s="167" t="s">
        <v>164</v>
      </c>
      <c r="AU742" s="167" t="s">
        <v>82</v>
      </c>
      <c r="AV742" s="13" t="s">
        <v>78</v>
      </c>
      <c r="AW742" s="13" t="s">
        <v>30</v>
      </c>
      <c r="AX742" s="13" t="s">
        <v>73</v>
      </c>
      <c r="AY742" s="167" t="s">
        <v>155</v>
      </c>
    </row>
    <row r="743" spans="2:65" s="12" customFormat="1">
      <c r="B743" s="149"/>
      <c r="D743" s="145" t="s">
        <v>164</v>
      </c>
      <c r="E743" s="155" t="s">
        <v>1</v>
      </c>
      <c r="F743" s="150" t="s">
        <v>873</v>
      </c>
      <c r="H743" s="151">
        <v>653.20600000000002</v>
      </c>
      <c r="I743" s="152"/>
      <c r="L743" s="149"/>
      <c r="M743" s="153"/>
      <c r="T743" s="154"/>
      <c r="AT743" s="155" t="s">
        <v>164</v>
      </c>
      <c r="AU743" s="155" t="s">
        <v>82</v>
      </c>
      <c r="AV743" s="12" t="s">
        <v>82</v>
      </c>
      <c r="AW743" s="12" t="s">
        <v>30</v>
      </c>
      <c r="AX743" s="12" t="s">
        <v>73</v>
      </c>
      <c r="AY743" s="155" t="s">
        <v>155</v>
      </c>
    </row>
    <row r="744" spans="2:65" s="14" customFormat="1">
      <c r="B744" s="172"/>
      <c r="D744" s="145" t="s">
        <v>164</v>
      </c>
      <c r="E744" s="173" t="s">
        <v>1</v>
      </c>
      <c r="F744" s="174" t="s">
        <v>179</v>
      </c>
      <c r="H744" s="175">
        <v>653.20600000000002</v>
      </c>
      <c r="I744" s="176"/>
      <c r="L744" s="172"/>
      <c r="M744" s="177"/>
      <c r="T744" s="178"/>
      <c r="AT744" s="173" t="s">
        <v>164</v>
      </c>
      <c r="AU744" s="173" t="s">
        <v>82</v>
      </c>
      <c r="AV744" s="14" t="s">
        <v>88</v>
      </c>
      <c r="AW744" s="14" t="s">
        <v>30</v>
      </c>
      <c r="AX744" s="14" t="s">
        <v>78</v>
      </c>
      <c r="AY744" s="173" t="s">
        <v>155</v>
      </c>
    </row>
    <row r="745" spans="2:65" s="1" customFormat="1" ht="24.15" customHeight="1">
      <c r="B745" s="31"/>
      <c r="C745" s="131" t="s">
        <v>874</v>
      </c>
      <c r="D745" s="131" t="s">
        <v>157</v>
      </c>
      <c r="E745" s="132" t="s">
        <v>875</v>
      </c>
      <c r="F745" s="133" t="s">
        <v>876</v>
      </c>
      <c r="G745" s="134" t="s">
        <v>183</v>
      </c>
      <c r="H745" s="135">
        <v>342.93299999999999</v>
      </c>
      <c r="I745" s="136"/>
      <c r="J745" s="137">
        <f>ROUND(I745*H745,2)</f>
        <v>0</v>
      </c>
      <c r="K745" s="133" t="s">
        <v>161</v>
      </c>
      <c r="L745" s="138"/>
      <c r="M745" s="139" t="s">
        <v>1</v>
      </c>
      <c r="N745" s="140" t="s">
        <v>38</v>
      </c>
      <c r="P745" s="141">
        <f>O745*H745</f>
        <v>0</v>
      </c>
      <c r="Q745" s="141">
        <v>2.5000000000000001E-3</v>
      </c>
      <c r="R745" s="141">
        <f>Q745*H745</f>
        <v>0.85733250000000005</v>
      </c>
      <c r="S745" s="141">
        <v>0</v>
      </c>
      <c r="T745" s="142">
        <f>S745*H745</f>
        <v>0</v>
      </c>
      <c r="AR745" s="143" t="s">
        <v>409</v>
      </c>
      <c r="AT745" s="143" t="s">
        <v>157</v>
      </c>
      <c r="AU745" s="143" t="s">
        <v>82</v>
      </c>
      <c r="AY745" s="16" t="s">
        <v>155</v>
      </c>
      <c r="BE745" s="144">
        <f>IF(N745="základní",J745,0)</f>
        <v>0</v>
      </c>
      <c r="BF745" s="144">
        <f>IF(N745="snížená",J745,0)</f>
        <v>0</v>
      </c>
      <c r="BG745" s="144">
        <f>IF(N745="zákl. přenesená",J745,0)</f>
        <v>0</v>
      </c>
      <c r="BH745" s="144">
        <f>IF(N745="sníž. přenesená",J745,0)</f>
        <v>0</v>
      </c>
      <c r="BI745" s="144">
        <f>IF(N745="nulová",J745,0)</f>
        <v>0</v>
      </c>
      <c r="BJ745" s="16" t="s">
        <v>78</v>
      </c>
      <c r="BK745" s="144">
        <f>ROUND(I745*H745,2)</f>
        <v>0</v>
      </c>
      <c r="BL745" s="16" t="s">
        <v>269</v>
      </c>
      <c r="BM745" s="143" t="s">
        <v>877</v>
      </c>
    </row>
    <row r="746" spans="2:65" s="1" customFormat="1" ht="19.2">
      <c r="B746" s="31"/>
      <c r="D746" s="145" t="s">
        <v>163</v>
      </c>
      <c r="F746" s="146" t="s">
        <v>876</v>
      </c>
      <c r="I746" s="147"/>
      <c r="L746" s="31"/>
      <c r="M746" s="148"/>
      <c r="T746" s="55"/>
      <c r="AT746" s="16" t="s">
        <v>163</v>
      </c>
      <c r="AU746" s="16" t="s">
        <v>82</v>
      </c>
    </row>
    <row r="747" spans="2:65" s="13" customFormat="1">
      <c r="B747" s="166"/>
      <c r="D747" s="145" t="s">
        <v>164</v>
      </c>
      <c r="E747" s="167" t="s">
        <v>1</v>
      </c>
      <c r="F747" s="168" t="s">
        <v>715</v>
      </c>
      <c r="H747" s="167" t="s">
        <v>1</v>
      </c>
      <c r="I747" s="169"/>
      <c r="L747" s="166"/>
      <c r="M747" s="170"/>
      <c r="T747" s="171"/>
      <c r="AT747" s="167" t="s">
        <v>164</v>
      </c>
      <c r="AU747" s="167" t="s">
        <v>82</v>
      </c>
      <c r="AV747" s="13" t="s">
        <v>78</v>
      </c>
      <c r="AW747" s="13" t="s">
        <v>30</v>
      </c>
      <c r="AX747" s="13" t="s">
        <v>73</v>
      </c>
      <c r="AY747" s="167" t="s">
        <v>155</v>
      </c>
    </row>
    <row r="748" spans="2:65" s="12" customFormat="1">
      <c r="B748" s="149"/>
      <c r="D748" s="145" t="s">
        <v>164</v>
      </c>
      <c r="E748" s="155" t="s">
        <v>1</v>
      </c>
      <c r="F748" s="150" t="s">
        <v>878</v>
      </c>
      <c r="H748" s="151">
        <v>342.93299999999999</v>
      </c>
      <c r="I748" s="152"/>
      <c r="L748" s="149"/>
      <c r="M748" s="153"/>
      <c r="T748" s="154"/>
      <c r="AT748" s="155" t="s">
        <v>164</v>
      </c>
      <c r="AU748" s="155" t="s">
        <v>82</v>
      </c>
      <c r="AV748" s="12" t="s">
        <v>82</v>
      </c>
      <c r="AW748" s="12" t="s">
        <v>30</v>
      </c>
      <c r="AX748" s="12" t="s">
        <v>73</v>
      </c>
      <c r="AY748" s="155" t="s">
        <v>155</v>
      </c>
    </row>
    <row r="749" spans="2:65" s="14" customFormat="1">
      <c r="B749" s="172"/>
      <c r="D749" s="145" t="s">
        <v>164</v>
      </c>
      <c r="E749" s="173" t="s">
        <v>1</v>
      </c>
      <c r="F749" s="174" t="s">
        <v>179</v>
      </c>
      <c r="H749" s="175">
        <v>342.93299999999999</v>
      </c>
      <c r="I749" s="176"/>
      <c r="L749" s="172"/>
      <c r="M749" s="177"/>
      <c r="T749" s="178"/>
      <c r="AT749" s="173" t="s">
        <v>164</v>
      </c>
      <c r="AU749" s="173" t="s">
        <v>82</v>
      </c>
      <c r="AV749" s="14" t="s">
        <v>88</v>
      </c>
      <c r="AW749" s="14" t="s">
        <v>30</v>
      </c>
      <c r="AX749" s="14" t="s">
        <v>78</v>
      </c>
      <c r="AY749" s="173" t="s">
        <v>155</v>
      </c>
    </row>
    <row r="750" spans="2:65" s="1" customFormat="1" ht="24.15" customHeight="1">
      <c r="B750" s="31"/>
      <c r="C750" s="131" t="s">
        <v>879</v>
      </c>
      <c r="D750" s="131" t="s">
        <v>157</v>
      </c>
      <c r="E750" s="132" t="s">
        <v>880</v>
      </c>
      <c r="F750" s="133" t="s">
        <v>881</v>
      </c>
      <c r="G750" s="134" t="s">
        <v>183</v>
      </c>
      <c r="H750" s="135">
        <v>342.93299999999999</v>
      </c>
      <c r="I750" s="136"/>
      <c r="J750" s="137">
        <f>ROUND(I750*H750,2)</f>
        <v>0</v>
      </c>
      <c r="K750" s="133" t="s">
        <v>161</v>
      </c>
      <c r="L750" s="138"/>
      <c r="M750" s="139" t="s">
        <v>1</v>
      </c>
      <c r="N750" s="140" t="s">
        <v>38</v>
      </c>
      <c r="P750" s="141">
        <f>O750*H750</f>
        <v>0</v>
      </c>
      <c r="Q750" s="141">
        <v>3.0000000000000001E-3</v>
      </c>
      <c r="R750" s="141">
        <f>Q750*H750</f>
        <v>1.028799</v>
      </c>
      <c r="S750" s="141">
        <v>0</v>
      </c>
      <c r="T750" s="142">
        <f>S750*H750</f>
        <v>0</v>
      </c>
      <c r="AR750" s="143" t="s">
        <v>409</v>
      </c>
      <c r="AT750" s="143" t="s">
        <v>157</v>
      </c>
      <c r="AU750" s="143" t="s">
        <v>82</v>
      </c>
      <c r="AY750" s="16" t="s">
        <v>155</v>
      </c>
      <c r="BE750" s="144">
        <f>IF(N750="základní",J750,0)</f>
        <v>0</v>
      </c>
      <c r="BF750" s="144">
        <f>IF(N750="snížená",J750,0)</f>
        <v>0</v>
      </c>
      <c r="BG750" s="144">
        <f>IF(N750="zákl. přenesená",J750,0)</f>
        <v>0</v>
      </c>
      <c r="BH750" s="144">
        <f>IF(N750="sníž. přenesená",J750,0)</f>
        <v>0</v>
      </c>
      <c r="BI750" s="144">
        <f>IF(N750="nulová",J750,0)</f>
        <v>0</v>
      </c>
      <c r="BJ750" s="16" t="s">
        <v>78</v>
      </c>
      <c r="BK750" s="144">
        <f>ROUND(I750*H750,2)</f>
        <v>0</v>
      </c>
      <c r="BL750" s="16" t="s">
        <v>269</v>
      </c>
      <c r="BM750" s="143" t="s">
        <v>882</v>
      </c>
    </row>
    <row r="751" spans="2:65" s="1" customFormat="1" ht="19.2">
      <c r="B751" s="31"/>
      <c r="D751" s="145" t="s">
        <v>163</v>
      </c>
      <c r="F751" s="146" t="s">
        <v>881</v>
      </c>
      <c r="I751" s="147"/>
      <c r="L751" s="31"/>
      <c r="M751" s="148"/>
      <c r="T751" s="55"/>
      <c r="AT751" s="16" t="s">
        <v>163</v>
      </c>
      <c r="AU751" s="16" t="s">
        <v>82</v>
      </c>
    </row>
    <row r="752" spans="2:65" s="13" customFormat="1">
      <c r="B752" s="166"/>
      <c r="D752" s="145" t="s">
        <v>164</v>
      </c>
      <c r="E752" s="167" t="s">
        <v>1</v>
      </c>
      <c r="F752" s="168" t="s">
        <v>715</v>
      </c>
      <c r="H752" s="167" t="s">
        <v>1</v>
      </c>
      <c r="I752" s="169"/>
      <c r="L752" s="166"/>
      <c r="M752" s="170"/>
      <c r="T752" s="171"/>
      <c r="AT752" s="167" t="s">
        <v>164</v>
      </c>
      <c r="AU752" s="167" t="s">
        <v>82</v>
      </c>
      <c r="AV752" s="13" t="s">
        <v>78</v>
      </c>
      <c r="AW752" s="13" t="s">
        <v>30</v>
      </c>
      <c r="AX752" s="13" t="s">
        <v>73</v>
      </c>
      <c r="AY752" s="167" t="s">
        <v>155</v>
      </c>
    </row>
    <row r="753" spans="2:65" s="12" customFormat="1">
      <c r="B753" s="149"/>
      <c r="D753" s="145" t="s">
        <v>164</v>
      </c>
      <c r="E753" s="155" t="s">
        <v>1</v>
      </c>
      <c r="F753" s="150" t="s">
        <v>878</v>
      </c>
      <c r="H753" s="151">
        <v>342.93299999999999</v>
      </c>
      <c r="I753" s="152"/>
      <c r="L753" s="149"/>
      <c r="M753" s="153"/>
      <c r="T753" s="154"/>
      <c r="AT753" s="155" t="s">
        <v>164</v>
      </c>
      <c r="AU753" s="155" t="s">
        <v>82</v>
      </c>
      <c r="AV753" s="12" t="s">
        <v>82</v>
      </c>
      <c r="AW753" s="12" t="s">
        <v>30</v>
      </c>
      <c r="AX753" s="12" t="s">
        <v>73</v>
      </c>
      <c r="AY753" s="155" t="s">
        <v>155</v>
      </c>
    </row>
    <row r="754" spans="2:65" s="14" customFormat="1">
      <c r="B754" s="172"/>
      <c r="D754" s="145" t="s">
        <v>164</v>
      </c>
      <c r="E754" s="173" t="s">
        <v>1</v>
      </c>
      <c r="F754" s="174" t="s">
        <v>179</v>
      </c>
      <c r="H754" s="175">
        <v>342.93299999999999</v>
      </c>
      <c r="I754" s="176"/>
      <c r="L754" s="172"/>
      <c r="M754" s="177"/>
      <c r="T754" s="178"/>
      <c r="AT754" s="173" t="s">
        <v>164</v>
      </c>
      <c r="AU754" s="173" t="s">
        <v>82</v>
      </c>
      <c r="AV754" s="14" t="s">
        <v>88</v>
      </c>
      <c r="AW754" s="14" t="s">
        <v>30</v>
      </c>
      <c r="AX754" s="14" t="s">
        <v>78</v>
      </c>
      <c r="AY754" s="173" t="s">
        <v>155</v>
      </c>
    </row>
    <row r="755" spans="2:65" s="1" customFormat="1" ht="24.15" customHeight="1">
      <c r="B755" s="31"/>
      <c r="C755" s="156" t="s">
        <v>883</v>
      </c>
      <c r="D755" s="156" t="s">
        <v>167</v>
      </c>
      <c r="E755" s="157" t="s">
        <v>884</v>
      </c>
      <c r="F755" s="158" t="s">
        <v>885</v>
      </c>
      <c r="G755" s="159" t="s">
        <v>183</v>
      </c>
      <c r="H755" s="160">
        <v>326.60300000000001</v>
      </c>
      <c r="I755" s="161"/>
      <c r="J755" s="162">
        <f>ROUND(I755*H755,2)</f>
        <v>0</v>
      </c>
      <c r="K755" s="158" t="s">
        <v>161</v>
      </c>
      <c r="L755" s="31"/>
      <c r="M755" s="163" t="s">
        <v>1</v>
      </c>
      <c r="N755" s="164" t="s">
        <v>38</v>
      </c>
      <c r="P755" s="141">
        <f>O755*H755</f>
        <v>0</v>
      </c>
      <c r="Q755" s="141">
        <v>1.16E-3</v>
      </c>
      <c r="R755" s="141">
        <f>Q755*H755</f>
        <v>0.37885948000000003</v>
      </c>
      <c r="S755" s="141">
        <v>0</v>
      </c>
      <c r="T755" s="142">
        <f>S755*H755</f>
        <v>0</v>
      </c>
      <c r="AR755" s="143" t="s">
        <v>269</v>
      </c>
      <c r="AT755" s="143" t="s">
        <v>167</v>
      </c>
      <c r="AU755" s="143" t="s">
        <v>82</v>
      </c>
      <c r="AY755" s="16" t="s">
        <v>155</v>
      </c>
      <c r="BE755" s="144">
        <f>IF(N755="základní",J755,0)</f>
        <v>0</v>
      </c>
      <c r="BF755" s="144">
        <f>IF(N755="snížená",J755,0)</f>
        <v>0</v>
      </c>
      <c r="BG755" s="144">
        <f>IF(N755="zákl. přenesená",J755,0)</f>
        <v>0</v>
      </c>
      <c r="BH755" s="144">
        <f>IF(N755="sníž. přenesená",J755,0)</f>
        <v>0</v>
      </c>
      <c r="BI755" s="144">
        <f>IF(N755="nulová",J755,0)</f>
        <v>0</v>
      </c>
      <c r="BJ755" s="16" t="s">
        <v>78</v>
      </c>
      <c r="BK755" s="144">
        <f>ROUND(I755*H755,2)</f>
        <v>0</v>
      </c>
      <c r="BL755" s="16" t="s">
        <v>269</v>
      </c>
      <c r="BM755" s="143" t="s">
        <v>886</v>
      </c>
    </row>
    <row r="756" spans="2:65" s="1" customFormat="1" ht="19.2">
      <c r="B756" s="31"/>
      <c r="D756" s="145" t="s">
        <v>163</v>
      </c>
      <c r="F756" s="146" t="s">
        <v>887</v>
      </c>
      <c r="I756" s="147"/>
      <c r="L756" s="31"/>
      <c r="M756" s="148"/>
      <c r="T756" s="55"/>
      <c r="AT756" s="16" t="s">
        <v>163</v>
      </c>
      <c r="AU756" s="16" t="s">
        <v>82</v>
      </c>
    </row>
    <row r="757" spans="2:65" s="13" customFormat="1">
      <c r="B757" s="166"/>
      <c r="D757" s="145" t="s">
        <v>164</v>
      </c>
      <c r="E757" s="167" t="s">
        <v>1</v>
      </c>
      <c r="F757" s="168" t="s">
        <v>888</v>
      </c>
      <c r="H757" s="167" t="s">
        <v>1</v>
      </c>
      <c r="I757" s="169"/>
      <c r="L757" s="166"/>
      <c r="M757" s="170"/>
      <c r="T757" s="171"/>
      <c r="AT757" s="167" t="s">
        <v>164</v>
      </c>
      <c r="AU757" s="167" t="s">
        <v>82</v>
      </c>
      <c r="AV757" s="13" t="s">
        <v>78</v>
      </c>
      <c r="AW757" s="13" t="s">
        <v>30</v>
      </c>
      <c r="AX757" s="13" t="s">
        <v>73</v>
      </c>
      <c r="AY757" s="167" t="s">
        <v>155</v>
      </c>
    </row>
    <row r="758" spans="2:65" s="12" customFormat="1">
      <c r="B758" s="149"/>
      <c r="D758" s="145" t="s">
        <v>164</v>
      </c>
      <c r="E758" s="155" t="s">
        <v>1</v>
      </c>
      <c r="F758" s="150" t="s">
        <v>693</v>
      </c>
      <c r="H758" s="151">
        <v>310.46600000000001</v>
      </c>
      <c r="I758" s="152"/>
      <c r="L758" s="149"/>
      <c r="M758" s="153"/>
      <c r="T758" s="154"/>
      <c r="AT758" s="155" t="s">
        <v>164</v>
      </c>
      <c r="AU758" s="155" t="s">
        <v>82</v>
      </c>
      <c r="AV758" s="12" t="s">
        <v>82</v>
      </c>
      <c r="AW758" s="12" t="s">
        <v>30</v>
      </c>
      <c r="AX758" s="12" t="s">
        <v>73</v>
      </c>
      <c r="AY758" s="155" t="s">
        <v>155</v>
      </c>
    </row>
    <row r="759" spans="2:65" s="12" customFormat="1">
      <c r="B759" s="149"/>
      <c r="D759" s="145" t="s">
        <v>164</v>
      </c>
      <c r="E759" s="155" t="s">
        <v>1</v>
      </c>
      <c r="F759" s="150" t="s">
        <v>694</v>
      </c>
      <c r="H759" s="151">
        <v>16.137</v>
      </c>
      <c r="I759" s="152"/>
      <c r="L759" s="149"/>
      <c r="M759" s="153"/>
      <c r="T759" s="154"/>
      <c r="AT759" s="155" t="s">
        <v>164</v>
      </c>
      <c r="AU759" s="155" t="s">
        <v>82</v>
      </c>
      <c r="AV759" s="12" t="s">
        <v>82</v>
      </c>
      <c r="AW759" s="12" t="s">
        <v>30</v>
      </c>
      <c r="AX759" s="12" t="s">
        <v>73</v>
      </c>
      <c r="AY759" s="155" t="s">
        <v>155</v>
      </c>
    </row>
    <row r="760" spans="2:65" s="14" customFormat="1">
      <c r="B760" s="172"/>
      <c r="D760" s="145" t="s">
        <v>164</v>
      </c>
      <c r="E760" s="173" t="s">
        <v>1</v>
      </c>
      <c r="F760" s="174" t="s">
        <v>179</v>
      </c>
      <c r="H760" s="175">
        <v>326.60300000000001</v>
      </c>
      <c r="I760" s="176"/>
      <c r="L760" s="172"/>
      <c r="M760" s="177"/>
      <c r="T760" s="178"/>
      <c r="AT760" s="173" t="s">
        <v>164</v>
      </c>
      <c r="AU760" s="173" t="s">
        <v>82</v>
      </c>
      <c r="AV760" s="14" t="s">
        <v>88</v>
      </c>
      <c r="AW760" s="14" t="s">
        <v>30</v>
      </c>
      <c r="AX760" s="14" t="s">
        <v>78</v>
      </c>
      <c r="AY760" s="173" t="s">
        <v>155</v>
      </c>
    </row>
    <row r="761" spans="2:65" s="1" customFormat="1" ht="21.75" customHeight="1">
      <c r="B761" s="31"/>
      <c r="C761" s="131" t="s">
        <v>889</v>
      </c>
      <c r="D761" s="131" t="s">
        <v>157</v>
      </c>
      <c r="E761" s="132" t="s">
        <v>890</v>
      </c>
      <c r="F761" s="133" t="s">
        <v>891</v>
      </c>
      <c r="G761" s="134" t="s">
        <v>170</v>
      </c>
      <c r="H761" s="135">
        <v>36.743000000000002</v>
      </c>
      <c r="I761" s="136"/>
      <c r="J761" s="137">
        <f>ROUND(I761*H761,2)</f>
        <v>0</v>
      </c>
      <c r="K761" s="133" t="s">
        <v>161</v>
      </c>
      <c r="L761" s="138"/>
      <c r="M761" s="139" t="s">
        <v>1</v>
      </c>
      <c r="N761" s="140" t="s">
        <v>38</v>
      </c>
      <c r="P761" s="141">
        <f>O761*H761</f>
        <v>0</v>
      </c>
      <c r="Q761" s="141">
        <v>2.5000000000000001E-2</v>
      </c>
      <c r="R761" s="141">
        <f>Q761*H761</f>
        <v>0.91857500000000014</v>
      </c>
      <c r="S761" s="141">
        <v>0</v>
      </c>
      <c r="T761" s="142">
        <f>S761*H761</f>
        <v>0</v>
      </c>
      <c r="AR761" s="143" t="s">
        <v>409</v>
      </c>
      <c r="AT761" s="143" t="s">
        <v>157</v>
      </c>
      <c r="AU761" s="143" t="s">
        <v>82</v>
      </c>
      <c r="AY761" s="16" t="s">
        <v>155</v>
      </c>
      <c r="BE761" s="144">
        <f>IF(N761="základní",J761,0)</f>
        <v>0</v>
      </c>
      <c r="BF761" s="144">
        <f>IF(N761="snížená",J761,0)</f>
        <v>0</v>
      </c>
      <c r="BG761" s="144">
        <f>IF(N761="zákl. přenesená",J761,0)</f>
        <v>0</v>
      </c>
      <c r="BH761" s="144">
        <f>IF(N761="sníž. přenesená",J761,0)</f>
        <v>0</v>
      </c>
      <c r="BI761" s="144">
        <f>IF(N761="nulová",J761,0)</f>
        <v>0</v>
      </c>
      <c r="BJ761" s="16" t="s">
        <v>78</v>
      </c>
      <c r="BK761" s="144">
        <f>ROUND(I761*H761,2)</f>
        <v>0</v>
      </c>
      <c r="BL761" s="16" t="s">
        <v>269</v>
      </c>
      <c r="BM761" s="143" t="s">
        <v>892</v>
      </c>
    </row>
    <row r="762" spans="2:65" s="1" customFormat="1">
      <c r="B762" s="31"/>
      <c r="D762" s="145" t="s">
        <v>163</v>
      </c>
      <c r="F762" s="146" t="s">
        <v>891</v>
      </c>
      <c r="I762" s="147"/>
      <c r="L762" s="31"/>
      <c r="M762" s="148"/>
      <c r="T762" s="55"/>
      <c r="AT762" s="16" t="s">
        <v>163</v>
      </c>
      <c r="AU762" s="16" t="s">
        <v>82</v>
      </c>
    </row>
    <row r="763" spans="2:65" s="13" customFormat="1">
      <c r="B763" s="166"/>
      <c r="D763" s="145" t="s">
        <v>164</v>
      </c>
      <c r="E763" s="167" t="s">
        <v>1</v>
      </c>
      <c r="F763" s="168" t="s">
        <v>715</v>
      </c>
      <c r="H763" s="167" t="s">
        <v>1</v>
      </c>
      <c r="I763" s="169"/>
      <c r="L763" s="166"/>
      <c r="M763" s="170"/>
      <c r="T763" s="171"/>
      <c r="AT763" s="167" t="s">
        <v>164</v>
      </c>
      <c r="AU763" s="167" t="s">
        <v>82</v>
      </c>
      <c r="AV763" s="13" t="s">
        <v>78</v>
      </c>
      <c r="AW763" s="13" t="s">
        <v>30</v>
      </c>
      <c r="AX763" s="13" t="s">
        <v>73</v>
      </c>
      <c r="AY763" s="167" t="s">
        <v>155</v>
      </c>
    </row>
    <row r="764" spans="2:65" s="12" customFormat="1">
      <c r="B764" s="149"/>
      <c r="D764" s="145" t="s">
        <v>164</v>
      </c>
      <c r="E764" s="155" t="s">
        <v>1</v>
      </c>
      <c r="F764" s="150" t="s">
        <v>893</v>
      </c>
      <c r="H764" s="151">
        <v>36.743000000000002</v>
      </c>
      <c r="I764" s="152"/>
      <c r="L764" s="149"/>
      <c r="M764" s="153"/>
      <c r="T764" s="154"/>
      <c r="AT764" s="155" t="s">
        <v>164</v>
      </c>
      <c r="AU764" s="155" t="s">
        <v>82</v>
      </c>
      <c r="AV764" s="12" t="s">
        <v>82</v>
      </c>
      <c r="AW764" s="12" t="s">
        <v>30</v>
      </c>
      <c r="AX764" s="12" t="s">
        <v>73</v>
      </c>
      <c r="AY764" s="155" t="s">
        <v>155</v>
      </c>
    </row>
    <row r="765" spans="2:65" s="14" customFormat="1">
      <c r="B765" s="172"/>
      <c r="D765" s="145" t="s">
        <v>164</v>
      </c>
      <c r="E765" s="173" t="s">
        <v>1</v>
      </c>
      <c r="F765" s="174" t="s">
        <v>179</v>
      </c>
      <c r="H765" s="175">
        <v>36.743000000000002</v>
      </c>
      <c r="I765" s="176"/>
      <c r="L765" s="172"/>
      <c r="M765" s="177"/>
      <c r="T765" s="178"/>
      <c r="AT765" s="173" t="s">
        <v>164</v>
      </c>
      <c r="AU765" s="173" t="s">
        <v>82</v>
      </c>
      <c r="AV765" s="14" t="s">
        <v>88</v>
      </c>
      <c r="AW765" s="14" t="s">
        <v>30</v>
      </c>
      <c r="AX765" s="14" t="s">
        <v>78</v>
      </c>
      <c r="AY765" s="173" t="s">
        <v>155</v>
      </c>
    </row>
    <row r="766" spans="2:65" s="1" customFormat="1" ht="24.15" customHeight="1">
      <c r="B766" s="31"/>
      <c r="C766" s="156" t="s">
        <v>894</v>
      </c>
      <c r="D766" s="156" t="s">
        <v>167</v>
      </c>
      <c r="E766" s="157" t="s">
        <v>895</v>
      </c>
      <c r="F766" s="158" t="s">
        <v>896</v>
      </c>
      <c r="G766" s="159" t="s">
        <v>198</v>
      </c>
      <c r="H766" s="160">
        <v>27.462</v>
      </c>
      <c r="I766" s="161"/>
      <c r="J766" s="162">
        <f>ROUND(I766*H766,2)</f>
        <v>0</v>
      </c>
      <c r="K766" s="158" t="s">
        <v>161</v>
      </c>
      <c r="L766" s="31"/>
      <c r="M766" s="163" t="s">
        <v>1</v>
      </c>
      <c r="N766" s="164" t="s">
        <v>38</v>
      </c>
      <c r="P766" s="141">
        <f>O766*H766</f>
        <v>0</v>
      </c>
      <c r="Q766" s="141">
        <v>1.6000000000000001E-4</v>
      </c>
      <c r="R766" s="141">
        <f>Q766*H766</f>
        <v>4.3939199999999999E-3</v>
      </c>
      <c r="S766" s="141">
        <v>0</v>
      </c>
      <c r="T766" s="142">
        <f>S766*H766</f>
        <v>0</v>
      </c>
      <c r="AR766" s="143" t="s">
        <v>269</v>
      </c>
      <c r="AT766" s="143" t="s">
        <v>167</v>
      </c>
      <c r="AU766" s="143" t="s">
        <v>82</v>
      </c>
      <c r="AY766" s="16" t="s">
        <v>155</v>
      </c>
      <c r="BE766" s="144">
        <f>IF(N766="základní",J766,0)</f>
        <v>0</v>
      </c>
      <c r="BF766" s="144">
        <f>IF(N766="snížená",J766,0)</f>
        <v>0</v>
      </c>
      <c r="BG766" s="144">
        <f>IF(N766="zákl. přenesená",J766,0)</f>
        <v>0</v>
      </c>
      <c r="BH766" s="144">
        <f>IF(N766="sníž. přenesená",J766,0)</f>
        <v>0</v>
      </c>
      <c r="BI766" s="144">
        <f>IF(N766="nulová",J766,0)</f>
        <v>0</v>
      </c>
      <c r="BJ766" s="16" t="s">
        <v>78</v>
      </c>
      <c r="BK766" s="144">
        <f>ROUND(I766*H766,2)</f>
        <v>0</v>
      </c>
      <c r="BL766" s="16" t="s">
        <v>269</v>
      </c>
      <c r="BM766" s="143" t="s">
        <v>897</v>
      </c>
    </row>
    <row r="767" spans="2:65" s="1" customFormat="1" ht="19.2">
      <c r="B767" s="31"/>
      <c r="D767" s="145" t="s">
        <v>163</v>
      </c>
      <c r="F767" s="146" t="s">
        <v>898</v>
      </c>
      <c r="I767" s="147"/>
      <c r="L767" s="31"/>
      <c r="M767" s="148"/>
      <c r="T767" s="55"/>
      <c r="AT767" s="16" t="s">
        <v>163</v>
      </c>
      <c r="AU767" s="16" t="s">
        <v>82</v>
      </c>
    </row>
    <row r="768" spans="2:65" s="13" customFormat="1">
      <c r="B768" s="166"/>
      <c r="D768" s="145" t="s">
        <v>164</v>
      </c>
      <c r="E768" s="167" t="s">
        <v>1</v>
      </c>
      <c r="F768" s="168" t="s">
        <v>899</v>
      </c>
      <c r="H768" s="167" t="s">
        <v>1</v>
      </c>
      <c r="I768" s="169"/>
      <c r="L768" s="166"/>
      <c r="M768" s="170"/>
      <c r="T768" s="171"/>
      <c r="AT768" s="167" t="s">
        <v>164</v>
      </c>
      <c r="AU768" s="167" t="s">
        <v>82</v>
      </c>
      <c r="AV768" s="13" t="s">
        <v>78</v>
      </c>
      <c r="AW768" s="13" t="s">
        <v>30</v>
      </c>
      <c r="AX768" s="13" t="s">
        <v>73</v>
      </c>
      <c r="AY768" s="167" t="s">
        <v>155</v>
      </c>
    </row>
    <row r="769" spans="2:65" s="12" customFormat="1">
      <c r="B769" s="149"/>
      <c r="D769" s="145" t="s">
        <v>164</v>
      </c>
      <c r="E769" s="155" t="s">
        <v>1</v>
      </c>
      <c r="F769" s="150" t="s">
        <v>900</v>
      </c>
      <c r="H769" s="151">
        <v>27.462</v>
      </c>
      <c r="I769" s="152"/>
      <c r="L769" s="149"/>
      <c r="M769" s="153"/>
      <c r="T769" s="154"/>
      <c r="AT769" s="155" t="s">
        <v>164</v>
      </c>
      <c r="AU769" s="155" t="s">
        <v>82</v>
      </c>
      <c r="AV769" s="12" t="s">
        <v>82</v>
      </c>
      <c r="AW769" s="12" t="s">
        <v>30</v>
      </c>
      <c r="AX769" s="12" t="s">
        <v>73</v>
      </c>
      <c r="AY769" s="155" t="s">
        <v>155</v>
      </c>
    </row>
    <row r="770" spans="2:65" s="14" customFormat="1">
      <c r="B770" s="172"/>
      <c r="D770" s="145" t="s">
        <v>164</v>
      </c>
      <c r="E770" s="173" t="s">
        <v>1</v>
      </c>
      <c r="F770" s="174" t="s">
        <v>179</v>
      </c>
      <c r="H770" s="175">
        <v>27.462</v>
      </c>
      <c r="I770" s="176"/>
      <c r="L770" s="172"/>
      <c r="M770" s="177"/>
      <c r="T770" s="178"/>
      <c r="AT770" s="173" t="s">
        <v>164</v>
      </c>
      <c r="AU770" s="173" t="s">
        <v>82</v>
      </c>
      <c r="AV770" s="14" t="s">
        <v>88</v>
      </c>
      <c r="AW770" s="14" t="s">
        <v>30</v>
      </c>
      <c r="AX770" s="14" t="s">
        <v>78</v>
      </c>
      <c r="AY770" s="173" t="s">
        <v>155</v>
      </c>
    </row>
    <row r="771" spans="2:65" s="1" customFormat="1" ht="24.15" customHeight="1">
      <c r="B771" s="31"/>
      <c r="C771" s="131" t="s">
        <v>901</v>
      </c>
      <c r="D771" s="131" t="s">
        <v>157</v>
      </c>
      <c r="E771" s="132" t="s">
        <v>902</v>
      </c>
      <c r="F771" s="133" t="s">
        <v>903</v>
      </c>
      <c r="G771" s="134" t="s">
        <v>183</v>
      </c>
      <c r="H771" s="135">
        <v>30.207999999999998</v>
      </c>
      <c r="I771" s="136"/>
      <c r="J771" s="137">
        <f>ROUND(I771*H771,2)</f>
        <v>0</v>
      </c>
      <c r="K771" s="133" t="s">
        <v>310</v>
      </c>
      <c r="L771" s="138"/>
      <c r="M771" s="139" t="s">
        <v>1</v>
      </c>
      <c r="N771" s="140" t="s">
        <v>38</v>
      </c>
      <c r="P771" s="141">
        <f>O771*H771</f>
        <v>0</v>
      </c>
      <c r="Q771" s="141">
        <v>1.5E-3</v>
      </c>
      <c r="R771" s="141">
        <f>Q771*H771</f>
        <v>4.5311999999999998E-2</v>
      </c>
      <c r="S771" s="141">
        <v>0</v>
      </c>
      <c r="T771" s="142">
        <f>S771*H771</f>
        <v>0</v>
      </c>
      <c r="AR771" s="143" t="s">
        <v>409</v>
      </c>
      <c r="AT771" s="143" t="s">
        <v>157</v>
      </c>
      <c r="AU771" s="143" t="s">
        <v>82</v>
      </c>
      <c r="AY771" s="16" t="s">
        <v>155</v>
      </c>
      <c r="BE771" s="144">
        <f>IF(N771="základní",J771,0)</f>
        <v>0</v>
      </c>
      <c r="BF771" s="144">
        <f>IF(N771="snížená",J771,0)</f>
        <v>0</v>
      </c>
      <c r="BG771" s="144">
        <f>IF(N771="zákl. přenesená",J771,0)</f>
        <v>0</v>
      </c>
      <c r="BH771" s="144">
        <f>IF(N771="sníž. přenesená",J771,0)</f>
        <v>0</v>
      </c>
      <c r="BI771" s="144">
        <f>IF(N771="nulová",J771,0)</f>
        <v>0</v>
      </c>
      <c r="BJ771" s="16" t="s">
        <v>78</v>
      </c>
      <c r="BK771" s="144">
        <f>ROUND(I771*H771,2)</f>
        <v>0</v>
      </c>
      <c r="BL771" s="16" t="s">
        <v>269</v>
      </c>
      <c r="BM771" s="143" t="s">
        <v>904</v>
      </c>
    </row>
    <row r="772" spans="2:65" s="1" customFormat="1" ht="19.2">
      <c r="B772" s="31"/>
      <c r="D772" s="145" t="s">
        <v>163</v>
      </c>
      <c r="F772" s="146" t="s">
        <v>903</v>
      </c>
      <c r="I772" s="147"/>
      <c r="L772" s="31"/>
      <c r="M772" s="148"/>
      <c r="T772" s="55"/>
      <c r="AT772" s="16" t="s">
        <v>163</v>
      </c>
      <c r="AU772" s="16" t="s">
        <v>82</v>
      </c>
    </row>
    <row r="773" spans="2:65" s="13" customFormat="1">
      <c r="B773" s="166"/>
      <c r="D773" s="145" t="s">
        <v>164</v>
      </c>
      <c r="E773" s="167" t="s">
        <v>1</v>
      </c>
      <c r="F773" s="168" t="s">
        <v>905</v>
      </c>
      <c r="H773" s="167" t="s">
        <v>1</v>
      </c>
      <c r="I773" s="169"/>
      <c r="L773" s="166"/>
      <c r="M773" s="170"/>
      <c r="T773" s="171"/>
      <c r="AT773" s="167" t="s">
        <v>164</v>
      </c>
      <c r="AU773" s="167" t="s">
        <v>82</v>
      </c>
      <c r="AV773" s="13" t="s">
        <v>78</v>
      </c>
      <c r="AW773" s="13" t="s">
        <v>30</v>
      </c>
      <c r="AX773" s="13" t="s">
        <v>73</v>
      </c>
      <c r="AY773" s="167" t="s">
        <v>155</v>
      </c>
    </row>
    <row r="774" spans="2:65" s="12" customFormat="1">
      <c r="B774" s="149"/>
      <c r="D774" s="145" t="s">
        <v>164</v>
      </c>
      <c r="E774" s="155" t="s">
        <v>1</v>
      </c>
      <c r="F774" s="150" t="s">
        <v>906</v>
      </c>
      <c r="H774" s="151">
        <v>30.207999999999998</v>
      </c>
      <c r="I774" s="152"/>
      <c r="L774" s="149"/>
      <c r="M774" s="153"/>
      <c r="T774" s="154"/>
      <c r="AT774" s="155" t="s">
        <v>164</v>
      </c>
      <c r="AU774" s="155" t="s">
        <v>82</v>
      </c>
      <c r="AV774" s="12" t="s">
        <v>82</v>
      </c>
      <c r="AW774" s="12" t="s">
        <v>30</v>
      </c>
      <c r="AX774" s="12" t="s">
        <v>73</v>
      </c>
      <c r="AY774" s="155" t="s">
        <v>155</v>
      </c>
    </row>
    <row r="775" spans="2:65" s="14" customFormat="1">
      <c r="B775" s="172"/>
      <c r="D775" s="145" t="s">
        <v>164</v>
      </c>
      <c r="E775" s="173" t="s">
        <v>1</v>
      </c>
      <c r="F775" s="174" t="s">
        <v>179</v>
      </c>
      <c r="H775" s="175">
        <v>30.207999999999998</v>
      </c>
      <c r="I775" s="176"/>
      <c r="L775" s="172"/>
      <c r="M775" s="177"/>
      <c r="T775" s="178"/>
      <c r="AT775" s="173" t="s">
        <v>164</v>
      </c>
      <c r="AU775" s="173" t="s">
        <v>82</v>
      </c>
      <c r="AV775" s="14" t="s">
        <v>88</v>
      </c>
      <c r="AW775" s="14" t="s">
        <v>30</v>
      </c>
      <c r="AX775" s="14" t="s">
        <v>78</v>
      </c>
      <c r="AY775" s="173" t="s">
        <v>155</v>
      </c>
    </row>
    <row r="776" spans="2:65" s="1" customFormat="1" ht="24.15" customHeight="1">
      <c r="B776" s="31"/>
      <c r="C776" s="156" t="s">
        <v>907</v>
      </c>
      <c r="D776" s="156" t="s">
        <v>167</v>
      </c>
      <c r="E776" s="157" t="s">
        <v>908</v>
      </c>
      <c r="F776" s="158" t="s">
        <v>909</v>
      </c>
      <c r="G776" s="159" t="s">
        <v>681</v>
      </c>
      <c r="H776" s="181"/>
      <c r="I776" s="161"/>
      <c r="J776" s="162">
        <f>ROUND(I776*H776,2)</f>
        <v>0</v>
      </c>
      <c r="K776" s="158" t="s">
        <v>161</v>
      </c>
      <c r="L776" s="31"/>
      <c r="M776" s="163" t="s">
        <v>1</v>
      </c>
      <c r="N776" s="164" t="s">
        <v>38</v>
      </c>
      <c r="P776" s="141">
        <f>O776*H776</f>
        <v>0</v>
      </c>
      <c r="Q776" s="141">
        <v>0</v>
      </c>
      <c r="R776" s="141">
        <f>Q776*H776</f>
        <v>0</v>
      </c>
      <c r="S776" s="141">
        <v>0</v>
      </c>
      <c r="T776" s="142">
        <f>S776*H776</f>
        <v>0</v>
      </c>
      <c r="AR776" s="143" t="s">
        <v>269</v>
      </c>
      <c r="AT776" s="143" t="s">
        <v>167</v>
      </c>
      <c r="AU776" s="143" t="s">
        <v>82</v>
      </c>
      <c r="AY776" s="16" t="s">
        <v>155</v>
      </c>
      <c r="BE776" s="144">
        <f>IF(N776="základní",J776,0)</f>
        <v>0</v>
      </c>
      <c r="BF776" s="144">
        <f>IF(N776="snížená",J776,0)</f>
        <v>0</v>
      </c>
      <c r="BG776" s="144">
        <f>IF(N776="zákl. přenesená",J776,0)</f>
        <v>0</v>
      </c>
      <c r="BH776" s="144">
        <f>IF(N776="sníž. přenesená",J776,0)</f>
        <v>0</v>
      </c>
      <c r="BI776" s="144">
        <f>IF(N776="nulová",J776,0)</f>
        <v>0</v>
      </c>
      <c r="BJ776" s="16" t="s">
        <v>78</v>
      </c>
      <c r="BK776" s="144">
        <f>ROUND(I776*H776,2)</f>
        <v>0</v>
      </c>
      <c r="BL776" s="16" t="s">
        <v>269</v>
      </c>
      <c r="BM776" s="143" t="s">
        <v>910</v>
      </c>
    </row>
    <row r="777" spans="2:65" s="1" customFormat="1" ht="28.8">
      <c r="B777" s="31"/>
      <c r="D777" s="145" t="s">
        <v>163</v>
      </c>
      <c r="F777" s="146" t="s">
        <v>911</v>
      </c>
      <c r="I777" s="147"/>
      <c r="L777" s="31"/>
      <c r="M777" s="148"/>
      <c r="T777" s="55"/>
      <c r="AT777" s="16" t="s">
        <v>163</v>
      </c>
      <c r="AU777" s="16" t="s">
        <v>82</v>
      </c>
    </row>
    <row r="778" spans="2:65" s="1" customFormat="1" ht="124.8">
      <c r="B778" s="31"/>
      <c r="D778" s="145" t="s">
        <v>173</v>
      </c>
      <c r="F778" s="165" t="s">
        <v>912</v>
      </c>
      <c r="I778" s="147"/>
      <c r="L778" s="31"/>
      <c r="M778" s="148"/>
      <c r="T778" s="55"/>
      <c r="AT778" s="16" t="s">
        <v>173</v>
      </c>
      <c r="AU778" s="16" t="s">
        <v>82</v>
      </c>
    </row>
    <row r="779" spans="2:65" s="11" customFormat="1" ht="22.95" customHeight="1">
      <c r="B779" s="119"/>
      <c r="D779" s="120" t="s">
        <v>72</v>
      </c>
      <c r="E779" s="129" t="s">
        <v>913</v>
      </c>
      <c r="F779" s="129" t="s">
        <v>914</v>
      </c>
      <c r="I779" s="122"/>
      <c r="J779" s="130">
        <f>BK779</f>
        <v>0</v>
      </c>
      <c r="L779" s="119"/>
      <c r="M779" s="124"/>
      <c r="P779" s="125">
        <f>SUM(P780:P783)</f>
        <v>0</v>
      </c>
      <c r="R779" s="125">
        <f>SUM(R780:R783)</f>
        <v>4.2599999999999999E-3</v>
      </c>
      <c r="T779" s="126">
        <f>SUM(T780:T783)</f>
        <v>0</v>
      </c>
      <c r="AR779" s="120" t="s">
        <v>82</v>
      </c>
      <c r="AT779" s="127" t="s">
        <v>72</v>
      </c>
      <c r="AU779" s="127" t="s">
        <v>78</v>
      </c>
      <c r="AY779" s="120" t="s">
        <v>155</v>
      </c>
      <c r="BK779" s="128">
        <f>SUM(BK780:BK783)</f>
        <v>0</v>
      </c>
    </row>
    <row r="780" spans="2:65" s="1" customFormat="1" ht="24.15" customHeight="1">
      <c r="B780" s="31"/>
      <c r="C780" s="156" t="s">
        <v>915</v>
      </c>
      <c r="D780" s="156" t="s">
        <v>167</v>
      </c>
      <c r="E780" s="157" t="s">
        <v>916</v>
      </c>
      <c r="F780" s="158" t="s">
        <v>917</v>
      </c>
      <c r="G780" s="159" t="s">
        <v>191</v>
      </c>
      <c r="H780" s="160">
        <v>2</v>
      </c>
      <c r="I780" s="161"/>
      <c r="J780" s="162">
        <f>ROUND(I780*H780,2)</f>
        <v>0</v>
      </c>
      <c r="K780" s="158" t="s">
        <v>161</v>
      </c>
      <c r="L780" s="31"/>
      <c r="M780" s="163" t="s">
        <v>1</v>
      </c>
      <c r="N780" s="164" t="s">
        <v>38</v>
      </c>
      <c r="P780" s="141">
        <f>O780*H780</f>
        <v>0</v>
      </c>
      <c r="Q780" s="141">
        <v>2.1299999999999999E-3</v>
      </c>
      <c r="R780" s="141">
        <f>Q780*H780</f>
        <v>4.2599999999999999E-3</v>
      </c>
      <c r="S780" s="141">
        <v>0</v>
      </c>
      <c r="T780" s="142">
        <f>S780*H780</f>
        <v>0</v>
      </c>
      <c r="AR780" s="143" t="s">
        <v>269</v>
      </c>
      <c r="AT780" s="143" t="s">
        <v>167</v>
      </c>
      <c r="AU780" s="143" t="s">
        <v>82</v>
      </c>
      <c r="AY780" s="16" t="s">
        <v>155</v>
      </c>
      <c r="BE780" s="144">
        <f>IF(N780="základní",J780,0)</f>
        <v>0</v>
      </c>
      <c r="BF780" s="144">
        <f>IF(N780="snížená",J780,0)</f>
        <v>0</v>
      </c>
      <c r="BG780" s="144">
        <f>IF(N780="zákl. přenesená",J780,0)</f>
        <v>0</v>
      </c>
      <c r="BH780" s="144">
        <f>IF(N780="sníž. přenesená",J780,0)</f>
        <v>0</v>
      </c>
      <c r="BI780" s="144">
        <f>IF(N780="nulová",J780,0)</f>
        <v>0</v>
      </c>
      <c r="BJ780" s="16" t="s">
        <v>78</v>
      </c>
      <c r="BK780" s="144">
        <f>ROUND(I780*H780,2)</f>
        <v>0</v>
      </c>
      <c r="BL780" s="16" t="s">
        <v>269</v>
      </c>
      <c r="BM780" s="143" t="s">
        <v>918</v>
      </c>
    </row>
    <row r="781" spans="2:65" s="1" customFormat="1" ht="19.2">
      <c r="B781" s="31"/>
      <c r="D781" s="145" t="s">
        <v>163</v>
      </c>
      <c r="F781" s="146" t="s">
        <v>917</v>
      </c>
      <c r="I781" s="147"/>
      <c r="L781" s="31"/>
      <c r="M781" s="148"/>
      <c r="T781" s="55"/>
      <c r="AT781" s="16" t="s">
        <v>163</v>
      </c>
      <c r="AU781" s="16" t="s">
        <v>82</v>
      </c>
    </row>
    <row r="782" spans="2:65" s="1" customFormat="1" ht="24.15" customHeight="1">
      <c r="B782" s="31"/>
      <c r="C782" s="156" t="s">
        <v>919</v>
      </c>
      <c r="D782" s="156" t="s">
        <v>167</v>
      </c>
      <c r="E782" s="157" t="s">
        <v>920</v>
      </c>
      <c r="F782" s="158" t="s">
        <v>921</v>
      </c>
      <c r="G782" s="159" t="s">
        <v>681</v>
      </c>
      <c r="H782" s="181"/>
      <c r="I782" s="161"/>
      <c r="J782" s="162">
        <f>ROUND(I782*H782,2)</f>
        <v>0</v>
      </c>
      <c r="K782" s="158" t="s">
        <v>161</v>
      </c>
      <c r="L782" s="31"/>
      <c r="M782" s="163" t="s">
        <v>1</v>
      </c>
      <c r="N782" s="164" t="s">
        <v>38</v>
      </c>
      <c r="P782" s="141">
        <f>O782*H782</f>
        <v>0</v>
      </c>
      <c r="Q782" s="141">
        <v>0</v>
      </c>
      <c r="R782" s="141">
        <f>Q782*H782</f>
        <v>0</v>
      </c>
      <c r="S782" s="141">
        <v>0</v>
      </c>
      <c r="T782" s="142">
        <f>S782*H782</f>
        <v>0</v>
      </c>
      <c r="AR782" s="143" t="s">
        <v>269</v>
      </c>
      <c r="AT782" s="143" t="s">
        <v>167</v>
      </c>
      <c r="AU782" s="143" t="s">
        <v>82</v>
      </c>
      <c r="AY782" s="16" t="s">
        <v>155</v>
      </c>
      <c r="BE782" s="144">
        <f>IF(N782="základní",J782,0)</f>
        <v>0</v>
      </c>
      <c r="BF782" s="144">
        <f>IF(N782="snížená",J782,0)</f>
        <v>0</v>
      </c>
      <c r="BG782" s="144">
        <f>IF(N782="zákl. přenesená",J782,0)</f>
        <v>0</v>
      </c>
      <c r="BH782" s="144">
        <f>IF(N782="sníž. přenesená",J782,0)</f>
        <v>0</v>
      </c>
      <c r="BI782" s="144">
        <f>IF(N782="nulová",J782,0)</f>
        <v>0</v>
      </c>
      <c r="BJ782" s="16" t="s">
        <v>78</v>
      </c>
      <c r="BK782" s="144">
        <f>ROUND(I782*H782,2)</f>
        <v>0</v>
      </c>
      <c r="BL782" s="16" t="s">
        <v>269</v>
      </c>
      <c r="BM782" s="143" t="s">
        <v>922</v>
      </c>
    </row>
    <row r="783" spans="2:65" s="1" customFormat="1" ht="28.8">
      <c r="B783" s="31"/>
      <c r="D783" s="145" t="s">
        <v>163</v>
      </c>
      <c r="F783" s="146" t="s">
        <v>923</v>
      </c>
      <c r="I783" s="147"/>
      <c r="L783" s="31"/>
      <c r="M783" s="148"/>
      <c r="T783" s="55"/>
      <c r="AT783" s="16" t="s">
        <v>163</v>
      </c>
      <c r="AU783" s="16" t="s">
        <v>82</v>
      </c>
    </row>
    <row r="784" spans="2:65" s="11" customFormat="1" ht="22.95" customHeight="1">
      <c r="B784" s="119"/>
      <c r="D784" s="120" t="s">
        <v>72</v>
      </c>
      <c r="E784" s="129" t="s">
        <v>924</v>
      </c>
      <c r="F784" s="129" t="s">
        <v>925</v>
      </c>
      <c r="I784" s="122"/>
      <c r="J784" s="130">
        <f>BK784</f>
        <v>0</v>
      </c>
      <c r="L784" s="119"/>
      <c r="M784" s="124"/>
      <c r="P784" s="125">
        <f>SUM(P785:P786)</f>
        <v>0</v>
      </c>
      <c r="R784" s="125">
        <f>SUM(R785:R786)</f>
        <v>0</v>
      </c>
      <c r="T784" s="126">
        <f>SUM(T785:T786)</f>
        <v>0</v>
      </c>
      <c r="AR784" s="120" t="s">
        <v>82</v>
      </c>
      <c r="AT784" s="127" t="s">
        <v>72</v>
      </c>
      <c r="AU784" s="127" t="s">
        <v>78</v>
      </c>
      <c r="AY784" s="120" t="s">
        <v>155</v>
      </c>
      <c r="BK784" s="128">
        <f>SUM(BK785:BK786)</f>
        <v>0</v>
      </c>
    </row>
    <row r="785" spans="2:65" s="1" customFormat="1" ht="16.5" customHeight="1">
      <c r="B785" s="31"/>
      <c r="C785" s="156" t="s">
        <v>926</v>
      </c>
      <c r="D785" s="156" t="s">
        <v>167</v>
      </c>
      <c r="E785" s="157" t="s">
        <v>927</v>
      </c>
      <c r="F785" s="158" t="s">
        <v>928</v>
      </c>
      <c r="G785" s="159" t="s">
        <v>929</v>
      </c>
      <c r="H785" s="160">
        <v>1</v>
      </c>
      <c r="I785" s="161"/>
      <c r="J785" s="162">
        <f>ROUND(I785*H785,2)</f>
        <v>0</v>
      </c>
      <c r="K785" s="158" t="s">
        <v>1</v>
      </c>
      <c r="L785" s="31"/>
      <c r="M785" s="163" t="s">
        <v>1</v>
      </c>
      <c r="N785" s="164" t="s">
        <v>38</v>
      </c>
      <c r="P785" s="141">
        <f>O785*H785</f>
        <v>0</v>
      </c>
      <c r="Q785" s="141">
        <v>0</v>
      </c>
      <c r="R785" s="141">
        <f>Q785*H785</f>
        <v>0</v>
      </c>
      <c r="S785" s="141">
        <v>0</v>
      </c>
      <c r="T785" s="142">
        <f>S785*H785</f>
        <v>0</v>
      </c>
      <c r="AR785" s="143" t="s">
        <v>269</v>
      </c>
      <c r="AT785" s="143" t="s">
        <v>167</v>
      </c>
      <c r="AU785" s="143" t="s">
        <v>82</v>
      </c>
      <c r="AY785" s="16" t="s">
        <v>155</v>
      </c>
      <c r="BE785" s="144">
        <f>IF(N785="základní",J785,0)</f>
        <v>0</v>
      </c>
      <c r="BF785" s="144">
        <f>IF(N785="snížená",J785,0)</f>
        <v>0</v>
      </c>
      <c r="BG785" s="144">
        <f>IF(N785="zákl. přenesená",J785,0)</f>
        <v>0</v>
      </c>
      <c r="BH785" s="144">
        <f>IF(N785="sníž. přenesená",J785,0)</f>
        <v>0</v>
      </c>
      <c r="BI785" s="144">
        <f>IF(N785="nulová",J785,0)</f>
        <v>0</v>
      </c>
      <c r="BJ785" s="16" t="s">
        <v>78</v>
      </c>
      <c r="BK785" s="144">
        <f>ROUND(I785*H785,2)</f>
        <v>0</v>
      </c>
      <c r="BL785" s="16" t="s">
        <v>269</v>
      </c>
      <c r="BM785" s="143" t="s">
        <v>930</v>
      </c>
    </row>
    <row r="786" spans="2:65" s="1" customFormat="1">
      <c r="B786" s="31"/>
      <c r="D786" s="145" t="s">
        <v>163</v>
      </c>
      <c r="F786" s="146" t="s">
        <v>928</v>
      </c>
      <c r="I786" s="147"/>
      <c r="L786" s="31"/>
      <c r="M786" s="148"/>
      <c r="T786" s="55"/>
      <c r="AT786" s="16" t="s">
        <v>163</v>
      </c>
      <c r="AU786" s="16" t="s">
        <v>82</v>
      </c>
    </row>
    <row r="787" spans="2:65" s="11" customFormat="1" ht="22.95" customHeight="1">
      <c r="B787" s="119"/>
      <c r="D787" s="120" t="s">
        <v>72</v>
      </c>
      <c r="E787" s="129" t="s">
        <v>931</v>
      </c>
      <c r="F787" s="129" t="s">
        <v>932</v>
      </c>
      <c r="I787" s="122"/>
      <c r="J787" s="130">
        <f>BK787</f>
        <v>0</v>
      </c>
      <c r="L787" s="119"/>
      <c r="M787" s="124"/>
      <c r="P787" s="125">
        <f>SUM(P788:P791)</f>
        <v>0</v>
      </c>
      <c r="R787" s="125">
        <f>SUM(R788:R791)</f>
        <v>0</v>
      </c>
      <c r="T787" s="126">
        <f>SUM(T788:T791)</f>
        <v>0</v>
      </c>
      <c r="AR787" s="120" t="s">
        <v>82</v>
      </c>
      <c r="AT787" s="127" t="s">
        <v>72</v>
      </c>
      <c r="AU787" s="127" t="s">
        <v>78</v>
      </c>
      <c r="AY787" s="120" t="s">
        <v>155</v>
      </c>
      <c r="BK787" s="128">
        <f>SUM(BK788:BK791)</f>
        <v>0</v>
      </c>
    </row>
    <row r="788" spans="2:65" s="1" customFormat="1" ht="24.15" customHeight="1">
      <c r="B788" s="31"/>
      <c r="C788" s="156" t="s">
        <v>933</v>
      </c>
      <c r="D788" s="156" t="s">
        <v>934</v>
      </c>
      <c r="E788" s="157" t="s">
        <v>935</v>
      </c>
      <c r="F788" s="158" t="s">
        <v>936</v>
      </c>
      <c r="G788" s="159" t="s">
        <v>937</v>
      </c>
      <c r="H788" s="160">
        <v>3</v>
      </c>
      <c r="I788" s="161"/>
      <c r="J788" s="162">
        <f>ROUND(I788*H788,2)</f>
        <v>0</v>
      </c>
      <c r="K788" s="158" t="s">
        <v>938</v>
      </c>
      <c r="L788" s="31"/>
      <c r="M788" s="163" t="s">
        <v>1</v>
      </c>
      <c r="N788" s="164" t="s">
        <v>38</v>
      </c>
      <c r="P788" s="141">
        <f>O788*H788</f>
        <v>0</v>
      </c>
      <c r="Q788" s="141">
        <v>0</v>
      </c>
      <c r="R788" s="141">
        <f>Q788*H788</f>
        <v>0</v>
      </c>
      <c r="S788" s="141">
        <v>0</v>
      </c>
      <c r="T788" s="142">
        <f>S788*H788</f>
        <v>0</v>
      </c>
      <c r="AR788" s="143" t="s">
        <v>269</v>
      </c>
      <c r="AT788" s="143" t="s">
        <v>167</v>
      </c>
      <c r="AU788" s="143" t="s">
        <v>82</v>
      </c>
      <c r="AY788" s="16" t="s">
        <v>155</v>
      </c>
      <c r="BE788" s="144">
        <f>IF(N788="základní",J788,0)</f>
        <v>0</v>
      </c>
      <c r="BF788" s="144">
        <f>IF(N788="snížená",J788,0)</f>
        <v>0</v>
      </c>
      <c r="BG788" s="144">
        <f>IF(N788="zákl. přenesená",J788,0)</f>
        <v>0</v>
      </c>
      <c r="BH788" s="144">
        <f>IF(N788="sníž. přenesená",J788,0)</f>
        <v>0</v>
      </c>
      <c r="BI788" s="144">
        <f>IF(N788="nulová",J788,0)</f>
        <v>0</v>
      </c>
      <c r="BJ788" s="16" t="s">
        <v>78</v>
      </c>
      <c r="BK788" s="144">
        <f>ROUND(I788*H788,2)</f>
        <v>0</v>
      </c>
      <c r="BL788" s="16" t="s">
        <v>269</v>
      </c>
      <c r="BM788" s="143" t="s">
        <v>939</v>
      </c>
    </row>
    <row r="789" spans="2:65" s="1" customFormat="1" ht="19.2">
      <c r="B789" s="31"/>
      <c r="D789" s="145" t="s">
        <v>163</v>
      </c>
      <c r="F789" s="146" t="s">
        <v>936</v>
      </c>
      <c r="I789" s="147"/>
      <c r="L789" s="31"/>
      <c r="M789" s="148"/>
      <c r="T789" s="55"/>
      <c r="AT789" s="16" t="s">
        <v>163</v>
      </c>
      <c r="AU789" s="16" t="s">
        <v>82</v>
      </c>
    </row>
    <row r="790" spans="2:65" s="1" customFormat="1" ht="16.5" customHeight="1">
      <c r="B790" s="31"/>
      <c r="C790" s="156" t="s">
        <v>940</v>
      </c>
      <c r="D790" s="156" t="s">
        <v>934</v>
      </c>
      <c r="E790" s="157" t="s">
        <v>941</v>
      </c>
      <c r="F790" s="158" t="s">
        <v>942</v>
      </c>
      <c r="G790" s="159" t="s">
        <v>937</v>
      </c>
      <c r="H790" s="160">
        <v>3</v>
      </c>
      <c r="I790" s="161"/>
      <c r="J790" s="162">
        <f>ROUND(I790*H790,2)</f>
        <v>0</v>
      </c>
      <c r="K790" s="158" t="s">
        <v>938</v>
      </c>
      <c r="L790" s="31"/>
      <c r="M790" s="163" t="s">
        <v>1</v>
      </c>
      <c r="N790" s="164" t="s">
        <v>38</v>
      </c>
      <c r="P790" s="141">
        <f>O790*H790</f>
        <v>0</v>
      </c>
      <c r="Q790" s="141">
        <v>0</v>
      </c>
      <c r="R790" s="141">
        <f>Q790*H790</f>
        <v>0</v>
      </c>
      <c r="S790" s="141">
        <v>0</v>
      </c>
      <c r="T790" s="142">
        <f>S790*H790</f>
        <v>0</v>
      </c>
      <c r="AR790" s="143" t="s">
        <v>269</v>
      </c>
      <c r="AT790" s="143" t="s">
        <v>167</v>
      </c>
      <c r="AU790" s="143" t="s">
        <v>82</v>
      </c>
      <c r="AY790" s="16" t="s">
        <v>155</v>
      </c>
      <c r="BE790" s="144">
        <f>IF(N790="základní",J790,0)</f>
        <v>0</v>
      </c>
      <c r="BF790" s="144">
        <f>IF(N790="snížená",J790,0)</f>
        <v>0</v>
      </c>
      <c r="BG790" s="144">
        <f>IF(N790="zákl. přenesená",J790,0)</f>
        <v>0</v>
      </c>
      <c r="BH790" s="144">
        <f>IF(N790="sníž. přenesená",J790,0)</f>
        <v>0</v>
      </c>
      <c r="BI790" s="144">
        <f>IF(N790="nulová",J790,0)</f>
        <v>0</v>
      </c>
      <c r="BJ790" s="16" t="s">
        <v>78</v>
      </c>
      <c r="BK790" s="144">
        <f>ROUND(I790*H790,2)</f>
        <v>0</v>
      </c>
      <c r="BL790" s="16" t="s">
        <v>269</v>
      </c>
      <c r="BM790" s="143" t="s">
        <v>943</v>
      </c>
    </row>
    <row r="791" spans="2:65" s="1" customFormat="1">
      <c r="B791" s="31"/>
      <c r="D791" s="145" t="s">
        <v>163</v>
      </c>
      <c r="F791" s="146" t="s">
        <v>942</v>
      </c>
      <c r="I791" s="147"/>
      <c r="L791" s="31"/>
      <c r="M791" s="148"/>
      <c r="T791" s="55"/>
      <c r="AT791" s="16" t="s">
        <v>163</v>
      </c>
      <c r="AU791" s="16" t="s">
        <v>82</v>
      </c>
    </row>
    <row r="792" spans="2:65" s="11" customFormat="1" ht="22.95" customHeight="1">
      <c r="B792" s="119"/>
      <c r="D792" s="120" t="s">
        <v>72</v>
      </c>
      <c r="E792" s="129" t="s">
        <v>944</v>
      </c>
      <c r="F792" s="129" t="s">
        <v>945</v>
      </c>
      <c r="I792" s="122"/>
      <c r="J792" s="130">
        <f>BK792</f>
        <v>0</v>
      </c>
      <c r="L792" s="119"/>
      <c r="M792" s="124"/>
      <c r="P792" s="125">
        <f>SUM(P793:P799)</f>
        <v>0</v>
      </c>
      <c r="R792" s="125">
        <f>SUM(R793:R799)</f>
        <v>0.43362497999999994</v>
      </c>
      <c r="T792" s="126">
        <f>SUM(T793:T799)</f>
        <v>0</v>
      </c>
      <c r="AR792" s="120" t="s">
        <v>82</v>
      </c>
      <c r="AT792" s="127" t="s">
        <v>72</v>
      </c>
      <c r="AU792" s="127" t="s">
        <v>78</v>
      </c>
      <c r="AY792" s="120" t="s">
        <v>155</v>
      </c>
      <c r="BK792" s="128">
        <f>SUM(BK793:BK799)</f>
        <v>0</v>
      </c>
    </row>
    <row r="793" spans="2:65" s="1" customFormat="1" ht="24.15" customHeight="1">
      <c r="B793" s="31"/>
      <c r="C793" s="156" t="s">
        <v>946</v>
      </c>
      <c r="D793" s="156" t="s">
        <v>167</v>
      </c>
      <c r="E793" s="157" t="s">
        <v>947</v>
      </c>
      <c r="F793" s="158" t="s">
        <v>948</v>
      </c>
      <c r="G793" s="159" t="s">
        <v>183</v>
      </c>
      <c r="H793" s="160">
        <v>27.462</v>
      </c>
      <c r="I793" s="161"/>
      <c r="J793" s="162">
        <f>ROUND(I793*H793,2)</f>
        <v>0</v>
      </c>
      <c r="K793" s="158" t="s">
        <v>161</v>
      </c>
      <c r="L793" s="31"/>
      <c r="M793" s="163" t="s">
        <v>1</v>
      </c>
      <c r="N793" s="164" t="s">
        <v>38</v>
      </c>
      <c r="P793" s="141">
        <f>O793*H793</f>
        <v>0</v>
      </c>
      <c r="Q793" s="141">
        <v>1.5789999999999998E-2</v>
      </c>
      <c r="R793" s="141">
        <f>Q793*H793</f>
        <v>0.43362497999999994</v>
      </c>
      <c r="S793" s="141">
        <v>0</v>
      </c>
      <c r="T793" s="142">
        <f>S793*H793</f>
        <v>0</v>
      </c>
      <c r="AR793" s="143" t="s">
        <v>269</v>
      </c>
      <c r="AT793" s="143" t="s">
        <v>167</v>
      </c>
      <c r="AU793" s="143" t="s">
        <v>82</v>
      </c>
      <c r="AY793" s="16" t="s">
        <v>155</v>
      </c>
      <c r="BE793" s="144">
        <f>IF(N793="základní",J793,0)</f>
        <v>0</v>
      </c>
      <c r="BF793" s="144">
        <f>IF(N793="snížená",J793,0)</f>
        <v>0</v>
      </c>
      <c r="BG793" s="144">
        <f>IF(N793="zákl. přenesená",J793,0)</f>
        <v>0</v>
      </c>
      <c r="BH793" s="144">
        <f>IF(N793="sníž. přenesená",J793,0)</f>
        <v>0</v>
      </c>
      <c r="BI793" s="144">
        <f>IF(N793="nulová",J793,0)</f>
        <v>0</v>
      </c>
      <c r="BJ793" s="16" t="s">
        <v>78</v>
      </c>
      <c r="BK793" s="144">
        <f>ROUND(I793*H793,2)</f>
        <v>0</v>
      </c>
      <c r="BL793" s="16" t="s">
        <v>269</v>
      </c>
      <c r="BM793" s="143" t="s">
        <v>949</v>
      </c>
    </row>
    <row r="794" spans="2:65" s="1" customFormat="1" ht="28.8">
      <c r="B794" s="31"/>
      <c r="D794" s="145" t="s">
        <v>163</v>
      </c>
      <c r="F794" s="146" t="s">
        <v>950</v>
      </c>
      <c r="I794" s="147"/>
      <c r="L794" s="31"/>
      <c r="M794" s="148"/>
      <c r="T794" s="55"/>
      <c r="AT794" s="16" t="s">
        <v>163</v>
      </c>
      <c r="AU794" s="16" t="s">
        <v>82</v>
      </c>
    </row>
    <row r="795" spans="2:65" s="13" customFormat="1">
      <c r="B795" s="166"/>
      <c r="D795" s="145" t="s">
        <v>164</v>
      </c>
      <c r="E795" s="167" t="s">
        <v>1</v>
      </c>
      <c r="F795" s="168" t="s">
        <v>899</v>
      </c>
      <c r="H795" s="167" t="s">
        <v>1</v>
      </c>
      <c r="I795" s="169"/>
      <c r="L795" s="166"/>
      <c r="M795" s="170"/>
      <c r="T795" s="171"/>
      <c r="AT795" s="167" t="s">
        <v>164</v>
      </c>
      <c r="AU795" s="167" t="s">
        <v>82</v>
      </c>
      <c r="AV795" s="13" t="s">
        <v>78</v>
      </c>
      <c r="AW795" s="13" t="s">
        <v>30</v>
      </c>
      <c r="AX795" s="13" t="s">
        <v>73</v>
      </c>
      <c r="AY795" s="167" t="s">
        <v>155</v>
      </c>
    </row>
    <row r="796" spans="2:65" s="12" customFormat="1">
      <c r="B796" s="149"/>
      <c r="D796" s="145" t="s">
        <v>164</v>
      </c>
      <c r="E796" s="155" t="s">
        <v>1</v>
      </c>
      <c r="F796" s="150" t="s">
        <v>900</v>
      </c>
      <c r="H796" s="151">
        <v>27.462</v>
      </c>
      <c r="I796" s="152"/>
      <c r="L796" s="149"/>
      <c r="M796" s="153"/>
      <c r="T796" s="154"/>
      <c r="AT796" s="155" t="s">
        <v>164</v>
      </c>
      <c r="AU796" s="155" t="s">
        <v>82</v>
      </c>
      <c r="AV796" s="12" t="s">
        <v>82</v>
      </c>
      <c r="AW796" s="12" t="s">
        <v>30</v>
      </c>
      <c r="AX796" s="12" t="s">
        <v>73</v>
      </c>
      <c r="AY796" s="155" t="s">
        <v>155</v>
      </c>
    </row>
    <row r="797" spans="2:65" s="14" customFormat="1">
      <c r="B797" s="172"/>
      <c r="D797" s="145" t="s">
        <v>164</v>
      </c>
      <c r="E797" s="173" t="s">
        <v>1</v>
      </c>
      <c r="F797" s="174" t="s">
        <v>179</v>
      </c>
      <c r="H797" s="175">
        <v>27.462</v>
      </c>
      <c r="I797" s="176"/>
      <c r="L797" s="172"/>
      <c r="M797" s="177"/>
      <c r="T797" s="178"/>
      <c r="AT797" s="173" t="s">
        <v>164</v>
      </c>
      <c r="AU797" s="173" t="s">
        <v>82</v>
      </c>
      <c r="AV797" s="14" t="s">
        <v>88</v>
      </c>
      <c r="AW797" s="14" t="s">
        <v>30</v>
      </c>
      <c r="AX797" s="14" t="s">
        <v>78</v>
      </c>
      <c r="AY797" s="173" t="s">
        <v>155</v>
      </c>
    </row>
    <row r="798" spans="2:65" s="1" customFormat="1" ht="24.15" customHeight="1">
      <c r="B798" s="31"/>
      <c r="C798" s="156" t="s">
        <v>951</v>
      </c>
      <c r="D798" s="156" t="s">
        <v>167</v>
      </c>
      <c r="E798" s="157" t="s">
        <v>952</v>
      </c>
      <c r="F798" s="158" t="s">
        <v>953</v>
      </c>
      <c r="G798" s="159" t="s">
        <v>681</v>
      </c>
      <c r="H798" s="181"/>
      <c r="I798" s="161"/>
      <c r="J798" s="162">
        <f>ROUND(I798*H798,2)</f>
        <v>0</v>
      </c>
      <c r="K798" s="158" t="s">
        <v>161</v>
      </c>
      <c r="L798" s="31"/>
      <c r="M798" s="163" t="s">
        <v>1</v>
      </c>
      <c r="N798" s="164" t="s">
        <v>38</v>
      </c>
      <c r="P798" s="141">
        <f>O798*H798</f>
        <v>0</v>
      </c>
      <c r="Q798" s="141">
        <v>0</v>
      </c>
      <c r="R798" s="141">
        <f>Q798*H798</f>
        <v>0</v>
      </c>
      <c r="S798" s="141">
        <v>0</v>
      </c>
      <c r="T798" s="142">
        <f>S798*H798</f>
        <v>0</v>
      </c>
      <c r="AR798" s="143" t="s">
        <v>269</v>
      </c>
      <c r="AT798" s="143" t="s">
        <v>167</v>
      </c>
      <c r="AU798" s="143" t="s">
        <v>82</v>
      </c>
      <c r="AY798" s="16" t="s">
        <v>155</v>
      </c>
      <c r="BE798" s="144">
        <f>IF(N798="základní",J798,0)</f>
        <v>0</v>
      </c>
      <c r="BF798" s="144">
        <f>IF(N798="snížená",J798,0)</f>
        <v>0</v>
      </c>
      <c r="BG798" s="144">
        <f>IF(N798="zákl. přenesená",J798,0)</f>
        <v>0</v>
      </c>
      <c r="BH798" s="144">
        <f>IF(N798="sníž. přenesená",J798,0)</f>
        <v>0</v>
      </c>
      <c r="BI798" s="144">
        <f>IF(N798="nulová",J798,0)</f>
        <v>0</v>
      </c>
      <c r="BJ798" s="16" t="s">
        <v>78</v>
      </c>
      <c r="BK798" s="144">
        <f>ROUND(I798*H798,2)</f>
        <v>0</v>
      </c>
      <c r="BL798" s="16" t="s">
        <v>269</v>
      </c>
      <c r="BM798" s="143" t="s">
        <v>954</v>
      </c>
    </row>
    <row r="799" spans="2:65" s="1" customFormat="1" ht="28.8">
      <c r="B799" s="31"/>
      <c r="D799" s="145" t="s">
        <v>163</v>
      </c>
      <c r="F799" s="146" t="s">
        <v>955</v>
      </c>
      <c r="I799" s="147"/>
      <c r="L799" s="31"/>
      <c r="M799" s="148"/>
      <c r="T799" s="55"/>
      <c r="AT799" s="16" t="s">
        <v>163</v>
      </c>
      <c r="AU799" s="16" t="s">
        <v>82</v>
      </c>
    </row>
    <row r="800" spans="2:65" s="11" customFormat="1" ht="22.95" customHeight="1">
      <c r="B800" s="119"/>
      <c r="D800" s="120" t="s">
        <v>72</v>
      </c>
      <c r="E800" s="129" t="s">
        <v>956</v>
      </c>
      <c r="F800" s="129" t="s">
        <v>957</v>
      </c>
      <c r="I800" s="122"/>
      <c r="J800" s="130">
        <f>BK800</f>
        <v>0</v>
      </c>
      <c r="L800" s="119"/>
      <c r="M800" s="124"/>
      <c r="P800" s="125">
        <f>SUM(P801:P954)</f>
        <v>0</v>
      </c>
      <c r="R800" s="125">
        <f>SUM(R801:R954)</f>
        <v>19.687786190000004</v>
      </c>
      <c r="T800" s="126">
        <f>SUM(T801:T954)</f>
        <v>0</v>
      </c>
      <c r="AR800" s="120" t="s">
        <v>82</v>
      </c>
      <c r="AT800" s="127" t="s">
        <v>72</v>
      </c>
      <c r="AU800" s="127" t="s">
        <v>78</v>
      </c>
      <c r="AY800" s="120" t="s">
        <v>155</v>
      </c>
      <c r="BK800" s="128">
        <f>SUM(BK801:BK954)</f>
        <v>0</v>
      </c>
    </row>
    <row r="801" spans="2:65" s="1" customFormat="1" ht="24.15" customHeight="1">
      <c r="B801" s="31"/>
      <c r="C801" s="156" t="s">
        <v>958</v>
      </c>
      <c r="D801" s="156" t="s">
        <v>167</v>
      </c>
      <c r="E801" s="157" t="s">
        <v>959</v>
      </c>
      <c r="F801" s="158" t="s">
        <v>960</v>
      </c>
      <c r="G801" s="159" t="s">
        <v>183</v>
      </c>
      <c r="H801" s="160">
        <v>159.982</v>
      </c>
      <c r="I801" s="161"/>
      <c r="J801" s="162">
        <f>ROUND(I801*H801,2)</f>
        <v>0</v>
      </c>
      <c r="K801" s="158" t="s">
        <v>1</v>
      </c>
      <c r="L801" s="31"/>
      <c r="M801" s="163" t="s">
        <v>1</v>
      </c>
      <c r="N801" s="164" t="s">
        <v>38</v>
      </c>
      <c r="P801" s="141">
        <f>O801*H801</f>
        <v>0</v>
      </c>
      <c r="Q801" s="141">
        <v>1.6449999999999999E-2</v>
      </c>
      <c r="R801" s="141">
        <f>Q801*H801</f>
        <v>2.6317038999999998</v>
      </c>
      <c r="S801" s="141">
        <v>0</v>
      </c>
      <c r="T801" s="142">
        <f>S801*H801</f>
        <v>0</v>
      </c>
      <c r="AR801" s="143" t="s">
        <v>269</v>
      </c>
      <c r="AT801" s="143" t="s">
        <v>167</v>
      </c>
      <c r="AU801" s="143" t="s">
        <v>82</v>
      </c>
      <c r="AY801" s="16" t="s">
        <v>155</v>
      </c>
      <c r="BE801" s="144">
        <f>IF(N801="základní",J801,0)</f>
        <v>0</v>
      </c>
      <c r="BF801" s="144">
        <f>IF(N801="snížená",J801,0)</f>
        <v>0</v>
      </c>
      <c r="BG801" s="144">
        <f>IF(N801="zákl. přenesená",J801,0)</f>
        <v>0</v>
      </c>
      <c r="BH801" s="144">
        <f>IF(N801="sníž. přenesená",J801,0)</f>
        <v>0</v>
      </c>
      <c r="BI801" s="144">
        <f>IF(N801="nulová",J801,0)</f>
        <v>0</v>
      </c>
      <c r="BJ801" s="16" t="s">
        <v>78</v>
      </c>
      <c r="BK801" s="144">
        <f>ROUND(I801*H801,2)</f>
        <v>0</v>
      </c>
      <c r="BL801" s="16" t="s">
        <v>269</v>
      </c>
      <c r="BM801" s="143" t="s">
        <v>961</v>
      </c>
    </row>
    <row r="802" spans="2:65" s="1" customFormat="1" ht="38.4">
      <c r="B802" s="31"/>
      <c r="D802" s="145" t="s">
        <v>163</v>
      </c>
      <c r="F802" s="146" t="s">
        <v>962</v>
      </c>
      <c r="I802" s="147"/>
      <c r="L802" s="31"/>
      <c r="M802" s="148"/>
      <c r="T802" s="55"/>
      <c r="AT802" s="16" t="s">
        <v>163</v>
      </c>
      <c r="AU802" s="16" t="s">
        <v>82</v>
      </c>
    </row>
    <row r="803" spans="2:65" s="1" customFormat="1" ht="172.8">
      <c r="B803" s="31"/>
      <c r="D803" s="145" t="s">
        <v>173</v>
      </c>
      <c r="F803" s="165" t="s">
        <v>963</v>
      </c>
      <c r="I803" s="147"/>
      <c r="L803" s="31"/>
      <c r="M803" s="148"/>
      <c r="T803" s="55"/>
      <c r="AT803" s="16" t="s">
        <v>173</v>
      </c>
      <c r="AU803" s="16" t="s">
        <v>82</v>
      </c>
    </row>
    <row r="804" spans="2:65" s="13" customFormat="1">
      <c r="B804" s="166"/>
      <c r="D804" s="145" t="s">
        <v>164</v>
      </c>
      <c r="E804" s="167" t="s">
        <v>1</v>
      </c>
      <c r="F804" s="168" t="s">
        <v>964</v>
      </c>
      <c r="H804" s="167" t="s">
        <v>1</v>
      </c>
      <c r="I804" s="169"/>
      <c r="L804" s="166"/>
      <c r="M804" s="170"/>
      <c r="T804" s="171"/>
      <c r="AT804" s="167" t="s">
        <v>164</v>
      </c>
      <c r="AU804" s="167" t="s">
        <v>82</v>
      </c>
      <c r="AV804" s="13" t="s">
        <v>78</v>
      </c>
      <c r="AW804" s="13" t="s">
        <v>30</v>
      </c>
      <c r="AX804" s="13" t="s">
        <v>73</v>
      </c>
      <c r="AY804" s="167" t="s">
        <v>155</v>
      </c>
    </row>
    <row r="805" spans="2:65" s="12" customFormat="1" ht="20.399999999999999">
      <c r="B805" s="149"/>
      <c r="D805" s="145" t="s">
        <v>164</v>
      </c>
      <c r="E805" s="155" t="s">
        <v>1</v>
      </c>
      <c r="F805" s="150" t="s">
        <v>965</v>
      </c>
      <c r="H805" s="151">
        <v>210.43799999999999</v>
      </c>
      <c r="I805" s="152"/>
      <c r="L805" s="149"/>
      <c r="M805" s="153"/>
      <c r="T805" s="154"/>
      <c r="AT805" s="155" t="s">
        <v>164</v>
      </c>
      <c r="AU805" s="155" t="s">
        <v>82</v>
      </c>
      <c r="AV805" s="12" t="s">
        <v>82</v>
      </c>
      <c r="AW805" s="12" t="s">
        <v>30</v>
      </c>
      <c r="AX805" s="12" t="s">
        <v>73</v>
      </c>
      <c r="AY805" s="155" t="s">
        <v>155</v>
      </c>
    </row>
    <row r="806" spans="2:65" s="13" customFormat="1">
      <c r="B806" s="166"/>
      <c r="D806" s="145" t="s">
        <v>164</v>
      </c>
      <c r="E806" s="167" t="s">
        <v>1</v>
      </c>
      <c r="F806" s="168" t="s">
        <v>966</v>
      </c>
      <c r="H806" s="167" t="s">
        <v>1</v>
      </c>
      <c r="I806" s="169"/>
      <c r="L806" s="166"/>
      <c r="M806" s="170"/>
      <c r="T806" s="171"/>
      <c r="AT806" s="167" t="s">
        <v>164</v>
      </c>
      <c r="AU806" s="167" t="s">
        <v>82</v>
      </c>
      <c r="AV806" s="13" t="s">
        <v>78</v>
      </c>
      <c r="AW806" s="13" t="s">
        <v>30</v>
      </c>
      <c r="AX806" s="13" t="s">
        <v>73</v>
      </c>
      <c r="AY806" s="167" t="s">
        <v>155</v>
      </c>
    </row>
    <row r="807" spans="2:65" s="12" customFormat="1">
      <c r="B807" s="149"/>
      <c r="D807" s="145" t="s">
        <v>164</v>
      </c>
      <c r="E807" s="155" t="s">
        <v>1</v>
      </c>
      <c r="F807" s="150" t="s">
        <v>325</v>
      </c>
      <c r="H807" s="151">
        <v>-6</v>
      </c>
      <c r="I807" s="152"/>
      <c r="L807" s="149"/>
      <c r="M807" s="153"/>
      <c r="T807" s="154"/>
      <c r="AT807" s="155" t="s">
        <v>164</v>
      </c>
      <c r="AU807" s="155" t="s">
        <v>82</v>
      </c>
      <c r="AV807" s="12" t="s">
        <v>82</v>
      </c>
      <c r="AW807" s="12" t="s">
        <v>30</v>
      </c>
      <c r="AX807" s="12" t="s">
        <v>73</v>
      </c>
      <c r="AY807" s="155" t="s">
        <v>155</v>
      </c>
    </row>
    <row r="808" spans="2:65" s="12" customFormat="1">
      <c r="B808" s="149"/>
      <c r="D808" s="145" t="s">
        <v>164</v>
      </c>
      <c r="E808" s="155" t="s">
        <v>1</v>
      </c>
      <c r="F808" s="150" t="s">
        <v>967</v>
      </c>
      <c r="H808" s="151">
        <v>-12.33</v>
      </c>
      <c r="I808" s="152"/>
      <c r="L808" s="149"/>
      <c r="M808" s="153"/>
      <c r="T808" s="154"/>
      <c r="AT808" s="155" t="s">
        <v>164</v>
      </c>
      <c r="AU808" s="155" t="s">
        <v>82</v>
      </c>
      <c r="AV808" s="12" t="s">
        <v>82</v>
      </c>
      <c r="AW808" s="12" t="s">
        <v>30</v>
      </c>
      <c r="AX808" s="12" t="s">
        <v>73</v>
      </c>
      <c r="AY808" s="155" t="s">
        <v>155</v>
      </c>
    </row>
    <row r="809" spans="2:65" s="12" customFormat="1">
      <c r="B809" s="149"/>
      <c r="D809" s="145" t="s">
        <v>164</v>
      </c>
      <c r="E809" s="155" t="s">
        <v>1</v>
      </c>
      <c r="F809" s="150" t="s">
        <v>968</v>
      </c>
      <c r="H809" s="151">
        <v>-1.177</v>
      </c>
      <c r="I809" s="152"/>
      <c r="L809" s="149"/>
      <c r="M809" s="153"/>
      <c r="T809" s="154"/>
      <c r="AT809" s="155" t="s">
        <v>164</v>
      </c>
      <c r="AU809" s="155" t="s">
        <v>82</v>
      </c>
      <c r="AV809" s="12" t="s">
        <v>82</v>
      </c>
      <c r="AW809" s="12" t="s">
        <v>30</v>
      </c>
      <c r="AX809" s="12" t="s">
        <v>73</v>
      </c>
      <c r="AY809" s="155" t="s">
        <v>155</v>
      </c>
    </row>
    <row r="810" spans="2:65" s="12" customFormat="1">
      <c r="B810" s="149"/>
      <c r="D810" s="145" t="s">
        <v>164</v>
      </c>
      <c r="E810" s="155" t="s">
        <v>1</v>
      </c>
      <c r="F810" s="150" t="s">
        <v>328</v>
      </c>
      <c r="H810" s="151">
        <v>-2.4300000000000002</v>
      </c>
      <c r="I810" s="152"/>
      <c r="L810" s="149"/>
      <c r="M810" s="153"/>
      <c r="T810" s="154"/>
      <c r="AT810" s="155" t="s">
        <v>164</v>
      </c>
      <c r="AU810" s="155" t="s">
        <v>82</v>
      </c>
      <c r="AV810" s="12" t="s">
        <v>82</v>
      </c>
      <c r="AW810" s="12" t="s">
        <v>30</v>
      </c>
      <c r="AX810" s="12" t="s">
        <v>73</v>
      </c>
      <c r="AY810" s="155" t="s">
        <v>155</v>
      </c>
    </row>
    <row r="811" spans="2:65" s="12" customFormat="1">
      <c r="B811" s="149"/>
      <c r="D811" s="145" t="s">
        <v>164</v>
      </c>
      <c r="E811" s="155" t="s">
        <v>1</v>
      </c>
      <c r="F811" s="150" t="s">
        <v>329</v>
      </c>
      <c r="H811" s="151">
        <v>-8.9879999999999995</v>
      </c>
      <c r="I811" s="152"/>
      <c r="L811" s="149"/>
      <c r="M811" s="153"/>
      <c r="T811" s="154"/>
      <c r="AT811" s="155" t="s">
        <v>164</v>
      </c>
      <c r="AU811" s="155" t="s">
        <v>82</v>
      </c>
      <c r="AV811" s="12" t="s">
        <v>82</v>
      </c>
      <c r="AW811" s="12" t="s">
        <v>30</v>
      </c>
      <c r="AX811" s="12" t="s">
        <v>73</v>
      </c>
      <c r="AY811" s="155" t="s">
        <v>155</v>
      </c>
    </row>
    <row r="812" spans="2:65" s="12" customFormat="1">
      <c r="B812" s="149"/>
      <c r="D812" s="145" t="s">
        <v>164</v>
      </c>
      <c r="E812" s="155" t="s">
        <v>1</v>
      </c>
      <c r="F812" s="150" t="s">
        <v>330</v>
      </c>
      <c r="H812" s="151">
        <v>-31.646999999999998</v>
      </c>
      <c r="I812" s="152"/>
      <c r="L812" s="149"/>
      <c r="M812" s="153"/>
      <c r="T812" s="154"/>
      <c r="AT812" s="155" t="s">
        <v>164</v>
      </c>
      <c r="AU812" s="155" t="s">
        <v>82</v>
      </c>
      <c r="AV812" s="12" t="s">
        <v>82</v>
      </c>
      <c r="AW812" s="12" t="s">
        <v>30</v>
      </c>
      <c r="AX812" s="12" t="s">
        <v>73</v>
      </c>
      <c r="AY812" s="155" t="s">
        <v>155</v>
      </c>
    </row>
    <row r="813" spans="2:65" s="12" customFormat="1">
      <c r="B813" s="149"/>
      <c r="D813" s="145" t="s">
        <v>164</v>
      </c>
      <c r="E813" s="155" t="s">
        <v>1</v>
      </c>
      <c r="F813" s="150" t="s">
        <v>332</v>
      </c>
      <c r="H813" s="151">
        <v>-1.9259999999999999</v>
      </c>
      <c r="I813" s="152"/>
      <c r="L813" s="149"/>
      <c r="M813" s="153"/>
      <c r="T813" s="154"/>
      <c r="AT813" s="155" t="s">
        <v>164</v>
      </c>
      <c r="AU813" s="155" t="s">
        <v>82</v>
      </c>
      <c r="AV813" s="12" t="s">
        <v>82</v>
      </c>
      <c r="AW813" s="12" t="s">
        <v>30</v>
      </c>
      <c r="AX813" s="12" t="s">
        <v>73</v>
      </c>
      <c r="AY813" s="155" t="s">
        <v>155</v>
      </c>
    </row>
    <row r="814" spans="2:65" s="13" customFormat="1">
      <c r="B814" s="166"/>
      <c r="D814" s="145" t="s">
        <v>164</v>
      </c>
      <c r="E814" s="167" t="s">
        <v>1</v>
      </c>
      <c r="F814" s="168" t="s">
        <v>969</v>
      </c>
      <c r="H814" s="167" t="s">
        <v>1</v>
      </c>
      <c r="I814" s="169"/>
      <c r="L814" s="166"/>
      <c r="M814" s="170"/>
      <c r="T814" s="171"/>
      <c r="AT814" s="167" t="s">
        <v>164</v>
      </c>
      <c r="AU814" s="167" t="s">
        <v>82</v>
      </c>
      <c r="AV814" s="13" t="s">
        <v>78</v>
      </c>
      <c r="AW814" s="13" t="s">
        <v>30</v>
      </c>
      <c r="AX814" s="13" t="s">
        <v>73</v>
      </c>
      <c r="AY814" s="167" t="s">
        <v>155</v>
      </c>
    </row>
    <row r="815" spans="2:65" s="12" customFormat="1">
      <c r="B815" s="149"/>
      <c r="D815" s="145" t="s">
        <v>164</v>
      </c>
      <c r="E815" s="155" t="s">
        <v>1</v>
      </c>
      <c r="F815" s="150" t="s">
        <v>970</v>
      </c>
      <c r="H815" s="151">
        <v>8.2880000000000003</v>
      </c>
      <c r="I815" s="152"/>
      <c r="L815" s="149"/>
      <c r="M815" s="153"/>
      <c r="T815" s="154"/>
      <c r="AT815" s="155" t="s">
        <v>164</v>
      </c>
      <c r="AU815" s="155" t="s">
        <v>82</v>
      </c>
      <c r="AV815" s="12" t="s">
        <v>82</v>
      </c>
      <c r="AW815" s="12" t="s">
        <v>30</v>
      </c>
      <c r="AX815" s="12" t="s">
        <v>73</v>
      </c>
      <c r="AY815" s="155" t="s">
        <v>155</v>
      </c>
    </row>
    <row r="816" spans="2:65" s="13" customFormat="1">
      <c r="B816" s="166"/>
      <c r="D816" s="145" t="s">
        <v>164</v>
      </c>
      <c r="E816" s="167" t="s">
        <v>1</v>
      </c>
      <c r="F816" s="168" t="s">
        <v>971</v>
      </c>
      <c r="H816" s="167" t="s">
        <v>1</v>
      </c>
      <c r="I816" s="169"/>
      <c r="L816" s="166"/>
      <c r="M816" s="170"/>
      <c r="T816" s="171"/>
      <c r="AT816" s="167" t="s">
        <v>164</v>
      </c>
      <c r="AU816" s="167" t="s">
        <v>82</v>
      </c>
      <c r="AV816" s="13" t="s">
        <v>78</v>
      </c>
      <c r="AW816" s="13" t="s">
        <v>30</v>
      </c>
      <c r="AX816" s="13" t="s">
        <v>73</v>
      </c>
      <c r="AY816" s="167" t="s">
        <v>155</v>
      </c>
    </row>
    <row r="817" spans="2:65" s="12" customFormat="1">
      <c r="B817" s="149"/>
      <c r="D817" s="145" t="s">
        <v>164</v>
      </c>
      <c r="E817" s="155" t="s">
        <v>1</v>
      </c>
      <c r="F817" s="150" t="s">
        <v>972</v>
      </c>
      <c r="H817" s="151">
        <v>5.7539999999999996</v>
      </c>
      <c r="I817" s="152"/>
      <c r="L817" s="149"/>
      <c r="M817" s="153"/>
      <c r="T817" s="154"/>
      <c r="AT817" s="155" t="s">
        <v>164</v>
      </c>
      <c r="AU817" s="155" t="s">
        <v>82</v>
      </c>
      <c r="AV817" s="12" t="s">
        <v>82</v>
      </c>
      <c r="AW817" s="12" t="s">
        <v>30</v>
      </c>
      <c r="AX817" s="12" t="s">
        <v>73</v>
      </c>
      <c r="AY817" s="155" t="s">
        <v>155</v>
      </c>
    </row>
    <row r="818" spans="2:65" s="14" customFormat="1">
      <c r="B818" s="172"/>
      <c r="D818" s="145" t="s">
        <v>164</v>
      </c>
      <c r="E818" s="173" t="s">
        <v>1</v>
      </c>
      <c r="F818" s="174" t="s">
        <v>179</v>
      </c>
      <c r="H818" s="175">
        <v>159.982</v>
      </c>
      <c r="I818" s="176"/>
      <c r="L818" s="172"/>
      <c r="M818" s="177"/>
      <c r="T818" s="178"/>
      <c r="AT818" s="173" t="s">
        <v>164</v>
      </c>
      <c r="AU818" s="173" t="s">
        <v>82</v>
      </c>
      <c r="AV818" s="14" t="s">
        <v>88</v>
      </c>
      <c r="AW818" s="14" t="s">
        <v>30</v>
      </c>
      <c r="AX818" s="14" t="s">
        <v>78</v>
      </c>
      <c r="AY818" s="173" t="s">
        <v>155</v>
      </c>
    </row>
    <row r="819" spans="2:65" s="1" customFormat="1" ht="33" customHeight="1">
      <c r="B819" s="31"/>
      <c r="C819" s="156" t="s">
        <v>973</v>
      </c>
      <c r="D819" s="156" t="s">
        <v>167</v>
      </c>
      <c r="E819" s="157" t="s">
        <v>974</v>
      </c>
      <c r="F819" s="158" t="s">
        <v>975</v>
      </c>
      <c r="G819" s="159" t="s">
        <v>183</v>
      </c>
      <c r="H819" s="160">
        <v>12.343</v>
      </c>
      <c r="I819" s="161"/>
      <c r="J819" s="162">
        <f>ROUND(I819*H819,2)</f>
        <v>0</v>
      </c>
      <c r="K819" s="158" t="s">
        <v>1</v>
      </c>
      <c r="L819" s="31"/>
      <c r="M819" s="163" t="s">
        <v>1</v>
      </c>
      <c r="N819" s="164" t="s">
        <v>38</v>
      </c>
      <c r="P819" s="141">
        <f>O819*H819</f>
        <v>0</v>
      </c>
      <c r="Q819" s="141">
        <v>1.6449999999999999E-2</v>
      </c>
      <c r="R819" s="141">
        <f>Q819*H819</f>
        <v>0.20304234999999998</v>
      </c>
      <c r="S819" s="141">
        <v>0</v>
      </c>
      <c r="T819" s="142">
        <f>S819*H819</f>
        <v>0</v>
      </c>
      <c r="AR819" s="143" t="s">
        <v>269</v>
      </c>
      <c r="AT819" s="143" t="s">
        <v>167</v>
      </c>
      <c r="AU819" s="143" t="s">
        <v>82</v>
      </c>
      <c r="AY819" s="16" t="s">
        <v>155</v>
      </c>
      <c r="BE819" s="144">
        <f>IF(N819="základní",J819,0)</f>
        <v>0</v>
      </c>
      <c r="BF819" s="144">
        <f>IF(N819="snížená",J819,0)</f>
        <v>0</v>
      </c>
      <c r="BG819" s="144">
        <f>IF(N819="zákl. přenesená",J819,0)</f>
        <v>0</v>
      </c>
      <c r="BH819" s="144">
        <f>IF(N819="sníž. přenesená",J819,0)</f>
        <v>0</v>
      </c>
      <c r="BI819" s="144">
        <f>IF(N819="nulová",J819,0)</f>
        <v>0</v>
      </c>
      <c r="BJ819" s="16" t="s">
        <v>78</v>
      </c>
      <c r="BK819" s="144">
        <f>ROUND(I819*H819,2)</f>
        <v>0</v>
      </c>
      <c r="BL819" s="16" t="s">
        <v>269</v>
      </c>
      <c r="BM819" s="143" t="s">
        <v>976</v>
      </c>
    </row>
    <row r="820" spans="2:65" s="1" customFormat="1" ht="38.4">
      <c r="B820" s="31"/>
      <c r="D820" s="145" t="s">
        <v>163</v>
      </c>
      <c r="F820" s="146" t="s">
        <v>977</v>
      </c>
      <c r="I820" s="147"/>
      <c r="L820" s="31"/>
      <c r="M820" s="148"/>
      <c r="T820" s="55"/>
      <c r="AT820" s="16" t="s">
        <v>163</v>
      </c>
      <c r="AU820" s="16" t="s">
        <v>82</v>
      </c>
    </row>
    <row r="821" spans="2:65" s="1" customFormat="1" ht="172.8">
      <c r="B821" s="31"/>
      <c r="D821" s="145" t="s">
        <v>173</v>
      </c>
      <c r="F821" s="165" t="s">
        <v>963</v>
      </c>
      <c r="I821" s="147"/>
      <c r="L821" s="31"/>
      <c r="M821" s="148"/>
      <c r="T821" s="55"/>
      <c r="AT821" s="16" t="s">
        <v>173</v>
      </c>
      <c r="AU821" s="16" t="s">
        <v>82</v>
      </c>
    </row>
    <row r="822" spans="2:65" s="13" customFormat="1">
      <c r="B822" s="166"/>
      <c r="D822" s="145" t="s">
        <v>164</v>
      </c>
      <c r="E822" s="167" t="s">
        <v>1</v>
      </c>
      <c r="F822" s="168" t="s">
        <v>978</v>
      </c>
      <c r="H822" s="167" t="s">
        <v>1</v>
      </c>
      <c r="I822" s="169"/>
      <c r="L822" s="166"/>
      <c r="M822" s="170"/>
      <c r="T822" s="171"/>
      <c r="AT822" s="167" t="s">
        <v>164</v>
      </c>
      <c r="AU822" s="167" t="s">
        <v>82</v>
      </c>
      <c r="AV822" s="13" t="s">
        <v>78</v>
      </c>
      <c r="AW822" s="13" t="s">
        <v>30</v>
      </c>
      <c r="AX822" s="13" t="s">
        <v>73</v>
      </c>
      <c r="AY822" s="167" t="s">
        <v>155</v>
      </c>
    </row>
    <row r="823" spans="2:65" s="12" customFormat="1">
      <c r="B823" s="149"/>
      <c r="D823" s="145" t="s">
        <v>164</v>
      </c>
      <c r="E823" s="155" t="s">
        <v>1</v>
      </c>
      <c r="F823" s="150" t="s">
        <v>979</v>
      </c>
      <c r="H823" s="151">
        <v>17.420000000000002</v>
      </c>
      <c r="I823" s="152"/>
      <c r="L823" s="149"/>
      <c r="M823" s="153"/>
      <c r="T823" s="154"/>
      <c r="AT823" s="155" t="s">
        <v>164</v>
      </c>
      <c r="AU823" s="155" t="s">
        <v>82</v>
      </c>
      <c r="AV823" s="12" t="s">
        <v>82</v>
      </c>
      <c r="AW823" s="12" t="s">
        <v>30</v>
      </c>
      <c r="AX823" s="12" t="s">
        <v>73</v>
      </c>
      <c r="AY823" s="155" t="s">
        <v>155</v>
      </c>
    </row>
    <row r="824" spans="2:65" s="13" customFormat="1">
      <c r="B824" s="166"/>
      <c r="D824" s="145" t="s">
        <v>164</v>
      </c>
      <c r="E824" s="167" t="s">
        <v>1</v>
      </c>
      <c r="F824" s="168" t="s">
        <v>966</v>
      </c>
      <c r="H824" s="167" t="s">
        <v>1</v>
      </c>
      <c r="I824" s="169"/>
      <c r="L824" s="166"/>
      <c r="M824" s="170"/>
      <c r="T824" s="171"/>
      <c r="AT824" s="167" t="s">
        <v>164</v>
      </c>
      <c r="AU824" s="167" t="s">
        <v>82</v>
      </c>
      <c r="AV824" s="13" t="s">
        <v>78</v>
      </c>
      <c r="AW824" s="13" t="s">
        <v>30</v>
      </c>
      <c r="AX824" s="13" t="s">
        <v>73</v>
      </c>
      <c r="AY824" s="167" t="s">
        <v>155</v>
      </c>
    </row>
    <row r="825" spans="2:65" s="12" customFormat="1">
      <c r="B825" s="149"/>
      <c r="D825" s="145" t="s">
        <v>164</v>
      </c>
      <c r="E825" s="155" t="s">
        <v>1</v>
      </c>
      <c r="F825" s="150" t="s">
        <v>980</v>
      </c>
      <c r="H825" s="151">
        <v>-3.9</v>
      </c>
      <c r="I825" s="152"/>
      <c r="L825" s="149"/>
      <c r="M825" s="153"/>
      <c r="T825" s="154"/>
      <c r="AT825" s="155" t="s">
        <v>164</v>
      </c>
      <c r="AU825" s="155" t="s">
        <v>82</v>
      </c>
      <c r="AV825" s="12" t="s">
        <v>82</v>
      </c>
      <c r="AW825" s="12" t="s">
        <v>30</v>
      </c>
      <c r="AX825" s="12" t="s">
        <v>73</v>
      </c>
      <c r="AY825" s="155" t="s">
        <v>155</v>
      </c>
    </row>
    <row r="826" spans="2:65" s="12" customFormat="1">
      <c r="B826" s="149"/>
      <c r="D826" s="145" t="s">
        <v>164</v>
      </c>
      <c r="E826" s="155" t="s">
        <v>1</v>
      </c>
      <c r="F826" s="150" t="s">
        <v>968</v>
      </c>
      <c r="H826" s="151">
        <v>-1.177</v>
      </c>
      <c r="I826" s="152"/>
      <c r="L826" s="149"/>
      <c r="M826" s="153"/>
      <c r="T826" s="154"/>
      <c r="AT826" s="155" t="s">
        <v>164</v>
      </c>
      <c r="AU826" s="155" t="s">
        <v>82</v>
      </c>
      <c r="AV826" s="12" t="s">
        <v>82</v>
      </c>
      <c r="AW826" s="12" t="s">
        <v>30</v>
      </c>
      <c r="AX826" s="12" t="s">
        <v>73</v>
      </c>
      <c r="AY826" s="155" t="s">
        <v>155</v>
      </c>
    </row>
    <row r="827" spans="2:65" s="14" customFormat="1">
      <c r="B827" s="172"/>
      <c r="D827" s="145" t="s">
        <v>164</v>
      </c>
      <c r="E827" s="173" t="s">
        <v>1</v>
      </c>
      <c r="F827" s="174" t="s">
        <v>179</v>
      </c>
      <c r="H827" s="175">
        <v>12.343000000000002</v>
      </c>
      <c r="I827" s="176"/>
      <c r="L827" s="172"/>
      <c r="M827" s="177"/>
      <c r="T827" s="178"/>
      <c r="AT827" s="173" t="s">
        <v>164</v>
      </c>
      <c r="AU827" s="173" t="s">
        <v>82</v>
      </c>
      <c r="AV827" s="14" t="s">
        <v>88</v>
      </c>
      <c r="AW827" s="14" t="s">
        <v>30</v>
      </c>
      <c r="AX827" s="14" t="s">
        <v>78</v>
      </c>
      <c r="AY827" s="173" t="s">
        <v>155</v>
      </c>
    </row>
    <row r="828" spans="2:65" s="1" customFormat="1" ht="16.5" customHeight="1">
      <c r="B828" s="31"/>
      <c r="C828" s="156" t="s">
        <v>981</v>
      </c>
      <c r="D828" s="156" t="s">
        <v>167</v>
      </c>
      <c r="E828" s="157" t="s">
        <v>982</v>
      </c>
      <c r="F828" s="158" t="s">
        <v>983</v>
      </c>
      <c r="G828" s="159" t="s">
        <v>183</v>
      </c>
      <c r="H828" s="160">
        <v>157.958</v>
      </c>
      <c r="I828" s="161"/>
      <c r="J828" s="162">
        <f>ROUND(I828*H828,2)</f>
        <v>0</v>
      </c>
      <c r="K828" s="158" t="s">
        <v>161</v>
      </c>
      <c r="L828" s="31"/>
      <c r="M828" s="163" t="s">
        <v>1</v>
      </c>
      <c r="N828" s="164" t="s">
        <v>38</v>
      </c>
      <c r="P828" s="141">
        <f>O828*H828</f>
        <v>0</v>
      </c>
      <c r="Q828" s="141">
        <v>1E-4</v>
      </c>
      <c r="R828" s="141">
        <f>Q828*H828</f>
        <v>1.5795800000000002E-2</v>
      </c>
      <c r="S828" s="141">
        <v>0</v>
      </c>
      <c r="T828" s="142">
        <f>S828*H828</f>
        <v>0</v>
      </c>
      <c r="AR828" s="143" t="s">
        <v>269</v>
      </c>
      <c r="AT828" s="143" t="s">
        <v>167</v>
      </c>
      <c r="AU828" s="143" t="s">
        <v>82</v>
      </c>
      <c r="AY828" s="16" t="s">
        <v>155</v>
      </c>
      <c r="BE828" s="144">
        <f>IF(N828="základní",J828,0)</f>
        <v>0</v>
      </c>
      <c r="BF828" s="144">
        <f>IF(N828="snížená",J828,0)</f>
        <v>0</v>
      </c>
      <c r="BG828" s="144">
        <f>IF(N828="zákl. přenesená",J828,0)</f>
        <v>0</v>
      </c>
      <c r="BH828" s="144">
        <f>IF(N828="sníž. přenesená",J828,0)</f>
        <v>0</v>
      </c>
      <c r="BI828" s="144">
        <f>IF(N828="nulová",J828,0)</f>
        <v>0</v>
      </c>
      <c r="BJ828" s="16" t="s">
        <v>78</v>
      </c>
      <c r="BK828" s="144">
        <f>ROUND(I828*H828,2)</f>
        <v>0</v>
      </c>
      <c r="BL828" s="16" t="s">
        <v>269</v>
      </c>
      <c r="BM828" s="143" t="s">
        <v>984</v>
      </c>
    </row>
    <row r="829" spans="2:65" s="1" customFormat="1" ht="28.8">
      <c r="B829" s="31"/>
      <c r="D829" s="145" t="s">
        <v>163</v>
      </c>
      <c r="F829" s="146" t="s">
        <v>985</v>
      </c>
      <c r="I829" s="147"/>
      <c r="L829" s="31"/>
      <c r="M829" s="148"/>
      <c r="T829" s="55"/>
      <c r="AT829" s="16" t="s">
        <v>163</v>
      </c>
      <c r="AU829" s="16" t="s">
        <v>82</v>
      </c>
    </row>
    <row r="830" spans="2:65" s="1" customFormat="1" ht="172.8">
      <c r="B830" s="31"/>
      <c r="D830" s="145" t="s">
        <v>173</v>
      </c>
      <c r="F830" s="165" t="s">
        <v>963</v>
      </c>
      <c r="I830" s="147"/>
      <c r="L830" s="31"/>
      <c r="M830" s="148"/>
      <c r="T830" s="55"/>
      <c r="AT830" s="16" t="s">
        <v>173</v>
      </c>
      <c r="AU830" s="16" t="s">
        <v>82</v>
      </c>
    </row>
    <row r="831" spans="2:65" s="13" customFormat="1">
      <c r="B831" s="166"/>
      <c r="D831" s="145" t="s">
        <v>164</v>
      </c>
      <c r="E831" s="167" t="s">
        <v>1</v>
      </c>
      <c r="F831" s="168" t="s">
        <v>986</v>
      </c>
      <c r="H831" s="167" t="s">
        <v>1</v>
      </c>
      <c r="I831" s="169"/>
      <c r="L831" s="166"/>
      <c r="M831" s="170"/>
      <c r="T831" s="171"/>
      <c r="AT831" s="167" t="s">
        <v>164</v>
      </c>
      <c r="AU831" s="167" t="s">
        <v>82</v>
      </c>
      <c r="AV831" s="13" t="s">
        <v>78</v>
      </c>
      <c r="AW831" s="13" t="s">
        <v>30</v>
      </c>
      <c r="AX831" s="13" t="s">
        <v>73</v>
      </c>
      <c r="AY831" s="167" t="s">
        <v>155</v>
      </c>
    </row>
    <row r="832" spans="2:65" s="12" customFormat="1">
      <c r="B832" s="149"/>
      <c r="D832" s="145" t="s">
        <v>164</v>
      </c>
      <c r="E832" s="155" t="s">
        <v>1</v>
      </c>
      <c r="F832" s="150" t="s">
        <v>987</v>
      </c>
      <c r="H832" s="151">
        <v>157.958</v>
      </c>
      <c r="I832" s="152"/>
      <c r="L832" s="149"/>
      <c r="M832" s="153"/>
      <c r="T832" s="154"/>
      <c r="AT832" s="155" t="s">
        <v>164</v>
      </c>
      <c r="AU832" s="155" t="s">
        <v>82</v>
      </c>
      <c r="AV832" s="12" t="s">
        <v>82</v>
      </c>
      <c r="AW832" s="12" t="s">
        <v>30</v>
      </c>
      <c r="AX832" s="12" t="s">
        <v>73</v>
      </c>
      <c r="AY832" s="155" t="s">
        <v>155</v>
      </c>
    </row>
    <row r="833" spans="2:65" s="14" customFormat="1">
      <c r="B833" s="172"/>
      <c r="D833" s="145" t="s">
        <v>164</v>
      </c>
      <c r="E833" s="173" t="s">
        <v>1</v>
      </c>
      <c r="F833" s="174" t="s">
        <v>179</v>
      </c>
      <c r="H833" s="175">
        <v>157.958</v>
      </c>
      <c r="I833" s="176"/>
      <c r="L833" s="172"/>
      <c r="M833" s="177"/>
      <c r="T833" s="178"/>
      <c r="AT833" s="173" t="s">
        <v>164</v>
      </c>
      <c r="AU833" s="173" t="s">
        <v>82</v>
      </c>
      <c r="AV833" s="14" t="s">
        <v>88</v>
      </c>
      <c r="AW833" s="14" t="s">
        <v>30</v>
      </c>
      <c r="AX833" s="14" t="s">
        <v>78</v>
      </c>
      <c r="AY833" s="173" t="s">
        <v>155</v>
      </c>
    </row>
    <row r="834" spans="2:65" s="1" customFormat="1" ht="24.15" customHeight="1">
      <c r="B834" s="31"/>
      <c r="C834" s="156" t="s">
        <v>988</v>
      </c>
      <c r="D834" s="156" t="s">
        <v>167</v>
      </c>
      <c r="E834" s="157" t="s">
        <v>989</v>
      </c>
      <c r="F834" s="158" t="s">
        <v>990</v>
      </c>
      <c r="G834" s="159" t="s">
        <v>183</v>
      </c>
      <c r="H834" s="160">
        <v>260.61</v>
      </c>
      <c r="I834" s="161"/>
      <c r="J834" s="162">
        <f>ROUND(I834*H834,2)</f>
        <v>0</v>
      </c>
      <c r="K834" s="158" t="s">
        <v>161</v>
      </c>
      <c r="L834" s="31"/>
      <c r="M834" s="163" t="s">
        <v>1</v>
      </c>
      <c r="N834" s="164" t="s">
        <v>38</v>
      </c>
      <c r="P834" s="141">
        <f>O834*H834</f>
        <v>0</v>
      </c>
      <c r="Q834" s="141">
        <v>1.379E-2</v>
      </c>
      <c r="R834" s="141">
        <f>Q834*H834</f>
        <v>3.5938119000000004</v>
      </c>
      <c r="S834" s="141">
        <v>0</v>
      </c>
      <c r="T834" s="142">
        <f>S834*H834</f>
        <v>0</v>
      </c>
      <c r="AR834" s="143" t="s">
        <v>269</v>
      </c>
      <c r="AT834" s="143" t="s">
        <v>167</v>
      </c>
      <c r="AU834" s="143" t="s">
        <v>82</v>
      </c>
      <c r="AY834" s="16" t="s">
        <v>155</v>
      </c>
      <c r="BE834" s="144">
        <f>IF(N834="základní",J834,0)</f>
        <v>0</v>
      </c>
      <c r="BF834" s="144">
        <f>IF(N834="snížená",J834,0)</f>
        <v>0</v>
      </c>
      <c r="BG834" s="144">
        <f>IF(N834="zákl. přenesená",J834,0)</f>
        <v>0</v>
      </c>
      <c r="BH834" s="144">
        <f>IF(N834="sníž. přenesená",J834,0)</f>
        <v>0</v>
      </c>
      <c r="BI834" s="144">
        <f>IF(N834="nulová",J834,0)</f>
        <v>0</v>
      </c>
      <c r="BJ834" s="16" t="s">
        <v>78</v>
      </c>
      <c r="BK834" s="144">
        <f>ROUND(I834*H834,2)</f>
        <v>0</v>
      </c>
      <c r="BL834" s="16" t="s">
        <v>269</v>
      </c>
      <c r="BM834" s="143" t="s">
        <v>991</v>
      </c>
    </row>
    <row r="835" spans="2:65" s="1" customFormat="1" ht="28.8">
      <c r="B835" s="31"/>
      <c r="D835" s="145" t="s">
        <v>163</v>
      </c>
      <c r="F835" s="146" t="s">
        <v>992</v>
      </c>
      <c r="I835" s="147"/>
      <c r="L835" s="31"/>
      <c r="M835" s="148"/>
      <c r="T835" s="55"/>
      <c r="AT835" s="16" t="s">
        <v>163</v>
      </c>
      <c r="AU835" s="16" t="s">
        <v>82</v>
      </c>
    </row>
    <row r="836" spans="2:65" s="1" customFormat="1" ht="153.6">
      <c r="B836" s="31"/>
      <c r="D836" s="145" t="s">
        <v>173</v>
      </c>
      <c r="F836" s="165" t="s">
        <v>993</v>
      </c>
      <c r="I836" s="147"/>
      <c r="L836" s="31"/>
      <c r="M836" s="148"/>
      <c r="T836" s="55"/>
      <c r="AT836" s="16" t="s">
        <v>173</v>
      </c>
      <c r="AU836" s="16" t="s">
        <v>82</v>
      </c>
    </row>
    <row r="837" spans="2:65" s="13" customFormat="1">
      <c r="B837" s="166"/>
      <c r="D837" s="145" t="s">
        <v>164</v>
      </c>
      <c r="E837" s="167" t="s">
        <v>1</v>
      </c>
      <c r="F837" s="168" t="s">
        <v>518</v>
      </c>
      <c r="H837" s="167" t="s">
        <v>1</v>
      </c>
      <c r="I837" s="169"/>
      <c r="L837" s="166"/>
      <c r="M837" s="170"/>
      <c r="T837" s="171"/>
      <c r="AT837" s="167" t="s">
        <v>164</v>
      </c>
      <c r="AU837" s="167" t="s">
        <v>82</v>
      </c>
      <c r="AV837" s="13" t="s">
        <v>78</v>
      </c>
      <c r="AW837" s="13" t="s">
        <v>30</v>
      </c>
      <c r="AX837" s="13" t="s">
        <v>73</v>
      </c>
      <c r="AY837" s="167" t="s">
        <v>155</v>
      </c>
    </row>
    <row r="838" spans="2:65" s="12" customFormat="1">
      <c r="B838" s="149"/>
      <c r="D838" s="145" t="s">
        <v>164</v>
      </c>
      <c r="E838" s="155" t="s">
        <v>1</v>
      </c>
      <c r="F838" s="150" t="s">
        <v>519</v>
      </c>
      <c r="H838" s="151">
        <v>260.61</v>
      </c>
      <c r="I838" s="152"/>
      <c r="L838" s="149"/>
      <c r="M838" s="153"/>
      <c r="T838" s="154"/>
      <c r="AT838" s="155" t="s">
        <v>164</v>
      </c>
      <c r="AU838" s="155" t="s">
        <v>82</v>
      </c>
      <c r="AV838" s="12" t="s">
        <v>82</v>
      </c>
      <c r="AW838" s="12" t="s">
        <v>30</v>
      </c>
      <c r="AX838" s="12" t="s">
        <v>73</v>
      </c>
      <c r="AY838" s="155" t="s">
        <v>155</v>
      </c>
    </row>
    <row r="839" spans="2:65" s="14" customFormat="1">
      <c r="B839" s="172"/>
      <c r="D839" s="145" t="s">
        <v>164</v>
      </c>
      <c r="E839" s="173" t="s">
        <v>1</v>
      </c>
      <c r="F839" s="174" t="s">
        <v>179</v>
      </c>
      <c r="H839" s="175">
        <v>260.61</v>
      </c>
      <c r="I839" s="176"/>
      <c r="L839" s="172"/>
      <c r="M839" s="177"/>
      <c r="T839" s="178"/>
      <c r="AT839" s="173" t="s">
        <v>164</v>
      </c>
      <c r="AU839" s="173" t="s">
        <v>82</v>
      </c>
      <c r="AV839" s="14" t="s">
        <v>88</v>
      </c>
      <c r="AW839" s="14" t="s">
        <v>30</v>
      </c>
      <c r="AX839" s="14" t="s">
        <v>78</v>
      </c>
      <c r="AY839" s="173" t="s">
        <v>155</v>
      </c>
    </row>
    <row r="840" spans="2:65" s="1" customFormat="1" ht="24.15" customHeight="1">
      <c r="B840" s="31"/>
      <c r="C840" s="156" t="s">
        <v>994</v>
      </c>
      <c r="D840" s="156" t="s">
        <v>167</v>
      </c>
      <c r="E840" s="157" t="s">
        <v>995</v>
      </c>
      <c r="F840" s="158" t="s">
        <v>996</v>
      </c>
      <c r="G840" s="159" t="s">
        <v>183</v>
      </c>
      <c r="H840" s="160">
        <v>37.17</v>
      </c>
      <c r="I840" s="161"/>
      <c r="J840" s="162">
        <f>ROUND(I840*H840,2)</f>
        <v>0</v>
      </c>
      <c r="K840" s="158" t="s">
        <v>161</v>
      </c>
      <c r="L840" s="31"/>
      <c r="M840" s="163" t="s">
        <v>1</v>
      </c>
      <c r="N840" s="164" t="s">
        <v>38</v>
      </c>
      <c r="P840" s="141">
        <f>O840*H840</f>
        <v>0</v>
      </c>
      <c r="Q840" s="141">
        <v>1.379E-2</v>
      </c>
      <c r="R840" s="141">
        <f>Q840*H840</f>
        <v>0.51257430000000004</v>
      </c>
      <c r="S840" s="141">
        <v>0</v>
      </c>
      <c r="T840" s="142">
        <f>S840*H840</f>
        <v>0</v>
      </c>
      <c r="AR840" s="143" t="s">
        <v>269</v>
      </c>
      <c r="AT840" s="143" t="s">
        <v>167</v>
      </c>
      <c r="AU840" s="143" t="s">
        <v>82</v>
      </c>
      <c r="AY840" s="16" t="s">
        <v>155</v>
      </c>
      <c r="BE840" s="144">
        <f>IF(N840="základní",J840,0)</f>
        <v>0</v>
      </c>
      <c r="BF840" s="144">
        <f>IF(N840="snížená",J840,0)</f>
        <v>0</v>
      </c>
      <c r="BG840" s="144">
        <f>IF(N840="zákl. přenesená",J840,0)</f>
        <v>0</v>
      </c>
      <c r="BH840" s="144">
        <f>IF(N840="sníž. přenesená",J840,0)</f>
        <v>0</v>
      </c>
      <c r="BI840" s="144">
        <f>IF(N840="nulová",J840,0)</f>
        <v>0</v>
      </c>
      <c r="BJ840" s="16" t="s">
        <v>78</v>
      </c>
      <c r="BK840" s="144">
        <f>ROUND(I840*H840,2)</f>
        <v>0</v>
      </c>
      <c r="BL840" s="16" t="s">
        <v>269</v>
      </c>
      <c r="BM840" s="143" t="s">
        <v>997</v>
      </c>
    </row>
    <row r="841" spans="2:65" s="1" customFormat="1" ht="38.4">
      <c r="B841" s="31"/>
      <c r="D841" s="145" t="s">
        <v>163</v>
      </c>
      <c r="F841" s="146" t="s">
        <v>998</v>
      </c>
      <c r="I841" s="147"/>
      <c r="L841" s="31"/>
      <c r="M841" s="148"/>
      <c r="T841" s="55"/>
      <c r="AT841" s="16" t="s">
        <v>163</v>
      </c>
      <c r="AU841" s="16" t="s">
        <v>82</v>
      </c>
    </row>
    <row r="842" spans="2:65" s="1" customFormat="1" ht="153.6">
      <c r="B842" s="31"/>
      <c r="D842" s="145" t="s">
        <v>173</v>
      </c>
      <c r="F842" s="165" t="s">
        <v>993</v>
      </c>
      <c r="I842" s="147"/>
      <c r="L842" s="31"/>
      <c r="M842" s="148"/>
      <c r="T842" s="55"/>
      <c r="AT842" s="16" t="s">
        <v>173</v>
      </c>
      <c r="AU842" s="16" t="s">
        <v>82</v>
      </c>
    </row>
    <row r="843" spans="2:65" s="13" customFormat="1">
      <c r="B843" s="166"/>
      <c r="D843" s="145" t="s">
        <v>164</v>
      </c>
      <c r="E843" s="167" t="s">
        <v>1</v>
      </c>
      <c r="F843" s="168" t="s">
        <v>195</v>
      </c>
      <c r="H843" s="167" t="s">
        <v>1</v>
      </c>
      <c r="I843" s="169"/>
      <c r="L843" s="166"/>
      <c r="M843" s="170"/>
      <c r="T843" s="171"/>
      <c r="AT843" s="167" t="s">
        <v>164</v>
      </c>
      <c r="AU843" s="167" t="s">
        <v>82</v>
      </c>
      <c r="AV843" s="13" t="s">
        <v>78</v>
      </c>
      <c r="AW843" s="13" t="s">
        <v>30</v>
      </c>
      <c r="AX843" s="13" t="s">
        <v>73</v>
      </c>
      <c r="AY843" s="167" t="s">
        <v>155</v>
      </c>
    </row>
    <row r="844" spans="2:65" s="12" customFormat="1">
      <c r="B844" s="149"/>
      <c r="D844" s="145" t="s">
        <v>164</v>
      </c>
      <c r="E844" s="155" t="s">
        <v>1</v>
      </c>
      <c r="F844" s="150" t="s">
        <v>520</v>
      </c>
      <c r="H844" s="151">
        <v>37.17</v>
      </c>
      <c r="I844" s="152"/>
      <c r="L844" s="149"/>
      <c r="M844" s="153"/>
      <c r="T844" s="154"/>
      <c r="AT844" s="155" t="s">
        <v>164</v>
      </c>
      <c r="AU844" s="155" t="s">
        <v>82</v>
      </c>
      <c r="AV844" s="12" t="s">
        <v>82</v>
      </c>
      <c r="AW844" s="12" t="s">
        <v>30</v>
      </c>
      <c r="AX844" s="12" t="s">
        <v>73</v>
      </c>
      <c r="AY844" s="155" t="s">
        <v>155</v>
      </c>
    </row>
    <row r="845" spans="2:65" s="14" customFormat="1">
      <c r="B845" s="172"/>
      <c r="D845" s="145" t="s">
        <v>164</v>
      </c>
      <c r="E845" s="173" t="s">
        <v>1</v>
      </c>
      <c r="F845" s="174" t="s">
        <v>179</v>
      </c>
      <c r="H845" s="175">
        <v>37.17</v>
      </c>
      <c r="I845" s="176"/>
      <c r="L845" s="172"/>
      <c r="M845" s="177"/>
      <c r="T845" s="178"/>
      <c r="AT845" s="173" t="s">
        <v>164</v>
      </c>
      <c r="AU845" s="173" t="s">
        <v>82</v>
      </c>
      <c r="AV845" s="14" t="s">
        <v>88</v>
      </c>
      <c r="AW845" s="14" t="s">
        <v>30</v>
      </c>
      <c r="AX845" s="14" t="s">
        <v>78</v>
      </c>
      <c r="AY845" s="173" t="s">
        <v>155</v>
      </c>
    </row>
    <row r="846" spans="2:65" s="1" customFormat="1" ht="16.5" customHeight="1">
      <c r="B846" s="31"/>
      <c r="C846" s="156" t="s">
        <v>999</v>
      </c>
      <c r="D846" s="156" t="s">
        <v>167</v>
      </c>
      <c r="E846" s="157" t="s">
        <v>1000</v>
      </c>
      <c r="F846" s="158" t="s">
        <v>1001</v>
      </c>
      <c r="G846" s="159" t="s">
        <v>183</v>
      </c>
      <c r="H846" s="160">
        <v>297.77999999999997</v>
      </c>
      <c r="I846" s="161"/>
      <c r="J846" s="162">
        <f>ROUND(I846*H846,2)</f>
        <v>0</v>
      </c>
      <c r="K846" s="158" t="s">
        <v>161</v>
      </c>
      <c r="L846" s="31"/>
      <c r="M846" s="163" t="s">
        <v>1</v>
      </c>
      <c r="N846" s="164" t="s">
        <v>38</v>
      </c>
      <c r="P846" s="141">
        <f>O846*H846</f>
        <v>0</v>
      </c>
      <c r="Q846" s="141">
        <v>1E-4</v>
      </c>
      <c r="R846" s="141">
        <f>Q846*H846</f>
        <v>2.9777999999999999E-2</v>
      </c>
      <c r="S846" s="141">
        <v>0</v>
      </c>
      <c r="T846" s="142">
        <f>S846*H846</f>
        <v>0</v>
      </c>
      <c r="AR846" s="143" t="s">
        <v>269</v>
      </c>
      <c r="AT846" s="143" t="s">
        <v>167</v>
      </c>
      <c r="AU846" s="143" t="s">
        <v>82</v>
      </c>
      <c r="AY846" s="16" t="s">
        <v>155</v>
      </c>
      <c r="BE846" s="144">
        <f>IF(N846="základní",J846,0)</f>
        <v>0</v>
      </c>
      <c r="BF846" s="144">
        <f>IF(N846="snížená",J846,0)</f>
        <v>0</v>
      </c>
      <c r="BG846" s="144">
        <f>IF(N846="zákl. přenesená",J846,0)</f>
        <v>0</v>
      </c>
      <c r="BH846" s="144">
        <f>IF(N846="sníž. přenesená",J846,0)</f>
        <v>0</v>
      </c>
      <c r="BI846" s="144">
        <f>IF(N846="nulová",J846,0)</f>
        <v>0</v>
      </c>
      <c r="BJ846" s="16" t="s">
        <v>78</v>
      </c>
      <c r="BK846" s="144">
        <f>ROUND(I846*H846,2)</f>
        <v>0</v>
      </c>
      <c r="BL846" s="16" t="s">
        <v>269</v>
      </c>
      <c r="BM846" s="143" t="s">
        <v>1002</v>
      </c>
    </row>
    <row r="847" spans="2:65" s="1" customFormat="1" ht="28.8">
      <c r="B847" s="31"/>
      <c r="D847" s="145" t="s">
        <v>163</v>
      </c>
      <c r="F847" s="146" t="s">
        <v>1003</v>
      </c>
      <c r="I847" s="147"/>
      <c r="L847" s="31"/>
      <c r="M847" s="148"/>
      <c r="T847" s="55"/>
      <c r="AT847" s="16" t="s">
        <v>163</v>
      </c>
      <c r="AU847" s="16" t="s">
        <v>82</v>
      </c>
    </row>
    <row r="848" spans="2:65" s="1" customFormat="1" ht="153.6">
      <c r="B848" s="31"/>
      <c r="D848" s="145" t="s">
        <v>173</v>
      </c>
      <c r="F848" s="165" t="s">
        <v>993</v>
      </c>
      <c r="I848" s="147"/>
      <c r="L848" s="31"/>
      <c r="M848" s="148"/>
      <c r="T848" s="55"/>
      <c r="AT848" s="16" t="s">
        <v>173</v>
      </c>
      <c r="AU848" s="16" t="s">
        <v>82</v>
      </c>
    </row>
    <row r="849" spans="2:65" s="13" customFormat="1">
      <c r="B849" s="166"/>
      <c r="D849" s="145" t="s">
        <v>164</v>
      </c>
      <c r="E849" s="167" t="s">
        <v>1</v>
      </c>
      <c r="F849" s="168" t="s">
        <v>376</v>
      </c>
      <c r="H849" s="167" t="s">
        <v>1</v>
      </c>
      <c r="I849" s="169"/>
      <c r="L849" s="166"/>
      <c r="M849" s="170"/>
      <c r="T849" s="171"/>
      <c r="AT849" s="167" t="s">
        <v>164</v>
      </c>
      <c r="AU849" s="167" t="s">
        <v>82</v>
      </c>
      <c r="AV849" s="13" t="s">
        <v>78</v>
      </c>
      <c r="AW849" s="13" t="s">
        <v>30</v>
      </c>
      <c r="AX849" s="13" t="s">
        <v>73</v>
      </c>
      <c r="AY849" s="167" t="s">
        <v>155</v>
      </c>
    </row>
    <row r="850" spans="2:65" s="12" customFormat="1">
      <c r="B850" s="149"/>
      <c r="D850" s="145" t="s">
        <v>164</v>
      </c>
      <c r="E850" s="155" t="s">
        <v>1</v>
      </c>
      <c r="F850" s="150" t="s">
        <v>818</v>
      </c>
      <c r="H850" s="151">
        <v>297.77999999999997</v>
      </c>
      <c r="I850" s="152"/>
      <c r="L850" s="149"/>
      <c r="M850" s="153"/>
      <c r="T850" s="154"/>
      <c r="AT850" s="155" t="s">
        <v>164</v>
      </c>
      <c r="AU850" s="155" t="s">
        <v>82</v>
      </c>
      <c r="AV850" s="12" t="s">
        <v>82</v>
      </c>
      <c r="AW850" s="12" t="s">
        <v>30</v>
      </c>
      <c r="AX850" s="12" t="s">
        <v>73</v>
      </c>
      <c r="AY850" s="155" t="s">
        <v>155</v>
      </c>
    </row>
    <row r="851" spans="2:65" s="14" customFormat="1">
      <c r="B851" s="172"/>
      <c r="D851" s="145" t="s">
        <v>164</v>
      </c>
      <c r="E851" s="173" t="s">
        <v>1</v>
      </c>
      <c r="F851" s="174" t="s">
        <v>179</v>
      </c>
      <c r="H851" s="175">
        <v>297.77999999999997</v>
      </c>
      <c r="I851" s="176"/>
      <c r="L851" s="172"/>
      <c r="M851" s="177"/>
      <c r="T851" s="178"/>
      <c r="AT851" s="173" t="s">
        <v>164</v>
      </c>
      <c r="AU851" s="173" t="s">
        <v>82</v>
      </c>
      <c r="AV851" s="14" t="s">
        <v>88</v>
      </c>
      <c r="AW851" s="14" t="s">
        <v>30</v>
      </c>
      <c r="AX851" s="14" t="s">
        <v>78</v>
      </c>
      <c r="AY851" s="173" t="s">
        <v>155</v>
      </c>
    </row>
    <row r="852" spans="2:65" s="1" customFormat="1" ht="16.5" customHeight="1">
      <c r="B852" s="31"/>
      <c r="C852" s="156" t="s">
        <v>1004</v>
      </c>
      <c r="D852" s="156" t="s">
        <v>167</v>
      </c>
      <c r="E852" s="157" t="s">
        <v>1005</v>
      </c>
      <c r="F852" s="158" t="s">
        <v>1006</v>
      </c>
      <c r="G852" s="159" t="s">
        <v>183</v>
      </c>
      <c r="H852" s="160">
        <v>297.77999999999997</v>
      </c>
      <c r="I852" s="161"/>
      <c r="J852" s="162">
        <f>ROUND(I852*H852,2)</f>
        <v>0</v>
      </c>
      <c r="K852" s="158" t="s">
        <v>161</v>
      </c>
      <c r="L852" s="31"/>
      <c r="M852" s="163" t="s">
        <v>1</v>
      </c>
      <c r="N852" s="164" t="s">
        <v>38</v>
      </c>
      <c r="P852" s="141">
        <f>O852*H852</f>
        <v>0</v>
      </c>
      <c r="Q852" s="141">
        <v>0</v>
      </c>
      <c r="R852" s="141">
        <f>Q852*H852</f>
        <v>0</v>
      </c>
      <c r="S852" s="141">
        <v>0</v>
      </c>
      <c r="T852" s="142">
        <f>S852*H852</f>
        <v>0</v>
      </c>
      <c r="AR852" s="143" t="s">
        <v>269</v>
      </c>
      <c r="AT852" s="143" t="s">
        <v>167</v>
      </c>
      <c r="AU852" s="143" t="s">
        <v>82</v>
      </c>
      <c r="AY852" s="16" t="s">
        <v>155</v>
      </c>
      <c r="BE852" s="144">
        <f>IF(N852="základní",J852,0)</f>
        <v>0</v>
      </c>
      <c r="BF852" s="144">
        <f>IF(N852="snížená",J852,0)</f>
        <v>0</v>
      </c>
      <c r="BG852" s="144">
        <f>IF(N852="zákl. přenesená",J852,0)</f>
        <v>0</v>
      </c>
      <c r="BH852" s="144">
        <f>IF(N852="sníž. přenesená",J852,0)</f>
        <v>0</v>
      </c>
      <c r="BI852" s="144">
        <f>IF(N852="nulová",J852,0)</f>
        <v>0</v>
      </c>
      <c r="BJ852" s="16" t="s">
        <v>78</v>
      </c>
      <c r="BK852" s="144">
        <f>ROUND(I852*H852,2)</f>
        <v>0</v>
      </c>
      <c r="BL852" s="16" t="s">
        <v>269</v>
      </c>
      <c r="BM852" s="143" t="s">
        <v>1007</v>
      </c>
    </row>
    <row r="853" spans="2:65" s="1" customFormat="1" ht="28.8">
      <c r="B853" s="31"/>
      <c r="D853" s="145" t="s">
        <v>163</v>
      </c>
      <c r="F853" s="146" t="s">
        <v>1008</v>
      </c>
      <c r="I853" s="147"/>
      <c r="L853" s="31"/>
      <c r="M853" s="148"/>
      <c r="T853" s="55"/>
      <c r="AT853" s="16" t="s">
        <v>163</v>
      </c>
      <c r="AU853" s="16" t="s">
        <v>82</v>
      </c>
    </row>
    <row r="854" spans="2:65" s="1" customFormat="1" ht="153.6">
      <c r="B854" s="31"/>
      <c r="D854" s="145" t="s">
        <v>173</v>
      </c>
      <c r="F854" s="165" t="s">
        <v>993</v>
      </c>
      <c r="I854" s="147"/>
      <c r="L854" s="31"/>
      <c r="M854" s="148"/>
      <c r="T854" s="55"/>
      <c r="AT854" s="16" t="s">
        <v>173</v>
      </c>
      <c r="AU854" s="16" t="s">
        <v>82</v>
      </c>
    </row>
    <row r="855" spans="2:65" s="13" customFormat="1">
      <c r="B855" s="166"/>
      <c r="D855" s="145" t="s">
        <v>164</v>
      </c>
      <c r="E855" s="167" t="s">
        <v>1</v>
      </c>
      <c r="F855" s="168" t="s">
        <v>376</v>
      </c>
      <c r="H855" s="167" t="s">
        <v>1</v>
      </c>
      <c r="I855" s="169"/>
      <c r="L855" s="166"/>
      <c r="M855" s="170"/>
      <c r="T855" s="171"/>
      <c r="AT855" s="167" t="s">
        <v>164</v>
      </c>
      <c r="AU855" s="167" t="s">
        <v>82</v>
      </c>
      <c r="AV855" s="13" t="s">
        <v>78</v>
      </c>
      <c r="AW855" s="13" t="s">
        <v>30</v>
      </c>
      <c r="AX855" s="13" t="s">
        <v>73</v>
      </c>
      <c r="AY855" s="167" t="s">
        <v>155</v>
      </c>
    </row>
    <row r="856" spans="2:65" s="12" customFormat="1">
      <c r="B856" s="149"/>
      <c r="D856" s="145" t="s">
        <v>164</v>
      </c>
      <c r="E856" s="155" t="s">
        <v>1</v>
      </c>
      <c r="F856" s="150" t="s">
        <v>818</v>
      </c>
      <c r="H856" s="151">
        <v>297.77999999999997</v>
      </c>
      <c r="I856" s="152"/>
      <c r="L856" s="149"/>
      <c r="M856" s="153"/>
      <c r="T856" s="154"/>
      <c r="AT856" s="155" t="s">
        <v>164</v>
      </c>
      <c r="AU856" s="155" t="s">
        <v>82</v>
      </c>
      <c r="AV856" s="12" t="s">
        <v>82</v>
      </c>
      <c r="AW856" s="12" t="s">
        <v>30</v>
      </c>
      <c r="AX856" s="12" t="s">
        <v>73</v>
      </c>
      <c r="AY856" s="155" t="s">
        <v>155</v>
      </c>
    </row>
    <row r="857" spans="2:65" s="14" customFormat="1">
      <c r="B857" s="172"/>
      <c r="D857" s="145" t="s">
        <v>164</v>
      </c>
      <c r="E857" s="173" t="s">
        <v>1</v>
      </c>
      <c r="F857" s="174" t="s">
        <v>179</v>
      </c>
      <c r="H857" s="175">
        <v>297.77999999999997</v>
      </c>
      <c r="I857" s="176"/>
      <c r="L857" s="172"/>
      <c r="M857" s="177"/>
      <c r="T857" s="178"/>
      <c r="AT857" s="173" t="s">
        <v>164</v>
      </c>
      <c r="AU857" s="173" t="s">
        <v>82</v>
      </c>
      <c r="AV857" s="14" t="s">
        <v>88</v>
      </c>
      <c r="AW857" s="14" t="s">
        <v>30</v>
      </c>
      <c r="AX857" s="14" t="s">
        <v>78</v>
      </c>
      <c r="AY857" s="173" t="s">
        <v>155</v>
      </c>
    </row>
    <row r="858" spans="2:65" s="1" customFormat="1" ht="24.15" customHeight="1">
      <c r="B858" s="31"/>
      <c r="C858" s="131" t="s">
        <v>1009</v>
      </c>
      <c r="D858" s="131" t="s">
        <v>157</v>
      </c>
      <c r="E858" s="132" t="s">
        <v>1010</v>
      </c>
      <c r="F858" s="133" t="s">
        <v>1011</v>
      </c>
      <c r="G858" s="134" t="s">
        <v>183</v>
      </c>
      <c r="H858" s="135">
        <v>327.55799999999999</v>
      </c>
      <c r="I858" s="136"/>
      <c r="J858" s="137">
        <f>ROUND(I858*H858,2)</f>
        <v>0</v>
      </c>
      <c r="K858" s="133" t="s">
        <v>161</v>
      </c>
      <c r="L858" s="138"/>
      <c r="M858" s="139" t="s">
        <v>1</v>
      </c>
      <c r="N858" s="140" t="s">
        <v>38</v>
      </c>
      <c r="P858" s="141">
        <f>O858*H858</f>
        <v>0</v>
      </c>
      <c r="Q858" s="141">
        <v>1.7000000000000001E-4</v>
      </c>
      <c r="R858" s="141">
        <f>Q858*H858</f>
        <v>5.5684860000000003E-2</v>
      </c>
      <c r="S858" s="141">
        <v>0</v>
      </c>
      <c r="T858" s="142">
        <f>S858*H858</f>
        <v>0</v>
      </c>
      <c r="AR858" s="143" t="s">
        <v>409</v>
      </c>
      <c r="AT858" s="143" t="s">
        <v>157</v>
      </c>
      <c r="AU858" s="143" t="s">
        <v>82</v>
      </c>
      <c r="AY858" s="16" t="s">
        <v>155</v>
      </c>
      <c r="BE858" s="144">
        <f>IF(N858="základní",J858,0)</f>
        <v>0</v>
      </c>
      <c r="BF858" s="144">
        <f>IF(N858="snížená",J858,0)</f>
        <v>0</v>
      </c>
      <c r="BG858" s="144">
        <f>IF(N858="zákl. přenesená",J858,0)</f>
        <v>0</v>
      </c>
      <c r="BH858" s="144">
        <f>IF(N858="sníž. přenesená",J858,0)</f>
        <v>0</v>
      </c>
      <c r="BI858" s="144">
        <f>IF(N858="nulová",J858,0)</f>
        <v>0</v>
      </c>
      <c r="BJ858" s="16" t="s">
        <v>78</v>
      </c>
      <c r="BK858" s="144">
        <f>ROUND(I858*H858,2)</f>
        <v>0</v>
      </c>
      <c r="BL858" s="16" t="s">
        <v>269</v>
      </c>
      <c r="BM858" s="143" t="s">
        <v>1012</v>
      </c>
    </row>
    <row r="859" spans="2:65" s="1" customFormat="1">
      <c r="B859" s="31"/>
      <c r="D859" s="145" t="s">
        <v>163</v>
      </c>
      <c r="F859" s="146" t="s">
        <v>1011</v>
      </c>
      <c r="I859" s="147"/>
      <c r="L859" s="31"/>
      <c r="M859" s="148"/>
      <c r="T859" s="55"/>
      <c r="AT859" s="16" t="s">
        <v>163</v>
      </c>
      <c r="AU859" s="16" t="s">
        <v>82</v>
      </c>
    </row>
    <row r="860" spans="2:65" s="12" customFormat="1">
      <c r="B860" s="149"/>
      <c r="D860" s="145" t="s">
        <v>164</v>
      </c>
      <c r="F860" s="150" t="s">
        <v>1013</v>
      </c>
      <c r="H860" s="151">
        <v>327.55799999999999</v>
      </c>
      <c r="I860" s="152"/>
      <c r="L860" s="149"/>
      <c r="M860" s="153"/>
      <c r="T860" s="154"/>
      <c r="AT860" s="155" t="s">
        <v>164</v>
      </c>
      <c r="AU860" s="155" t="s">
        <v>82</v>
      </c>
      <c r="AV860" s="12" t="s">
        <v>82</v>
      </c>
      <c r="AW860" s="12" t="s">
        <v>4</v>
      </c>
      <c r="AX860" s="12" t="s">
        <v>78</v>
      </c>
      <c r="AY860" s="155" t="s">
        <v>155</v>
      </c>
    </row>
    <row r="861" spans="2:65" s="1" customFormat="1" ht="33" customHeight="1">
      <c r="B861" s="31"/>
      <c r="C861" s="156" t="s">
        <v>1014</v>
      </c>
      <c r="D861" s="156" t="s">
        <v>167</v>
      </c>
      <c r="E861" s="157" t="s">
        <v>1015</v>
      </c>
      <c r="F861" s="158" t="s">
        <v>1016</v>
      </c>
      <c r="G861" s="159" t="s">
        <v>183</v>
      </c>
      <c r="H861" s="160">
        <v>170.8</v>
      </c>
      <c r="I861" s="161"/>
      <c r="J861" s="162">
        <f>ROUND(I861*H861,2)</f>
        <v>0</v>
      </c>
      <c r="K861" s="158" t="s">
        <v>161</v>
      </c>
      <c r="L861" s="31"/>
      <c r="M861" s="163" t="s">
        <v>1</v>
      </c>
      <c r="N861" s="164" t="s">
        <v>38</v>
      </c>
      <c r="P861" s="141">
        <f>O861*H861</f>
        <v>0</v>
      </c>
      <c r="Q861" s="141">
        <v>1.39E-3</v>
      </c>
      <c r="R861" s="141">
        <f>Q861*H861</f>
        <v>0.23741200000000001</v>
      </c>
      <c r="S861" s="141">
        <v>0</v>
      </c>
      <c r="T861" s="142">
        <f>S861*H861</f>
        <v>0</v>
      </c>
      <c r="AR861" s="143" t="s">
        <v>269</v>
      </c>
      <c r="AT861" s="143" t="s">
        <v>167</v>
      </c>
      <c r="AU861" s="143" t="s">
        <v>82</v>
      </c>
      <c r="AY861" s="16" t="s">
        <v>155</v>
      </c>
      <c r="BE861" s="144">
        <f>IF(N861="základní",J861,0)</f>
        <v>0</v>
      </c>
      <c r="BF861" s="144">
        <f>IF(N861="snížená",J861,0)</f>
        <v>0</v>
      </c>
      <c r="BG861" s="144">
        <f>IF(N861="zákl. přenesená",J861,0)</f>
        <v>0</v>
      </c>
      <c r="BH861" s="144">
        <f>IF(N861="sníž. přenesená",J861,0)</f>
        <v>0</v>
      </c>
      <c r="BI861" s="144">
        <f>IF(N861="nulová",J861,0)</f>
        <v>0</v>
      </c>
      <c r="BJ861" s="16" t="s">
        <v>78</v>
      </c>
      <c r="BK861" s="144">
        <f>ROUND(I861*H861,2)</f>
        <v>0</v>
      </c>
      <c r="BL861" s="16" t="s">
        <v>269</v>
      </c>
      <c r="BM861" s="143" t="s">
        <v>1017</v>
      </c>
    </row>
    <row r="862" spans="2:65" s="1" customFormat="1" ht="28.8">
      <c r="B862" s="31"/>
      <c r="D862" s="145" t="s">
        <v>163</v>
      </c>
      <c r="F862" s="146" t="s">
        <v>1018</v>
      </c>
      <c r="I862" s="147"/>
      <c r="L862" s="31"/>
      <c r="M862" s="148"/>
      <c r="T862" s="55"/>
      <c r="AT862" s="16" t="s">
        <v>163</v>
      </c>
      <c r="AU862" s="16" t="s">
        <v>82</v>
      </c>
    </row>
    <row r="863" spans="2:65" s="1" customFormat="1" ht="67.2">
      <c r="B863" s="31"/>
      <c r="D863" s="145" t="s">
        <v>173</v>
      </c>
      <c r="F863" s="165" t="s">
        <v>1019</v>
      </c>
      <c r="I863" s="147"/>
      <c r="L863" s="31"/>
      <c r="M863" s="148"/>
      <c r="T863" s="55"/>
      <c r="AT863" s="16" t="s">
        <v>173</v>
      </c>
      <c r="AU863" s="16" t="s">
        <v>82</v>
      </c>
    </row>
    <row r="864" spans="2:65" s="13" customFormat="1">
      <c r="B864" s="166"/>
      <c r="D864" s="145" t="s">
        <v>164</v>
      </c>
      <c r="E864" s="167" t="s">
        <v>1</v>
      </c>
      <c r="F864" s="168" t="s">
        <v>1020</v>
      </c>
      <c r="H864" s="167" t="s">
        <v>1</v>
      </c>
      <c r="I864" s="169"/>
      <c r="L864" s="166"/>
      <c r="M864" s="170"/>
      <c r="T864" s="171"/>
      <c r="AT864" s="167" t="s">
        <v>164</v>
      </c>
      <c r="AU864" s="167" t="s">
        <v>82</v>
      </c>
      <c r="AV864" s="13" t="s">
        <v>78</v>
      </c>
      <c r="AW864" s="13" t="s">
        <v>30</v>
      </c>
      <c r="AX864" s="13" t="s">
        <v>73</v>
      </c>
      <c r="AY864" s="167" t="s">
        <v>155</v>
      </c>
    </row>
    <row r="865" spans="2:65" s="12" customFormat="1">
      <c r="B865" s="149"/>
      <c r="D865" s="145" t="s">
        <v>164</v>
      </c>
      <c r="E865" s="155" t="s">
        <v>1</v>
      </c>
      <c r="F865" s="150" t="s">
        <v>1021</v>
      </c>
      <c r="H865" s="151">
        <v>170.8</v>
      </c>
      <c r="I865" s="152"/>
      <c r="L865" s="149"/>
      <c r="M865" s="153"/>
      <c r="T865" s="154"/>
      <c r="AT865" s="155" t="s">
        <v>164</v>
      </c>
      <c r="AU865" s="155" t="s">
        <v>82</v>
      </c>
      <c r="AV865" s="12" t="s">
        <v>82</v>
      </c>
      <c r="AW865" s="12" t="s">
        <v>30</v>
      </c>
      <c r="AX865" s="12" t="s">
        <v>73</v>
      </c>
      <c r="AY865" s="155" t="s">
        <v>155</v>
      </c>
    </row>
    <row r="866" spans="2:65" s="14" customFormat="1">
      <c r="B866" s="172"/>
      <c r="D866" s="145" t="s">
        <v>164</v>
      </c>
      <c r="E866" s="173" t="s">
        <v>1</v>
      </c>
      <c r="F866" s="174" t="s">
        <v>179</v>
      </c>
      <c r="H866" s="175">
        <v>170.8</v>
      </c>
      <c r="I866" s="176"/>
      <c r="L866" s="172"/>
      <c r="M866" s="177"/>
      <c r="T866" s="178"/>
      <c r="AT866" s="173" t="s">
        <v>164</v>
      </c>
      <c r="AU866" s="173" t="s">
        <v>82</v>
      </c>
      <c r="AV866" s="14" t="s">
        <v>88</v>
      </c>
      <c r="AW866" s="14" t="s">
        <v>30</v>
      </c>
      <c r="AX866" s="14" t="s">
        <v>78</v>
      </c>
      <c r="AY866" s="173" t="s">
        <v>155</v>
      </c>
    </row>
    <row r="867" spans="2:65" s="1" customFormat="1" ht="16.5" customHeight="1">
      <c r="B867" s="31"/>
      <c r="C867" s="131" t="s">
        <v>1022</v>
      </c>
      <c r="D867" s="131" t="s">
        <v>157</v>
      </c>
      <c r="E867" s="132" t="s">
        <v>1023</v>
      </c>
      <c r="F867" s="133" t="s">
        <v>1024</v>
      </c>
      <c r="G867" s="134" t="s">
        <v>183</v>
      </c>
      <c r="H867" s="135">
        <v>194.71199999999999</v>
      </c>
      <c r="I867" s="136"/>
      <c r="J867" s="137">
        <f>ROUND(I867*H867,2)</f>
        <v>0</v>
      </c>
      <c r="K867" s="133" t="s">
        <v>1</v>
      </c>
      <c r="L867" s="138"/>
      <c r="M867" s="139" t="s">
        <v>1</v>
      </c>
      <c r="N867" s="140" t="s">
        <v>38</v>
      </c>
      <c r="P867" s="141">
        <f>O867*H867</f>
        <v>0</v>
      </c>
      <c r="Q867" s="141">
        <v>6.0000000000000001E-3</v>
      </c>
      <c r="R867" s="141">
        <f>Q867*H867</f>
        <v>1.168272</v>
      </c>
      <c r="S867" s="141">
        <v>0</v>
      </c>
      <c r="T867" s="142">
        <f>S867*H867</f>
        <v>0</v>
      </c>
      <c r="AR867" s="143" t="s">
        <v>409</v>
      </c>
      <c r="AT867" s="143" t="s">
        <v>157</v>
      </c>
      <c r="AU867" s="143" t="s">
        <v>82</v>
      </c>
      <c r="AY867" s="16" t="s">
        <v>155</v>
      </c>
      <c r="BE867" s="144">
        <f>IF(N867="základní",J867,0)</f>
        <v>0</v>
      </c>
      <c r="BF867" s="144">
        <f>IF(N867="snížená",J867,0)</f>
        <v>0</v>
      </c>
      <c r="BG867" s="144">
        <f>IF(N867="zákl. přenesená",J867,0)</f>
        <v>0</v>
      </c>
      <c r="BH867" s="144">
        <f>IF(N867="sníž. přenesená",J867,0)</f>
        <v>0</v>
      </c>
      <c r="BI867" s="144">
        <f>IF(N867="nulová",J867,0)</f>
        <v>0</v>
      </c>
      <c r="BJ867" s="16" t="s">
        <v>78</v>
      </c>
      <c r="BK867" s="144">
        <f>ROUND(I867*H867,2)</f>
        <v>0</v>
      </c>
      <c r="BL867" s="16" t="s">
        <v>269</v>
      </c>
      <c r="BM867" s="143" t="s">
        <v>1025</v>
      </c>
    </row>
    <row r="868" spans="2:65" s="1" customFormat="1">
      <c r="B868" s="31"/>
      <c r="D868" s="145" t="s">
        <v>163</v>
      </c>
      <c r="F868" s="146" t="s">
        <v>1024</v>
      </c>
      <c r="I868" s="147"/>
      <c r="L868" s="31"/>
      <c r="M868" s="148"/>
      <c r="T868" s="55"/>
      <c r="AT868" s="16" t="s">
        <v>163</v>
      </c>
      <c r="AU868" s="16" t="s">
        <v>82</v>
      </c>
    </row>
    <row r="869" spans="2:65" s="13" customFormat="1">
      <c r="B869" s="166"/>
      <c r="D869" s="145" t="s">
        <v>164</v>
      </c>
      <c r="E869" s="167" t="s">
        <v>1</v>
      </c>
      <c r="F869" s="168" t="s">
        <v>337</v>
      </c>
      <c r="H869" s="167" t="s">
        <v>1</v>
      </c>
      <c r="I869" s="169"/>
      <c r="L869" s="166"/>
      <c r="M869" s="170"/>
      <c r="T869" s="171"/>
      <c r="AT869" s="167" t="s">
        <v>164</v>
      </c>
      <c r="AU869" s="167" t="s">
        <v>82</v>
      </c>
      <c r="AV869" s="13" t="s">
        <v>78</v>
      </c>
      <c r="AW869" s="13" t="s">
        <v>30</v>
      </c>
      <c r="AX869" s="13" t="s">
        <v>73</v>
      </c>
      <c r="AY869" s="167" t="s">
        <v>155</v>
      </c>
    </row>
    <row r="870" spans="2:65" s="12" customFormat="1">
      <c r="B870" s="149"/>
      <c r="D870" s="145" t="s">
        <v>164</v>
      </c>
      <c r="E870" s="155" t="s">
        <v>1</v>
      </c>
      <c r="F870" s="150" t="s">
        <v>1026</v>
      </c>
      <c r="H870" s="151">
        <v>194.71199999999999</v>
      </c>
      <c r="I870" s="152"/>
      <c r="L870" s="149"/>
      <c r="M870" s="153"/>
      <c r="T870" s="154"/>
      <c r="AT870" s="155" t="s">
        <v>164</v>
      </c>
      <c r="AU870" s="155" t="s">
        <v>82</v>
      </c>
      <c r="AV870" s="12" t="s">
        <v>82</v>
      </c>
      <c r="AW870" s="12" t="s">
        <v>30</v>
      </c>
      <c r="AX870" s="12" t="s">
        <v>73</v>
      </c>
      <c r="AY870" s="155" t="s">
        <v>155</v>
      </c>
    </row>
    <row r="871" spans="2:65" s="14" customFormat="1">
      <c r="B871" s="172"/>
      <c r="D871" s="145" t="s">
        <v>164</v>
      </c>
      <c r="E871" s="173" t="s">
        <v>1</v>
      </c>
      <c r="F871" s="174" t="s">
        <v>179</v>
      </c>
      <c r="H871" s="175">
        <v>194.71199999999999</v>
      </c>
      <c r="I871" s="176"/>
      <c r="L871" s="172"/>
      <c r="M871" s="177"/>
      <c r="T871" s="178"/>
      <c r="AT871" s="173" t="s">
        <v>164</v>
      </c>
      <c r="AU871" s="173" t="s">
        <v>82</v>
      </c>
      <c r="AV871" s="14" t="s">
        <v>88</v>
      </c>
      <c r="AW871" s="14" t="s">
        <v>30</v>
      </c>
      <c r="AX871" s="14" t="s">
        <v>78</v>
      </c>
      <c r="AY871" s="173" t="s">
        <v>155</v>
      </c>
    </row>
    <row r="872" spans="2:65" s="1" customFormat="1" ht="24.15" customHeight="1">
      <c r="B872" s="31"/>
      <c r="C872" s="156" t="s">
        <v>1027</v>
      </c>
      <c r="D872" s="156" t="s">
        <v>167</v>
      </c>
      <c r="E872" s="157" t="s">
        <v>1028</v>
      </c>
      <c r="F872" s="158" t="s">
        <v>1029</v>
      </c>
      <c r="G872" s="159" t="s">
        <v>198</v>
      </c>
      <c r="H872" s="160">
        <v>20</v>
      </c>
      <c r="I872" s="161"/>
      <c r="J872" s="162">
        <f>ROUND(I872*H872,2)</f>
        <v>0</v>
      </c>
      <c r="K872" s="158" t="s">
        <v>161</v>
      </c>
      <c r="L872" s="31"/>
      <c r="M872" s="163" t="s">
        <v>1</v>
      </c>
      <c r="N872" s="164" t="s">
        <v>38</v>
      </c>
      <c r="P872" s="141">
        <f>O872*H872</f>
        <v>0</v>
      </c>
      <c r="Q872" s="141">
        <v>8.8800000000000007E-3</v>
      </c>
      <c r="R872" s="141">
        <f>Q872*H872</f>
        <v>0.17760000000000001</v>
      </c>
      <c r="S872" s="141">
        <v>0</v>
      </c>
      <c r="T872" s="142">
        <f>S872*H872</f>
        <v>0</v>
      </c>
      <c r="AR872" s="143" t="s">
        <v>269</v>
      </c>
      <c r="AT872" s="143" t="s">
        <v>167</v>
      </c>
      <c r="AU872" s="143" t="s">
        <v>82</v>
      </c>
      <c r="AY872" s="16" t="s">
        <v>155</v>
      </c>
      <c r="BE872" s="144">
        <f>IF(N872="základní",J872,0)</f>
        <v>0</v>
      </c>
      <c r="BF872" s="144">
        <f>IF(N872="snížená",J872,0)</f>
        <v>0</v>
      </c>
      <c r="BG872" s="144">
        <f>IF(N872="zákl. přenesená",J872,0)</f>
        <v>0</v>
      </c>
      <c r="BH872" s="144">
        <f>IF(N872="sníž. přenesená",J872,0)</f>
        <v>0</v>
      </c>
      <c r="BI872" s="144">
        <f>IF(N872="nulová",J872,0)</f>
        <v>0</v>
      </c>
      <c r="BJ872" s="16" t="s">
        <v>78</v>
      </c>
      <c r="BK872" s="144">
        <f>ROUND(I872*H872,2)</f>
        <v>0</v>
      </c>
      <c r="BL872" s="16" t="s">
        <v>269</v>
      </c>
      <c r="BM872" s="143" t="s">
        <v>1030</v>
      </c>
    </row>
    <row r="873" spans="2:65" s="1" customFormat="1" ht="28.8">
      <c r="B873" s="31"/>
      <c r="D873" s="145" t="s">
        <v>163</v>
      </c>
      <c r="F873" s="146" t="s">
        <v>1031</v>
      </c>
      <c r="I873" s="147"/>
      <c r="L873" s="31"/>
      <c r="M873" s="148"/>
      <c r="T873" s="55"/>
      <c r="AT873" s="16" t="s">
        <v>163</v>
      </c>
      <c r="AU873" s="16" t="s">
        <v>82</v>
      </c>
    </row>
    <row r="874" spans="2:65" s="1" customFormat="1" ht="96">
      <c r="B874" s="31"/>
      <c r="D874" s="145" t="s">
        <v>173</v>
      </c>
      <c r="F874" s="165" t="s">
        <v>1032</v>
      </c>
      <c r="I874" s="147"/>
      <c r="L874" s="31"/>
      <c r="M874" s="148"/>
      <c r="T874" s="55"/>
      <c r="AT874" s="16" t="s">
        <v>173</v>
      </c>
      <c r="AU874" s="16" t="s">
        <v>82</v>
      </c>
    </row>
    <row r="875" spans="2:65" s="13" customFormat="1">
      <c r="B875" s="166"/>
      <c r="D875" s="145" t="s">
        <v>164</v>
      </c>
      <c r="E875" s="167" t="s">
        <v>1</v>
      </c>
      <c r="F875" s="168" t="s">
        <v>1033</v>
      </c>
      <c r="H875" s="167" t="s">
        <v>1</v>
      </c>
      <c r="I875" s="169"/>
      <c r="L875" s="166"/>
      <c r="M875" s="170"/>
      <c r="T875" s="171"/>
      <c r="AT875" s="167" t="s">
        <v>164</v>
      </c>
      <c r="AU875" s="167" t="s">
        <v>82</v>
      </c>
      <c r="AV875" s="13" t="s">
        <v>78</v>
      </c>
      <c r="AW875" s="13" t="s">
        <v>30</v>
      </c>
      <c r="AX875" s="13" t="s">
        <v>73</v>
      </c>
      <c r="AY875" s="167" t="s">
        <v>155</v>
      </c>
    </row>
    <row r="876" spans="2:65" s="12" customFormat="1">
      <c r="B876" s="149"/>
      <c r="D876" s="145" t="s">
        <v>164</v>
      </c>
      <c r="E876" s="155" t="s">
        <v>1</v>
      </c>
      <c r="F876" s="150" t="s">
        <v>677</v>
      </c>
      <c r="H876" s="151">
        <v>20</v>
      </c>
      <c r="I876" s="152"/>
      <c r="L876" s="149"/>
      <c r="M876" s="153"/>
      <c r="T876" s="154"/>
      <c r="AT876" s="155" t="s">
        <v>164</v>
      </c>
      <c r="AU876" s="155" t="s">
        <v>82</v>
      </c>
      <c r="AV876" s="12" t="s">
        <v>82</v>
      </c>
      <c r="AW876" s="12" t="s">
        <v>30</v>
      </c>
      <c r="AX876" s="12" t="s">
        <v>73</v>
      </c>
      <c r="AY876" s="155" t="s">
        <v>155</v>
      </c>
    </row>
    <row r="877" spans="2:65" s="14" customFormat="1">
      <c r="B877" s="172"/>
      <c r="D877" s="145" t="s">
        <v>164</v>
      </c>
      <c r="E877" s="173" t="s">
        <v>1</v>
      </c>
      <c r="F877" s="174" t="s">
        <v>179</v>
      </c>
      <c r="H877" s="175">
        <v>20</v>
      </c>
      <c r="I877" s="176"/>
      <c r="L877" s="172"/>
      <c r="M877" s="177"/>
      <c r="T877" s="178"/>
      <c r="AT877" s="173" t="s">
        <v>164</v>
      </c>
      <c r="AU877" s="173" t="s">
        <v>82</v>
      </c>
      <c r="AV877" s="14" t="s">
        <v>88</v>
      </c>
      <c r="AW877" s="14" t="s">
        <v>30</v>
      </c>
      <c r="AX877" s="14" t="s">
        <v>78</v>
      </c>
      <c r="AY877" s="173" t="s">
        <v>155</v>
      </c>
    </row>
    <row r="878" spans="2:65" s="1" customFormat="1" ht="24.15" customHeight="1">
      <c r="B878" s="31"/>
      <c r="C878" s="156" t="s">
        <v>1034</v>
      </c>
      <c r="D878" s="156" t="s">
        <v>167</v>
      </c>
      <c r="E878" s="157" t="s">
        <v>1035</v>
      </c>
      <c r="F878" s="158" t="s">
        <v>1036</v>
      </c>
      <c r="G878" s="159" t="s">
        <v>198</v>
      </c>
      <c r="H878" s="160">
        <v>6.5</v>
      </c>
      <c r="I878" s="161"/>
      <c r="J878" s="162">
        <f>ROUND(I878*H878,2)</f>
        <v>0</v>
      </c>
      <c r="K878" s="158" t="s">
        <v>161</v>
      </c>
      <c r="L878" s="31"/>
      <c r="M878" s="163" t="s">
        <v>1</v>
      </c>
      <c r="N878" s="164" t="s">
        <v>38</v>
      </c>
      <c r="P878" s="141">
        <f>O878*H878</f>
        <v>0</v>
      </c>
      <c r="Q878" s="141">
        <v>1.315E-2</v>
      </c>
      <c r="R878" s="141">
        <f>Q878*H878</f>
        <v>8.5474999999999995E-2</v>
      </c>
      <c r="S878" s="141">
        <v>0</v>
      </c>
      <c r="T878" s="142">
        <f>S878*H878</f>
        <v>0</v>
      </c>
      <c r="AR878" s="143" t="s">
        <v>269</v>
      </c>
      <c r="AT878" s="143" t="s">
        <v>167</v>
      </c>
      <c r="AU878" s="143" t="s">
        <v>82</v>
      </c>
      <c r="AY878" s="16" t="s">
        <v>155</v>
      </c>
      <c r="BE878" s="144">
        <f>IF(N878="základní",J878,0)</f>
        <v>0</v>
      </c>
      <c r="BF878" s="144">
        <f>IF(N878="snížená",J878,0)</f>
        <v>0</v>
      </c>
      <c r="BG878" s="144">
        <f>IF(N878="zákl. přenesená",J878,0)</f>
        <v>0</v>
      </c>
      <c r="BH878" s="144">
        <f>IF(N878="sníž. přenesená",J878,0)</f>
        <v>0</v>
      </c>
      <c r="BI878" s="144">
        <f>IF(N878="nulová",J878,0)</f>
        <v>0</v>
      </c>
      <c r="BJ878" s="16" t="s">
        <v>78</v>
      </c>
      <c r="BK878" s="144">
        <f>ROUND(I878*H878,2)</f>
        <v>0</v>
      </c>
      <c r="BL878" s="16" t="s">
        <v>269</v>
      </c>
      <c r="BM878" s="143" t="s">
        <v>1037</v>
      </c>
    </row>
    <row r="879" spans="2:65" s="1" customFormat="1" ht="28.8">
      <c r="B879" s="31"/>
      <c r="D879" s="145" t="s">
        <v>163</v>
      </c>
      <c r="F879" s="146" t="s">
        <v>1038</v>
      </c>
      <c r="I879" s="147"/>
      <c r="L879" s="31"/>
      <c r="M879" s="148"/>
      <c r="T879" s="55"/>
      <c r="AT879" s="16" t="s">
        <v>163</v>
      </c>
      <c r="AU879" s="16" t="s">
        <v>82</v>
      </c>
    </row>
    <row r="880" spans="2:65" s="1" customFormat="1" ht="96">
      <c r="B880" s="31"/>
      <c r="D880" s="145" t="s">
        <v>173</v>
      </c>
      <c r="F880" s="165" t="s">
        <v>1032</v>
      </c>
      <c r="I880" s="147"/>
      <c r="L880" s="31"/>
      <c r="M880" s="148"/>
      <c r="T880" s="55"/>
      <c r="AT880" s="16" t="s">
        <v>173</v>
      </c>
      <c r="AU880" s="16" t="s">
        <v>82</v>
      </c>
    </row>
    <row r="881" spans="2:65" s="13" customFormat="1">
      <c r="B881" s="166"/>
      <c r="D881" s="145" t="s">
        <v>164</v>
      </c>
      <c r="E881" s="167" t="s">
        <v>1</v>
      </c>
      <c r="F881" s="168" t="s">
        <v>1039</v>
      </c>
      <c r="H881" s="167" t="s">
        <v>1</v>
      </c>
      <c r="I881" s="169"/>
      <c r="L881" s="166"/>
      <c r="M881" s="170"/>
      <c r="T881" s="171"/>
      <c r="AT881" s="167" t="s">
        <v>164</v>
      </c>
      <c r="AU881" s="167" t="s">
        <v>82</v>
      </c>
      <c r="AV881" s="13" t="s">
        <v>78</v>
      </c>
      <c r="AW881" s="13" t="s">
        <v>30</v>
      </c>
      <c r="AX881" s="13" t="s">
        <v>73</v>
      </c>
      <c r="AY881" s="167" t="s">
        <v>155</v>
      </c>
    </row>
    <row r="882" spans="2:65" s="12" customFormat="1">
      <c r="B882" s="149"/>
      <c r="D882" s="145" t="s">
        <v>164</v>
      </c>
      <c r="E882" s="155" t="s">
        <v>1</v>
      </c>
      <c r="F882" s="150" t="s">
        <v>1040</v>
      </c>
      <c r="H882" s="151">
        <v>6.5</v>
      </c>
      <c r="I882" s="152"/>
      <c r="L882" s="149"/>
      <c r="M882" s="153"/>
      <c r="T882" s="154"/>
      <c r="AT882" s="155" t="s">
        <v>164</v>
      </c>
      <c r="AU882" s="155" t="s">
        <v>82</v>
      </c>
      <c r="AV882" s="12" t="s">
        <v>82</v>
      </c>
      <c r="AW882" s="12" t="s">
        <v>30</v>
      </c>
      <c r="AX882" s="12" t="s">
        <v>73</v>
      </c>
      <c r="AY882" s="155" t="s">
        <v>155</v>
      </c>
    </row>
    <row r="883" spans="2:65" s="14" customFormat="1">
      <c r="B883" s="172"/>
      <c r="D883" s="145" t="s">
        <v>164</v>
      </c>
      <c r="E883" s="173" t="s">
        <v>1</v>
      </c>
      <c r="F883" s="174" t="s">
        <v>179</v>
      </c>
      <c r="H883" s="175">
        <v>6.5</v>
      </c>
      <c r="I883" s="176"/>
      <c r="L883" s="172"/>
      <c r="M883" s="177"/>
      <c r="T883" s="178"/>
      <c r="AT883" s="173" t="s">
        <v>164</v>
      </c>
      <c r="AU883" s="173" t="s">
        <v>82</v>
      </c>
      <c r="AV883" s="14" t="s">
        <v>88</v>
      </c>
      <c r="AW883" s="14" t="s">
        <v>30</v>
      </c>
      <c r="AX883" s="14" t="s">
        <v>78</v>
      </c>
      <c r="AY883" s="173" t="s">
        <v>155</v>
      </c>
    </row>
    <row r="884" spans="2:65" s="1" customFormat="1" ht="24.15" customHeight="1">
      <c r="B884" s="31"/>
      <c r="C884" s="156" t="s">
        <v>1041</v>
      </c>
      <c r="D884" s="156" t="s">
        <v>167</v>
      </c>
      <c r="E884" s="157" t="s">
        <v>1042</v>
      </c>
      <c r="F884" s="158" t="s">
        <v>1043</v>
      </c>
      <c r="G884" s="159" t="s">
        <v>198</v>
      </c>
      <c r="H884" s="160">
        <v>18</v>
      </c>
      <c r="I884" s="161"/>
      <c r="J884" s="162">
        <f>ROUND(I884*H884,2)</f>
        <v>0</v>
      </c>
      <c r="K884" s="158" t="s">
        <v>161</v>
      </c>
      <c r="L884" s="31"/>
      <c r="M884" s="163" t="s">
        <v>1</v>
      </c>
      <c r="N884" s="164" t="s">
        <v>38</v>
      </c>
      <c r="P884" s="141">
        <f>O884*H884</f>
        <v>0</v>
      </c>
      <c r="Q884" s="141">
        <v>1.191E-2</v>
      </c>
      <c r="R884" s="141">
        <f>Q884*H884</f>
        <v>0.21438000000000001</v>
      </c>
      <c r="S884" s="141">
        <v>0</v>
      </c>
      <c r="T884" s="142">
        <f>S884*H884</f>
        <v>0</v>
      </c>
      <c r="AR884" s="143" t="s">
        <v>269</v>
      </c>
      <c r="AT884" s="143" t="s">
        <v>167</v>
      </c>
      <c r="AU884" s="143" t="s">
        <v>82</v>
      </c>
      <c r="AY884" s="16" t="s">
        <v>155</v>
      </c>
      <c r="BE884" s="144">
        <f>IF(N884="základní",J884,0)</f>
        <v>0</v>
      </c>
      <c r="BF884" s="144">
        <f>IF(N884="snížená",J884,0)</f>
        <v>0</v>
      </c>
      <c r="BG884" s="144">
        <f>IF(N884="zákl. přenesená",J884,0)</f>
        <v>0</v>
      </c>
      <c r="BH884" s="144">
        <f>IF(N884="sníž. přenesená",J884,0)</f>
        <v>0</v>
      </c>
      <c r="BI884" s="144">
        <f>IF(N884="nulová",J884,0)</f>
        <v>0</v>
      </c>
      <c r="BJ884" s="16" t="s">
        <v>78</v>
      </c>
      <c r="BK884" s="144">
        <f>ROUND(I884*H884,2)</f>
        <v>0</v>
      </c>
      <c r="BL884" s="16" t="s">
        <v>269</v>
      </c>
      <c r="BM884" s="143" t="s">
        <v>1044</v>
      </c>
    </row>
    <row r="885" spans="2:65" s="1" customFormat="1" ht="28.8">
      <c r="B885" s="31"/>
      <c r="D885" s="145" t="s">
        <v>163</v>
      </c>
      <c r="F885" s="146" t="s">
        <v>1045</v>
      </c>
      <c r="I885" s="147"/>
      <c r="L885" s="31"/>
      <c r="M885" s="148"/>
      <c r="T885" s="55"/>
      <c r="AT885" s="16" t="s">
        <v>163</v>
      </c>
      <c r="AU885" s="16" t="s">
        <v>82</v>
      </c>
    </row>
    <row r="886" spans="2:65" s="1" customFormat="1" ht="96">
      <c r="B886" s="31"/>
      <c r="D886" s="145" t="s">
        <v>173</v>
      </c>
      <c r="F886" s="165" t="s">
        <v>1032</v>
      </c>
      <c r="I886" s="147"/>
      <c r="L886" s="31"/>
      <c r="M886" s="148"/>
      <c r="T886" s="55"/>
      <c r="AT886" s="16" t="s">
        <v>173</v>
      </c>
      <c r="AU886" s="16" t="s">
        <v>82</v>
      </c>
    </row>
    <row r="887" spans="2:65" s="13" customFormat="1">
      <c r="B887" s="166"/>
      <c r="D887" s="145" t="s">
        <v>164</v>
      </c>
      <c r="E887" s="167" t="s">
        <v>1</v>
      </c>
      <c r="F887" s="168" t="s">
        <v>1046</v>
      </c>
      <c r="H887" s="167" t="s">
        <v>1</v>
      </c>
      <c r="I887" s="169"/>
      <c r="L887" s="166"/>
      <c r="M887" s="170"/>
      <c r="T887" s="171"/>
      <c r="AT887" s="167" t="s">
        <v>164</v>
      </c>
      <c r="AU887" s="167" t="s">
        <v>82</v>
      </c>
      <c r="AV887" s="13" t="s">
        <v>78</v>
      </c>
      <c r="AW887" s="13" t="s">
        <v>30</v>
      </c>
      <c r="AX887" s="13" t="s">
        <v>73</v>
      </c>
      <c r="AY887" s="167" t="s">
        <v>155</v>
      </c>
    </row>
    <row r="888" spans="2:65" s="12" customFormat="1">
      <c r="B888" s="149"/>
      <c r="D888" s="145" t="s">
        <v>164</v>
      </c>
      <c r="E888" s="155" t="s">
        <v>1</v>
      </c>
      <c r="F888" s="150" t="s">
        <v>1047</v>
      </c>
      <c r="H888" s="151">
        <v>18</v>
      </c>
      <c r="I888" s="152"/>
      <c r="L888" s="149"/>
      <c r="M888" s="153"/>
      <c r="T888" s="154"/>
      <c r="AT888" s="155" t="s">
        <v>164</v>
      </c>
      <c r="AU888" s="155" t="s">
        <v>82</v>
      </c>
      <c r="AV888" s="12" t="s">
        <v>82</v>
      </c>
      <c r="AW888" s="12" t="s">
        <v>30</v>
      </c>
      <c r="AX888" s="12" t="s">
        <v>73</v>
      </c>
      <c r="AY888" s="155" t="s">
        <v>155</v>
      </c>
    </row>
    <row r="889" spans="2:65" s="14" customFormat="1">
      <c r="B889" s="172"/>
      <c r="D889" s="145" t="s">
        <v>164</v>
      </c>
      <c r="E889" s="173" t="s">
        <v>1</v>
      </c>
      <c r="F889" s="174" t="s">
        <v>179</v>
      </c>
      <c r="H889" s="175">
        <v>18</v>
      </c>
      <c r="I889" s="176"/>
      <c r="L889" s="172"/>
      <c r="M889" s="177"/>
      <c r="T889" s="178"/>
      <c r="AT889" s="173" t="s">
        <v>164</v>
      </c>
      <c r="AU889" s="173" t="s">
        <v>82</v>
      </c>
      <c r="AV889" s="14" t="s">
        <v>88</v>
      </c>
      <c r="AW889" s="14" t="s">
        <v>30</v>
      </c>
      <c r="AX889" s="14" t="s">
        <v>78</v>
      </c>
      <c r="AY889" s="173" t="s">
        <v>155</v>
      </c>
    </row>
    <row r="890" spans="2:65" s="1" customFormat="1" ht="24.15" customHeight="1">
      <c r="B890" s="31"/>
      <c r="C890" s="156" t="s">
        <v>1048</v>
      </c>
      <c r="D890" s="156" t="s">
        <v>167</v>
      </c>
      <c r="E890" s="157" t="s">
        <v>1049</v>
      </c>
      <c r="F890" s="158" t="s">
        <v>1050</v>
      </c>
      <c r="G890" s="159" t="s">
        <v>183</v>
      </c>
      <c r="H890" s="160">
        <v>20.234999999999999</v>
      </c>
      <c r="I890" s="161"/>
      <c r="J890" s="162">
        <f>ROUND(I890*H890,2)</f>
        <v>0</v>
      </c>
      <c r="K890" s="158" t="s">
        <v>161</v>
      </c>
      <c r="L890" s="31"/>
      <c r="M890" s="163" t="s">
        <v>1</v>
      </c>
      <c r="N890" s="164" t="s">
        <v>38</v>
      </c>
      <c r="P890" s="141">
        <f>O890*H890</f>
        <v>0</v>
      </c>
      <c r="Q890" s="141">
        <v>1.248E-2</v>
      </c>
      <c r="R890" s="141">
        <f>Q890*H890</f>
        <v>0.2525328</v>
      </c>
      <c r="S890" s="141">
        <v>0</v>
      </c>
      <c r="T890" s="142">
        <f>S890*H890</f>
        <v>0</v>
      </c>
      <c r="AR890" s="143" t="s">
        <v>269</v>
      </c>
      <c r="AT890" s="143" t="s">
        <v>167</v>
      </c>
      <c r="AU890" s="143" t="s">
        <v>82</v>
      </c>
      <c r="AY890" s="16" t="s">
        <v>155</v>
      </c>
      <c r="BE890" s="144">
        <f>IF(N890="základní",J890,0)</f>
        <v>0</v>
      </c>
      <c r="BF890" s="144">
        <f>IF(N890="snížená",J890,0)</f>
        <v>0</v>
      </c>
      <c r="BG890" s="144">
        <f>IF(N890="zákl. přenesená",J890,0)</f>
        <v>0</v>
      </c>
      <c r="BH890" s="144">
        <f>IF(N890="sníž. přenesená",J890,0)</f>
        <v>0</v>
      </c>
      <c r="BI890" s="144">
        <f>IF(N890="nulová",J890,0)</f>
        <v>0</v>
      </c>
      <c r="BJ890" s="16" t="s">
        <v>78</v>
      </c>
      <c r="BK890" s="144">
        <f>ROUND(I890*H890,2)</f>
        <v>0</v>
      </c>
      <c r="BL890" s="16" t="s">
        <v>269</v>
      </c>
      <c r="BM890" s="143" t="s">
        <v>1051</v>
      </c>
    </row>
    <row r="891" spans="2:65" s="1" customFormat="1" ht="28.8">
      <c r="B891" s="31"/>
      <c r="D891" s="145" t="s">
        <v>163</v>
      </c>
      <c r="F891" s="146" t="s">
        <v>1052</v>
      </c>
      <c r="I891" s="147"/>
      <c r="L891" s="31"/>
      <c r="M891" s="148"/>
      <c r="T891" s="55"/>
      <c r="AT891" s="16" t="s">
        <v>163</v>
      </c>
      <c r="AU891" s="16" t="s">
        <v>82</v>
      </c>
    </row>
    <row r="892" spans="2:65" s="1" customFormat="1" ht="96">
      <c r="B892" s="31"/>
      <c r="D892" s="145" t="s">
        <v>173</v>
      </c>
      <c r="F892" s="165" t="s">
        <v>1032</v>
      </c>
      <c r="I892" s="147"/>
      <c r="L892" s="31"/>
      <c r="M892" s="148"/>
      <c r="T892" s="55"/>
      <c r="AT892" s="16" t="s">
        <v>173</v>
      </c>
      <c r="AU892" s="16" t="s">
        <v>82</v>
      </c>
    </row>
    <row r="893" spans="2:65" s="13" customFormat="1">
      <c r="B893" s="166"/>
      <c r="D893" s="145" t="s">
        <v>164</v>
      </c>
      <c r="E893" s="167" t="s">
        <v>1</v>
      </c>
      <c r="F893" s="168" t="s">
        <v>964</v>
      </c>
      <c r="H893" s="167" t="s">
        <v>1</v>
      </c>
      <c r="I893" s="169"/>
      <c r="L893" s="166"/>
      <c r="M893" s="170"/>
      <c r="T893" s="171"/>
      <c r="AT893" s="167" t="s">
        <v>164</v>
      </c>
      <c r="AU893" s="167" t="s">
        <v>82</v>
      </c>
      <c r="AV893" s="13" t="s">
        <v>78</v>
      </c>
      <c r="AW893" s="13" t="s">
        <v>30</v>
      </c>
      <c r="AX893" s="13" t="s">
        <v>73</v>
      </c>
      <c r="AY893" s="167" t="s">
        <v>155</v>
      </c>
    </row>
    <row r="894" spans="2:65" s="12" customFormat="1">
      <c r="B894" s="149"/>
      <c r="D894" s="145" t="s">
        <v>164</v>
      </c>
      <c r="E894" s="155" t="s">
        <v>1</v>
      </c>
      <c r="F894" s="150" t="s">
        <v>1053</v>
      </c>
      <c r="H894" s="151">
        <v>18.885000000000002</v>
      </c>
      <c r="I894" s="152"/>
      <c r="L894" s="149"/>
      <c r="M894" s="153"/>
      <c r="T894" s="154"/>
      <c r="AT894" s="155" t="s">
        <v>164</v>
      </c>
      <c r="AU894" s="155" t="s">
        <v>82</v>
      </c>
      <c r="AV894" s="12" t="s">
        <v>82</v>
      </c>
      <c r="AW894" s="12" t="s">
        <v>30</v>
      </c>
      <c r="AX894" s="12" t="s">
        <v>73</v>
      </c>
      <c r="AY894" s="155" t="s">
        <v>155</v>
      </c>
    </row>
    <row r="895" spans="2:65" s="12" customFormat="1">
      <c r="B895" s="149"/>
      <c r="D895" s="145" t="s">
        <v>164</v>
      </c>
      <c r="E895" s="155" t="s">
        <v>1</v>
      </c>
      <c r="F895" s="150" t="s">
        <v>1054</v>
      </c>
      <c r="H895" s="151">
        <v>1.35</v>
      </c>
      <c r="I895" s="152"/>
      <c r="L895" s="149"/>
      <c r="M895" s="153"/>
      <c r="T895" s="154"/>
      <c r="AT895" s="155" t="s">
        <v>164</v>
      </c>
      <c r="AU895" s="155" t="s">
        <v>82</v>
      </c>
      <c r="AV895" s="12" t="s">
        <v>82</v>
      </c>
      <c r="AW895" s="12" t="s">
        <v>30</v>
      </c>
      <c r="AX895" s="12" t="s">
        <v>73</v>
      </c>
      <c r="AY895" s="155" t="s">
        <v>155</v>
      </c>
    </row>
    <row r="896" spans="2:65" s="14" customFormat="1">
      <c r="B896" s="172"/>
      <c r="D896" s="145" t="s">
        <v>164</v>
      </c>
      <c r="E896" s="173" t="s">
        <v>1</v>
      </c>
      <c r="F896" s="174" t="s">
        <v>179</v>
      </c>
      <c r="H896" s="175">
        <v>20.235000000000003</v>
      </c>
      <c r="I896" s="176"/>
      <c r="L896" s="172"/>
      <c r="M896" s="177"/>
      <c r="T896" s="178"/>
      <c r="AT896" s="173" t="s">
        <v>164</v>
      </c>
      <c r="AU896" s="173" t="s">
        <v>82</v>
      </c>
      <c r="AV896" s="14" t="s">
        <v>88</v>
      </c>
      <c r="AW896" s="14" t="s">
        <v>30</v>
      </c>
      <c r="AX896" s="14" t="s">
        <v>78</v>
      </c>
      <c r="AY896" s="173" t="s">
        <v>155</v>
      </c>
    </row>
    <row r="897" spans="2:65" s="1" customFormat="1" ht="24.15" customHeight="1">
      <c r="B897" s="31"/>
      <c r="C897" s="156" t="s">
        <v>1055</v>
      </c>
      <c r="D897" s="156" t="s">
        <v>167</v>
      </c>
      <c r="E897" s="157" t="s">
        <v>1056</v>
      </c>
      <c r="F897" s="158" t="s">
        <v>1057</v>
      </c>
      <c r="G897" s="159" t="s">
        <v>198</v>
      </c>
      <c r="H897" s="160">
        <v>78</v>
      </c>
      <c r="I897" s="161"/>
      <c r="J897" s="162">
        <f>ROUND(I897*H897,2)</f>
        <v>0</v>
      </c>
      <c r="K897" s="158" t="s">
        <v>161</v>
      </c>
      <c r="L897" s="31"/>
      <c r="M897" s="163" t="s">
        <v>1</v>
      </c>
      <c r="N897" s="164" t="s">
        <v>38</v>
      </c>
      <c r="P897" s="141">
        <f>O897*H897</f>
        <v>0</v>
      </c>
      <c r="Q897" s="141">
        <v>1.7069999999999998E-2</v>
      </c>
      <c r="R897" s="141">
        <f>Q897*H897</f>
        <v>1.3314599999999999</v>
      </c>
      <c r="S897" s="141">
        <v>0</v>
      </c>
      <c r="T897" s="142">
        <f>S897*H897</f>
        <v>0</v>
      </c>
      <c r="AR897" s="143" t="s">
        <v>269</v>
      </c>
      <c r="AT897" s="143" t="s">
        <v>167</v>
      </c>
      <c r="AU897" s="143" t="s">
        <v>82</v>
      </c>
      <c r="AY897" s="16" t="s">
        <v>155</v>
      </c>
      <c r="BE897" s="144">
        <f>IF(N897="základní",J897,0)</f>
        <v>0</v>
      </c>
      <c r="BF897" s="144">
        <f>IF(N897="snížená",J897,0)</f>
        <v>0</v>
      </c>
      <c r="BG897" s="144">
        <f>IF(N897="zákl. přenesená",J897,0)</f>
        <v>0</v>
      </c>
      <c r="BH897" s="144">
        <f>IF(N897="sníž. přenesená",J897,0)</f>
        <v>0</v>
      </c>
      <c r="BI897" s="144">
        <f>IF(N897="nulová",J897,0)</f>
        <v>0</v>
      </c>
      <c r="BJ897" s="16" t="s">
        <v>78</v>
      </c>
      <c r="BK897" s="144">
        <f>ROUND(I897*H897,2)</f>
        <v>0</v>
      </c>
      <c r="BL897" s="16" t="s">
        <v>269</v>
      </c>
      <c r="BM897" s="143" t="s">
        <v>1058</v>
      </c>
    </row>
    <row r="898" spans="2:65" s="1" customFormat="1" ht="28.8">
      <c r="B898" s="31"/>
      <c r="D898" s="145" t="s">
        <v>163</v>
      </c>
      <c r="F898" s="146" t="s">
        <v>1059</v>
      </c>
      <c r="I898" s="147"/>
      <c r="L898" s="31"/>
      <c r="M898" s="148"/>
      <c r="T898" s="55"/>
      <c r="AT898" s="16" t="s">
        <v>163</v>
      </c>
      <c r="AU898" s="16" t="s">
        <v>82</v>
      </c>
    </row>
    <row r="899" spans="2:65" s="1" customFormat="1" ht="96">
      <c r="B899" s="31"/>
      <c r="D899" s="145" t="s">
        <v>173</v>
      </c>
      <c r="F899" s="165" t="s">
        <v>1032</v>
      </c>
      <c r="I899" s="147"/>
      <c r="L899" s="31"/>
      <c r="M899" s="148"/>
      <c r="T899" s="55"/>
      <c r="AT899" s="16" t="s">
        <v>173</v>
      </c>
      <c r="AU899" s="16" t="s">
        <v>82</v>
      </c>
    </row>
    <row r="900" spans="2:65" s="13" customFormat="1">
      <c r="B900" s="166"/>
      <c r="D900" s="145" t="s">
        <v>164</v>
      </c>
      <c r="E900" s="167" t="s">
        <v>1</v>
      </c>
      <c r="F900" s="168" t="s">
        <v>1060</v>
      </c>
      <c r="H900" s="167" t="s">
        <v>1</v>
      </c>
      <c r="I900" s="169"/>
      <c r="L900" s="166"/>
      <c r="M900" s="170"/>
      <c r="T900" s="171"/>
      <c r="AT900" s="167" t="s">
        <v>164</v>
      </c>
      <c r="AU900" s="167" t="s">
        <v>82</v>
      </c>
      <c r="AV900" s="13" t="s">
        <v>78</v>
      </c>
      <c r="AW900" s="13" t="s">
        <v>30</v>
      </c>
      <c r="AX900" s="13" t="s">
        <v>73</v>
      </c>
      <c r="AY900" s="167" t="s">
        <v>155</v>
      </c>
    </row>
    <row r="901" spans="2:65" s="12" customFormat="1">
      <c r="B901" s="149"/>
      <c r="D901" s="145" t="s">
        <v>164</v>
      </c>
      <c r="E901" s="155" t="s">
        <v>1</v>
      </c>
      <c r="F901" s="150" t="s">
        <v>1061</v>
      </c>
      <c r="H901" s="151">
        <v>78</v>
      </c>
      <c r="I901" s="152"/>
      <c r="L901" s="149"/>
      <c r="M901" s="153"/>
      <c r="T901" s="154"/>
      <c r="AT901" s="155" t="s">
        <v>164</v>
      </c>
      <c r="AU901" s="155" t="s">
        <v>82</v>
      </c>
      <c r="AV901" s="12" t="s">
        <v>82</v>
      </c>
      <c r="AW901" s="12" t="s">
        <v>30</v>
      </c>
      <c r="AX901" s="12" t="s">
        <v>73</v>
      </c>
      <c r="AY901" s="155" t="s">
        <v>155</v>
      </c>
    </row>
    <row r="902" spans="2:65" s="14" customFormat="1">
      <c r="B902" s="172"/>
      <c r="D902" s="145" t="s">
        <v>164</v>
      </c>
      <c r="E902" s="173" t="s">
        <v>1</v>
      </c>
      <c r="F902" s="174" t="s">
        <v>179</v>
      </c>
      <c r="H902" s="175">
        <v>78</v>
      </c>
      <c r="I902" s="176"/>
      <c r="L902" s="172"/>
      <c r="M902" s="177"/>
      <c r="T902" s="178"/>
      <c r="AT902" s="173" t="s">
        <v>164</v>
      </c>
      <c r="AU902" s="173" t="s">
        <v>82</v>
      </c>
      <c r="AV902" s="14" t="s">
        <v>88</v>
      </c>
      <c r="AW902" s="14" t="s">
        <v>30</v>
      </c>
      <c r="AX902" s="14" t="s">
        <v>78</v>
      </c>
      <c r="AY902" s="173" t="s">
        <v>155</v>
      </c>
    </row>
    <row r="903" spans="2:65" s="1" customFormat="1" ht="21.75" customHeight="1">
      <c r="B903" s="31"/>
      <c r="C903" s="156" t="s">
        <v>1062</v>
      </c>
      <c r="D903" s="156" t="s">
        <v>167</v>
      </c>
      <c r="E903" s="157" t="s">
        <v>1063</v>
      </c>
      <c r="F903" s="158" t="s">
        <v>1064</v>
      </c>
      <c r="G903" s="159" t="s">
        <v>191</v>
      </c>
      <c r="H903" s="160">
        <v>21</v>
      </c>
      <c r="I903" s="161"/>
      <c r="J903" s="162">
        <f>ROUND(I903*H903,2)</f>
        <v>0</v>
      </c>
      <c r="K903" s="158" t="s">
        <v>310</v>
      </c>
      <c r="L903" s="31"/>
      <c r="M903" s="163" t="s">
        <v>1</v>
      </c>
      <c r="N903" s="164" t="s">
        <v>38</v>
      </c>
      <c r="P903" s="141">
        <f>O903*H903</f>
        <v>0</v>
      </c>
      <c r="Q903" s="141">
        <v>2.2000000000000001E-4</v>
      </c>
      <c r="R903" s="141">
        <f>Q903*H903</f>
        <v>4.62E-3</v>
      </c>
      <c r="S903" s="141">
        <v>0</v>
      </c>
      <c r="T903" s="142">
        <f>S903*H903</f>
        <v>0</v>
      </c>
      <c r="AR903" s="143" t="s">
        <v>269</v>
      </c>
      <c r="AT903" s="143" t="s">
        <v>167</v>
      </c>
      <c r="AU903" s="143" t="s">
        <v>82</v>
      </c>
      <c r="AY903" s="16" t="s">
        <v>155</v>
      </c>
      <c r="BE903" s="144">
        <f>IF(N903="základní",J903,0)</f>
        <v>0</v>
      </c>
      <c r="BF903" s="144">
        <f>IF(N903="snížená",J903,0)</f>
        <v>0</v>
      </c>
      <c r="BG903" s="144">
        <f>IF(N903="zákl. přenesená",J903,0)</f>
        <v>0</v>
      </c>
      <c r="BH903" s="144">
        <f>IF(N903="sníž. přenesená",J903,0)</f>
        <v>0</v>
      </c>
      <c r="BI903" s="144">
        <f>IF(N903="nulová",J903,0)</f>
        <v>0</v>
      </c>
      <c r="BJ903" s="16" t="s">
        <v>78</v>
      </c>
      <c r="BK903" s="144">
        <f>ROUND(I903*H903,2)</f>
        <v>0</v>
      </c>
      <c r="BL903" s="16" t="s">
        <v>269</v>
      </c>
      <c r="BM903" s="143" t="s">
        <v>1065</v>
      </c>
    </row>
    <row r="904" spans="2:65" s="1" customFormat="1" ht="19.2">
      <c r="B904" s="31"/>
      <c r="D904" s="145" t="s">
        <v>163</v>
      </c>
      <c r="F904" s="146" t="s">
        <v>1066</v>
      </c>
      <c r="I904" s="147"/>
      <c r="L904" s="31"/>
      <c r="M904" s="148"/>
      <c r="T904" s="55"/>
      <c r="AT904" s="16" t="s">
        <v>163</v>
      </c>
      <c r="AU904" s="16" t="s">
        <v>82</v>
      </c>
    </row>
    <row r="905" spans="2:65" s="1" customFormat="1">
      <c r="B905" s="31"/>
      <c r="D905" s="179" t="s">
        <v>313</v>
      </c>
      <c r="F905" s="180" t="s">
        <v>1067</v>
      </c>
      <c r="I905" s="147"/>
      <c r="L905" s="31"/>
      <c r="M905" s="148"/>
      <c r="T905" s="55"/>
      <c r="AT905" s="16" t="s">
        <v>313</v>
      </c>
      <c r="AU905" s="16" t="s">
        <v>82</v>
      </c>
    </row>
    <row r="906" spans="2:65" s="13" customFormat="1">
      <c r="B906" s="166"/>
      <c r="D906" s="145" t="s">
        <v>164</v>
      </c>
      <c r="E906" s="167" t="s">
        <v>1</v>
      </c>
      <c r="F906" s="168" t="s">
        <v>1068</v>
      </c>
      <c r="H906" s="167" t="s">
        <v>1</v>
      </c>
      <c r="I906" s="169"/>
      <c r="L906" s="166"/>
      <c r="M906" s="170"/>
      <c r="T906" s="171"/>
      <c r="AT906" s="167" t="s">
        <v>164</v>
      </c>
      <c r="AU906" s="167" t="s">
        <v>82</v>
      </c>
      <c r="AV906" s="13" t="s">
        <v>78</v>
      </c>
      <c r="AW906" s="13" t="s">
        <v>30</v>
      </c>
      <c r="AX906" s="13" t="s">
        <v>73</v>
      </c>
      <c r="AY906" s="167" t="s">
        <v>155</v>
      </c>
    </row>
    <row r="907" spans="2:65" s="12" customFormat="1">
      <c r="B907" s="149"/>
      <c r="D907" s="145" t="s">
        <v>164</v>
      </c>
      <c r="E907" s="155" t="s">
        <v>1</v>
      </c>
      <c r="F907" s="150" t="s">
        <v>1069</v>
      </c>
      <c r="H907" s="151">
        <v>21</v>
      </c>
      <c r="I907" s="152"/>
      <c r="L907" s="149"/>
      <c r="M907" s="153"/>
      <c r="T907" s="154"/>
      <c r="AT907" s="155" t="s">
        <v>164</v>
      </c>
      <c r="AU907" s="155" t="s">
        <v>82</v>
      </c>
      <c r="AV907" s="12" t="s">
        <v>82</v>
      </c>
      <c r="AW907" s="12" t="s">
        <v>30</v>
      </c>
      <c r="AX907" s="12" t="s">
        <v>73</v>
      </c>
      <c r="AY907" s="155" t="s">
        <v>155</v>
      </c>
    </row>
    <row r="908" spans="2:65" s="14" customFormat="1">
      <c r="B908" s="172"/>
      <c r="D908" s="145" t="s">
        <v>164</v>
      </c>
      <c r="E908" s="173" t="s">
        <v>1</v>
      </c>
      <c r="F908" s="174" t="s">
        <v>179</v>
      </c>
      <c r="H908" s="175">
        <v>21</v>
      </c>
      <c r="I908" s="176"/>
      <c r="L908" s="172"/>
      <c r="M908" s="177"/>
      <c r="T908" s="178"/>
      <c r="AT908" s="173" t="s">
        <v>164</v>
      </c>
      <c r="AU908" s="173" t="s">
        <v>82</v>
      </c>
      <c r="AV908" s="14" t="s">
        <v>88</v>
      </c>
      <c r="AW908" s="14" t="s">
        <v>30</v>
      </c>
      <c r="AX908" s="14" t="s">
        <v>78</v>
      </c>
      <c r="AY908" s="173" t="s">
        <v>155</v>
      </c>
    </row>
    <row r="909" spans="2:65" s="1" customFormat="1" ht="24.15" customHeight="1">
      <c r="B909" s="31"/>
      <c r="C909" s="156" t="s">
        <v>1070</v>
      </c>
      <c r="D909" s="156" t="s">
        <v>167</v>
      </c>
      <c r="E909" s="157" t="s">
        <v>1071</v>
      </c>
      <c r="F909" s="158" t="s">
        <v>1072</v>
      </c>
      <c r="G909" s="159" t="s">
        <v>183</v>
      </c>
      <c r="H909" s="160">
        <v>9.3000000000000007</v>
      </c>
      <c r="I909" s="161"/>
      <c r="J909" s="162">
        <f>ROUND(I909*H909,2)</f>
        <v>0</v>
      </c>
      <c r="K909" s="158" t="s">
        <v>161</v>
      </c>
      <c r="L909" s="31"/>
      <c r="M909" s="163" t="s">
        <v>1</v>
      </c>
      <c r="N909" s="164" t="s">
        <v>38</v>
      </c>
      <c r="P909" s="141">
        <f>O909*H909</f>
        <v>0</v>
      </c>
      <c r="Q909" s="141">
        <v>3.6679999999999997E-2</v>
      </c>
      <c r="R909" s="141">
        <f>Q909*H909</f>
        <v>0.34112399999999998</v>
      </c>
      <c r="S909" s="141">
        <v>0</v>
      </c>
      <c r="T909" s="142">
        <f>S909*H909</f>
        <v>0</v>
      </c>
      <c r="AR909" s="143" t="s">
        <v>269</v>
      </c>
      <c r="AT909" s="143" t="s">
        <v>167</v>
      </c>
      <c r="AU909" s="143" t="s">
        <v>82</v>
      </c>
      <c r="AY909" s="16" t="s">
        <v>155</v>
      </c>
      <c r="BE909" s="144">
        <f>IF(N909="základní",J909,0)</f>
        <v>0</v>
      </c>
      <c r="BF909" s="144">
        <f>IF(N909="snížená",J909,0)</f>
        <v>0</v>
      </c>
      <c r="BG909" s="144">
        <f>IF(N909="zákl. přenesená",J909,0)</f>
        <v>0</v>
      </c>
      <c r="BH909" s="144">
        <f>IF(N909="sníž. přenesená",J909,0)</f>
        <v>0</v>
      </c>
      <c r="BI909" s="144">
        <f>IF(N909="nulová",J909,0)</f>
        <v>0</v>
      </c>
      <c r="BJ909" s="16" t="s">
        <v>78</v>
      </c>
      <c r="BK909" s="144">
        <f>ROUND(I909*H909,2)</f>
        <v>0</v>
      </c>
      <c r="BL909" s="16" t="s">
        <v>269</v>
      </c>
      <c r="BM909" s="143" t="s">
        <v>1073</v>
      </c>
    </row>
    <row r="910" spans="2:65" s="1" customFormat="1" ht="38.4">
      <c r="B910" s="31"/>
      <c r="D910" s="145" t="s">
        <v>163</v>
      </c>
      <c r="F910" s="146" t="s">
        <v>1074</v>
      </c>
      <c r="I910" s="147"/>
      <c r="L910" s="31"/>
      <c r="M910" s="148"/>
      <c r="T910" s="55"/>
      <c r="AT910" s="16" t="s">
        <v>163</v>
      </c>
      <c r="AU910" s="16" t="s">
        <v>82</v>
      </c>
    </row>
    <row r="911" spans="2:65" s="1" customFormat="1" ht="48">
      <c r="B911" s="31"/>
      <c r="D911" s="145" t="s">
        <v>173</v>
      </c>
      <c r="F911" s="165" t="s">
        <v>1075</v>
      </c>
      <c r="I911" s="147"/>
      <c r="L911" s="31"/>
      <c r="M911" s="148"/>
      <c r="T911" s="55"/>
      <c r="AT911" s="16" t="s">
        <v>173</v>
      </c>
      <c r="AU911" s="16" t="s">
        <v>82</v>
      </c>
    </row>
    <row r="912" spans="2:65" s="13" customFormat="1">
      <c r="B912" s="166"/>
      <c r="D912" s="145" t="s">
        <v>164</v>
      </c>
      <c r="E912" s="167" t="s">
        <v>1</v>
      </c>
      <c r="F912" s="168" t="s">
        <v>1076</v>
      </c>
      <c r="H912" s="167" t="s">
        <v>1</v>
      </c>
      <c r="I912" s="169"/>
      <c r="L912" s="166"/>
      <c r="M912" s="170"/>
      <c r="T912" s="171"/>
      <c r="AT912" s="167" t="s">
        <v>164</v>
      </c>
      <c r="AU912" s="167" t="s">
        <v>82</v>
      </c>
      <c r="AV912" s="13" t="s">
        <v>78</v>
      </c>
      <c r="AW912" s="13" t="s">
        <v>30</v>
      </c>
      <c r="AX912" s="13" t="s">
        <v>73</v>
      </c>
      <c r="AY912" s="167" t="s">
        <v>155</v>
      </c>
    </row>
    <row r="913" spans="2:65" s="12" customFormat="1">
      <c r="B913" s="149"/>
      <c r="D913" s="145" t="s">
        <v>164</v>
      </c>
      <c r="E913" s="155" t="s">
        <v>1</v>
      </c>
      <c r="F913" s="150" t="s">
        <v>1077</v>
      </c>
      <c r="H913" s="151">
        <v>9.3000000000000007</v>
      </c>
      <c r="I913" s="152"/>
      <c r="L913" s="149"/>
      <c r="M913" s="153"/>
      <c r="T913" s="154"/>
      <c r="AT913" s="155" t="s">
        <v>164</v>
      </c>
      <c r="AU913" s="155" t="s">
        <v>82</v>
      </c>
      <c r="AV913" s="12" t="s">
        <v>82</v>
      </c>
      <c r="AW913" s="12" t="s">
        <v>30</v>
      </c>
      <c r="AX913" s="12" t="s">
        <v>73</v>
      </c>
      <c r="AY913" s="155" t="s">
        <v>155</v>
      </c>
    </row>
    <row r="914" spans="2:65" s="14" customFormat="1">
      <c r="B914" s="172"/>
      <c r="D914" s="145" t="s">
        <v>164</v>
      </c>
      <c r="E914" s="173" t="s">
        <v>1</v>
      </c>
      <c r="F914" s="174" t="s">
        <v>179</v>
      </c>
      <c r="H914" s="175">
        <v>9.3000000000000007</v>
      </c>
      <c r="I914" s="176"/>
      <c r="L914" s="172"/>
      <c r="M914" s="177"/>
      <c r="T914" s="178"/>
      <c r="AT914" s="173" t="s">
        <v>164</v>
      </c>
      <c r="AU914" s="173" t="s">
        <v>82</v>
      </c>
      <c r="AV914" s="14" t="s">
        <v>88</v>
      </c>
      <c r="AW914" s="14" t="s">
        <v>30</v>
      </c>
      <c r="AX914" s="14" t="s">
        <v>78</v>
      </c>
      <c r="AY914" s="173" t="s">
        <v>155</v>
      </c>
    </row>
    <row r="915" spans="2:65" s="1" customFormat="1" ht="24.15" customHeight="1">
      <c r="B915" s="31"/>
      <c r="C915" s="156" t="s">
        <v>1078</v>
      </c>
      <c r="D915" s="156" t="s">
        <v>167</v>
      </c>
      <c r="E915" s="157" t="s">
        <v>1079</v>
      </c>
      <c r="F915" s="158" t="s">
        <v>1080</v>
      </c>
      <c r="G915" s="159" t="s">
        <v>183</v>
      </c>
      <c r="H915" s="160">
        <v>239.23400000000001</v>
      </c>
      <c r="I915" s="161"/>
      <c r="J915" s="162">
        <f>ROUND(I915*H915,2)</f>
        <v>0</v>
      </c>
      <c r="K915" s="158" t="s">
        <v>1</v>
      </c>
      <c r="L915" s="31"/>
      <c r="M915" s="163" t="s">
        <v>1</v>
      </c>
      <c r="N915" s="164" t="s">
        <v>38</v>
      </c>
      <c r="P915" s="141">
        <f>O915*H915</f>
        <v>0</v>
      </c>
      <c r="Q915" s="141">
        <v>3.6920000000000001E-2</v>
      </c>
      <c r="R915" s="141">
        <f>Q915*H915</f>
        <v>8.8325192800000014</v>
      </c>
      <c r="S915" s="141">
        <v>0</v>
      </c>
      <c r="T915" s="142">
        <f>S915*H915</f>
        <v>0</v>
      </c>
      <c r="AR915" s="143" t="s">
        <v>269</v>
      </c>
      <c r="AT915" s="143" t="s">
        <v>167</v>
      </c>
      <c r="AU915" s="143" t="s">
        <v>82</v>
      </c>
      <c r="AY915" s="16" t="s">
        <v>155</v>
      </c>
      <c r="BE915" s="144">
        <f>IF(N915="základní",J915,0)</f>
        <v>0</v>
      </c>
      <c r="BF915" s="144">
        <f>IF(N915="snížená",J915,0)</f>
        <v>0</v>
      </c>
      <c r="BG915" s="144">
        <f>IF(N915="zákl. přenesená",J915,0)</f>
        <v>0</v>
      </c>
      <c r="BH915" s="144">
        <f>IF(N915="sníž. přenesená",J915,0)</f>
        <v>0</v>
      </c>
      <c r="BI915" s="144">
        <f>IF(N915="nulová",J915,0)</f>
        <v>0</v>
      </c>
      <c r="BJ915" s="16" t="s">
        <v>78</v>
      </c>
      <c r="BK915" s="144">
        <f>ROUND(I915*H915,2)</f>
        <v>0</v>
      </c>
      <c r="BL915" s="16" t="s">
        <v>269</v>
      </c>
      <c r="BM915" s="143" t="s">
        <v>1081</v>
      </c>
    </row>
    <row r="916" spans="2:65" s="1" customFormat="1" ht="38.4">
      <c r="B916" s="31"/>
      <c r="D916" s="145" t="s">
        <v>163</v>
      </c>
      <c r="F916" s="146" t="s">
        <v>1082</v>
      </c>
      <c r="I916" s="147"/>
      <c r="L916" s="31"/>
      <c r="M916" s="148"/>
      <c r="T916" s="55"/>
      <c r="AT916" s="16" t="s">
        <v>163</v>
      </c>
      <c r="AU916" s="16" t="s">
        <v>82</v>
      </c>
    </row>
    <row r="917" spans="2:65" s="1" customFormat="1" ht="48">
      <c r="B917" s="31"/>
      <c r="D917" s="145" t="s">
        <v>173</v>
      </c>
      <c r="F917" s="165" t="s">
        <v>1075</v>
      </c>
      <c r="I917" s="147"/>
      <c r="L917" s="31"/>
      <c r="M917" s="148"/>
      <c r="T917" s="55"/>
      <c r="AT917" s="16" t="s">
        <v>173</v>
      </c>
      <c r="AU917" s="16" t="s">
        <v>82</v>
      </c>
    </row>
    <row r="918" spans="2:65" s="13" customFormat="1">
      <c r="B918" s="166"/>
      <c r="D918" s="145" t="s">
        <v>164</v>
      </c>
      <c r="E918" s="167" t="s">
        <v>1</v>
      </c>
      <c r="F918" s="168" t="s">
        <v>1083</v>
      </c>
      <c r="H918" s="167" t="s">
        <v>1</v>
      </c>
      <c r="I918" s="169"/>
      <c r="L918" s="166"/>
      <c r="M918" s="170"/>
      <c r="T918" s="171"/>
      <c r="AT918" s="167" t="s">
        <v>164</v>
      </c>
      <c r="AU918" s="167" t="s">
        <v>82</v>
      </c>
      <c r="AV918" s="13" t="s">
        <v>78</v>
      </c>
      <c r="AW918" s="13" t="s">
        <v>30</v>
      </c>
      <c r="AX918" s="13" t="s">
        <v>73</v>
      </c>
      <c r="AY918" s="167" t="s">
        <v>155</v>
      </c>
    </row>
    <row r="919" spans="2:65" s="13" customFormat="1">
      <c r="B919" s="166"/>
      <c r="D919" s="145" t="s">
        <v>164</v>
      </c>
      <c r="E919" s="167" t="s">
        <v>1</v>
      </c>
      <c r="F919" s="168" t="s">
        <v>1084</v>
      </c>
      <c r="H919" s="167" t="s">
        <v>1</v>
      </c>
      <c r="I919" s="169"/>
      <c r="L919" s="166"/>
      <c r="M919" s="170"/>
      <c r="T919" s="171"/>
      <c r="AT919" s="167" t="s">
        <v>164</v>
      </c>
      <c r="AU919" s="167" t="s">
        <v>82</v>
      </c>
      <c r="AV919" s="13" t="s">
        <v>78</v>
      </c>
      <c r="AW919" s="13" t="s">
        <v>30</v>
      </c>
      <c r="AX919" s="13" t="s">
        <v>73</v>
      </c>
      <c r="AY919" s="167" t="s">
        <v>155</v>
      </c>
    </row>
    <row r="920" spans="2:65" s="12" customFormat="1">
      <c r="B920" s="149"/>
      <c r="D920" s="145" t="s">
        <v>164</v>
      </c>
      <c r="E920" s="155" t="s">
        <v>1</v>
      </c>
      <c r="F920" s="150" t="s">
        <v>1085</v>
      </c>
      <c r="H920" s="151">
        <v>15.081</v>
      </c>
      <c r="I920" s="152"/>
      <c r="L920" s="149"/>
      <c r="M920" s="153"/>
      <c r="T920" s="154"/>
      <c r="AT920" s="155" t="s">
        <v>164</v>
      </c>
      <c r="AU920" s="155" t="s">
        <v>82</v>
      </c>
      <c r="AV920" s="12" t="s">
        <v>82</v>
      </c>
      <c r="AW920" s="12" t="s">
        <v>30</v>
      </c>
      <c r="AX920" s="12" t="s">
        <v>73</v>
      </c>
      <c r="AY920" s="155" t="s">
        <v>155</v>
      </c>
    </row>
    <row r="921" spans="2:65" s="13" customFormat="1">
      <c r="B921" s="166"/>
      <c r="D921" s="145" t="s">
        <v>164</v>
      </c>
      <c r="E921" s="167" t="s">
        <v>1</v>
      </c>
      <c r="F921" s="168" t="s">
        <v>1086</v>
      </c>
      <c r="H921" s="167" t="s">
        <v>1</v>
      </c>
      <c r="I921" s="169"/>
      <c r="L921" s="166"/>
      <c r="M921" s="170"/>
      <c r="T921" s="171"/>
      <c r="AT921" s="167" t="s">
        <v>164</v>
      </c>
      <c r="AU921" s="167" t="s">
        <v>82</v>
      </c>
      <c r="AV921" s="13" t="s">
        <v>78</v>
      </c>
      <c r="AW921" s="13" t="s">
        <v>30</v>
      </c>
      <c r="AX921" s="13" t="s">
        <v>73</v>
      </c>
      <c r="AY921" s="167" t="s">
        <v>155</v>
      </c>
    </row>
    <row r="922" spans="2:65" s="12" customFormat="1">
      <c r="B922" s="149"/>
      <c r="D922" s="145" t="s">
        <v>164</v>
      </c>
      <c r="E922" s="155" t="s">
        <v>1</v>
      </c>
      <c r="F922" s="150" t="s">
        <v>1087</v>
      </c>
      <c r="H922" s="151">
        <v>8.5640000000000001</v>
      </c>
      <c r="I922" s="152"/>
      <c r="L922" s="149"/>
      <c r="M922" s="153"/>
      <c r="T922" s="154"/>
      <c r="AT922" s="155" t="s">
        <v>164</v>
      </c>
      <c r="AU922" s="155" t="s">
        <v>82</v>
      </c>
      <c r="AV922" s="12" t="s">
        <v>82</v>
      </c>
      <c r="AW922" s="12" t="s">
        <v>30</v>
      </c>
      <c r="AX922" s="12" t="s">
        <v>73</v>
      </c>
      <c r="AY922" s="155" t="s">
        <v>155</v>
      </c>
    </row>
    <row r="923" spans="2:65" s="13" customFormat="1">
      <c r="B923" s="166"/>
      <c r="D923" s="145" t="s">
        <v>164</v>
      </c>
      <c r="E923" s="167" t="s">
        <v>1</v>
      </c>
      <c r="F923" s="168" t="s">
        <v>1088</v>
      </c>
      <c r="H923" s="167" t="s">
        <v>1</v>
      </c>
      <c r="I923" s="169"/>
      <c r="L923" s="166"/>
      <c r="M923" s="170"/>
      <c r="T923" s="171"/>
      <c r="AT923" s="167" t="s">
        <v>164</v>
      </c>
      <c r="AU923" s="167" t="s">
        <v>82</v>
      </c>
      <c r="AV923" s="13" t="s">
        <v>78</v>
      </c>
      <c r="AW923" s="13" t="s">
        <v>30</v>
      </c>
      <c r="AX923" s="13" t="s">
        <v>73</v>
      </c>
      <c r="AY923" s="167" t="s">
        <v>155</v>
      </c>
    </row>
    <row r="924" spans="2:65" s="12" customFormat="1">
      <c r="B924" s="149"/>
      <c r="D924" s="145" t="s">
        <v>164</v>
      </c>
      <c r="E924" s="155" t="s">
        <v>1</v>
      </c>
      <c r="F924" s="150" t="s">
        <v>1089</v>
      </c>
      <c r="H924" s="151">
        <v>40.052999999999997</v>
      </c>
      <c r="I924" s="152"/>
      <c r="L924" s="149"/>
      <c r="M924" s="153"/>
      <c r="T924" s="154"/>
      <c r="AT924" s="155" t="s">
        <v>164</v>
      </c>
      <c r="AU924" s="155" t="s">
        <v>82</v>
      </c>
      <c r="AV924" s="12" t="s">
        <v>82</v>
      </c>
      <c r="AW924" s="12" t="s">
        <v>30</v>
      </c>
      <c r="AX924" s="12" t="s">
        <v>73</v>
      </c>
      <c r="AY924" s="155" t="s">
        <v>155</v>
      </c>
    </row>
    <row r="925" spans="2:65" s="13" customFormat="1">
      <c r="B925" s="166"/>
      <c r="D925" s="145" t="s">
        <v>164</v>
      </c>
      <c r="E925" s="167" t="s">
        <v>1</v>
      </c>
      <c r="F925" s="168" t="s">
        <v>1090</v>
      </c>
      <c r="H925" s="167" t="s">
        <v>1</v>
      </c>
      <c r="I925" s="169"/>
      <c r="L925" s="166"/>
      <c r="M925" s="170"/>
      <c r="T925" s="171"/>
      <c r="AT925" s="167" t="s">
        <v>164</v>
      </c>
      <c r="AU925" s="167" t="s">
        <v>82</v>
      </c>
      <c r="AV925" s="13" t="s">
        <v>78</v>
      </c>
      <c r="AW925" s="13" t="s">
        <v>30</v>
      </c>
      <c r="AX925" s="13" t="s">
        <v>73</v>
      </c>
      <c r="AY925" s="167" t="s">
        <v>155</v>
      </c>
    </row>
    <row r="926" spans="2:65" s="12" customFormat="1">
      <c r="B926" s="149"/>
      <c r="D926" s="145" t="s">
        <v>164</v>
      </c>
      <c r="E926" s="155" t="s">
        <v>1</v>
      </c>
      <c r="F926" s="150" t="s">
        <v>1091</v>
      </c>
      <c r="H926" s="151">
        <v>22.17</v>
      </c>
      <c r="I926" s="152"/>
      <c r="L926" s="149"/>
      <c r="M926" s="153"/>
      <c r="T926" s="154"/>
      <c r="AT926" s="155" t="s">
        <v>164</v>
      </c>
      <c r="AU926" s="155" t="s">
        <v>82</v>
      </c>
      <c r="AV926" s="12" t="s">
        <v>82</v>
      </c>
      <c r="AW926" s="12" t="s">
        <v>30</v>
      </c>
      <c r="AX926" s="12" t="s">
        <v>73</v>
      </c>
      <c r="AY926" s="155" t="s">
        <v>155</v>
      </c>
    </row>
    <row r="927" spans="2:65" s="13" customFormat="1">
      <c r="B927" s="166"/>
      <c r="D927" s="145" t="s">
        <v>164</v>
      </c>
      <c r="E927" s="167" t="s">
        <v>1</v>
      </c>
      <c r="F927" s="168" t="s">
        <v>1092</v>
      </c>
      <c r="H927" s="167" t="s">
        <v>1</v>
      </c>
      <c r="I927" s="169"/>
      <c r="L927" s="166"/>
      <c r="M927" s="170"/>
      <c r="T927" s="171"/>
      <c r="AT927" s="167" t="s">
        <v>164</v>
      </c>
      <c r="AU927" s="167" t="s">
        <v>82</v>
      </c>
      <c r="AV927" s="13" t="s">
        <v>78</v>
      </c>
      <c r="AW927" s="13" t="s">
        <v>30</v>
      </c>
      <c r="AX927" s="13" t="s">
        <v>73</v>
      </c>
      <c r="AY927" s="167" t="s">
        <v>155</v>
      </c>
    </row>
    <row r="928" spans="2:65" s="12" customFormat="1">
      <c r="B928" s="149"/>
      <c r="D928" s="145" t="s">
        <v>164</v>
      </c>
      <c r="E928" s="155" t="s">
        <v>1</v>
      </c>
      <c r="F928" s="150" t="s">
        <v>1093</v>
      </c>
      <c r="H928" s="151">
        <v>7.67</v>
      </c>
      <c r="I928" s="152"/>
      <c r="L928" s="149"/>
      <c r="M928" s="153"/>
      <c r="T928" s="154"/>
      <c r="AT928" s="155" t="s">
        <v>164</v>
      </c>
      <c r="AU928" s="155" t="s">
        <v>82</v>
      </c>
      <c r="AV928" s="12" t="s">
        <v>82</v>
      </c>
      <c r="AW928" s="12" t="s">
        <v>30</v>
      </c>
      <c r="AX928" s="12" t="s">
        <v>73</v>
      </c>
      <c r="AY928" s="155" t="s">
        <v>155</v>
      </c>
    </row>
    <row r="929" spans="2:51" s="13" customFormat="1">
      <c r="B929" s="166"/>
      <c r="D929" s="145" t="s">
        <v>164</v>
      </c>
      <c r="E929" s="167" t="s">
        <v>1</v>
      </c>
      <c r="F929" s="168" t="s">
        <v>1094</v>
      </c>
      <c r="H929" s="167" t="s">
        <v>1</v>
      </c>
      <c r="I929" s="169"/>
      <c r="L929" s="166"/>
      <c r="M929" s="170"/>
      <c r="T929" s="171"/>
      <c r="AT929" s="167" t="s">
        <v>164</v>
      </c>
      <c r="AU929" s="167" t="s">
        <v>82</v>
      </c>
      <c r="AV929" s="13" t="s">
        <v>78</v>
      </c>
      <c r="AW929" s="13" t="s">
        <v>30</v>
      </c>
      <c r="AX929" s="13" t="s">
        <v>73</v>
      </c>
      <c r="AY929" s="167" t="s">
        <v>155</v>
      </c>
    </row>
    <row r="930" spans="2:51" s="12" customFormat="1">
      <c r="B930" s="149"/>
      <c r="D930" s="145" t="s">
        <v>164</v>
      </c>
      <c r="E930" s="155" t="s">
        <v>1</v>
      </c>
      <c r="F930" s="150" t="s">
        <v>1095</v>
      </c>
      <c r="H930" s="151">
        <v>20.338000000000001</v>
      </c>
      <c r="I930" s="152"/>
      <c r="L930" s="149"/>
      <c r="M930" s="153"/>
      <c r="T930" s="154"/>
      <c r="AT930" s="155" t="s">
        <v>164</v>
      </c>
      <c r="AU930" s="155" t="s">
        <v>82</v>
      </c>
      <c r="AV930" s="12" t="s">
        <v>82</v>
      </c>
      <c r="AW930" s="12" t="s">
        <v>30</v>
      </c>
      <c r="AX930" s="12" t="s">
        <v>73</v>
      </c>
      <c r="AY930" s="155" t="s">
        <v>155</v>
      </c>
    </row>
    <row r="931" spans="2:51" s="13" customFormat="1">
      <c r="B931" s="166"/>
      <c r="D931" s="145" t="s">
        <v>164</v>
      </c>
      <c r="E931" s="167" t="s">
        <v>1</v>
      </c>
      <c r="F931" s="168" t="s">
        <v>1096</v>
      </c>
      <c r="H931" s="167" t="s">
        <v>1</v>
      </c>
      <c r="I931" s="169"/>
      <c r="L931" s="166"/>
      <c r="M931" s="170"/>
      <c r="T931" s="171"/>
      <c r="AT931" s="167" t="s">
        <v>164</v>
      </c>
      <c r="AU931" s="167" t="s">
        <v>82</v>
      </c>
      <c r="AV931" s="13" t="s">
        <v>78</v>
      </c>
      <c r="AW931" s="13" t="s">
        <v>30</v>
      </c>
      <c r="AX931" s="13" t="s">
        <v>73</v>
      </c>
      <c r="AY931" s="167" t="s">
        <v>155</v>
      </c>
    </row>
    <row r="932" spans="2:51" s="12" customFormat="1">
      <c r="B932" s="149"/>
      <c r="D932" s="145" t="s">
        <v>164</v>
      </c>
      <c r="E932" s="155" t="s">
        <v>1</v>
      </c>
      <c r="F932" s="150" t="s">
        <v>1097</v>
      </c>
      <c r="H932" s="151">
        <v>2.1</v>
      </c>
      <c r="I932" s="152"/>
      <c r="L932" s="149"/>
      <c r="M932" s="153"/>
      <c r="T932" s="154"/>
      <c r="AT932" s="155" t="s">
        <v>164</v>
      </c>
      <c r="AU932" s="155" t="s">
        <v>82</v>
      </c>
      <c r="AV932" s="12" t="s">
        <v>82</v>
      </c>
      <c r="AW932" s="12" t="s">
        <v>30</v>
      </c>
      <c r="AX932" s="12" t="s">
        <v>73</v>
      </c>
      <c r="AY932" s="155" t="s">
        <v>155</v>
      </c>
    </row>
    <row r="933" spans="2:51" s="13" customFormat="1">
      <c r="B933" s="166"/>
      <c r="D933" s="145" t="s">
        <v>164</v>
      </c>
      <c r="E933" s="167" t="s">
        <v>1</v>
      </c>
      <c r="F933" s="168" t="s">
        <v>1098</v>
      </c>
      <c r="H933" s="167" t="s">
        <v>1</v>
      </c>
      <c r="I933" s="169"/>
      <c r="L933" s="166"/>
      <c r="M933" s="170"/>
      <c r="T933" s="171"/>
      <c r="AT933" s="167" t="s">
        <v>164</v>
      </c>
      <c r="AU933" s="167" t="s">
        <v>82</v>
      </c>
      <c r="AV933" s="13" t="s">
        <v>78</v>
      </c>
      <c r="AW933" s="13" t="s">
        <v>30</v>
      </c>
      <c r="AX933" s="13" t="s">
        <v>73</v>
      </c>
      <c r="AY933" s="167" t="s">
        <v>155</v>
      </c>
    </row>
    <row r="934" spans="2:51" s="12" customFormat="1">
      <c r="B934" s="149"/>
      <c r="D934" s="145" t="s">
        <v>164</v>
      </c>
      <c r="E934" s="155" t="s">
        <v>1</v>
      </c>
      <c r="F934" s="150" t="s">
        <v>1095</v>
      </c>
      <c r="H934" s="151">
        <v>20.338000000000001</v>
      </c>
      <c r="I934" s="152"/>
      <c r="L934" s="149"/>
      <c r="M934" s="153"/>
      <c r="T934" s="154"/>
      <c r="AT934" s="155" t="s">
        <v>164</v>
      </c>
      <c r="AU934" s="155" t="s">
        <v>82</v>
      </c>
      <c r="AV934" s="12" t="s">
        <v>82</v>
      </c>
      <c r="AW934" s="12" t="s">
        <v>30</v>
      </c>
      <c r="AX934" s="12" t="s">
        <v>73</v>
      </c>
      <c r="AY934" s="155" t="s">
        <v>155</v>
      </c>
    </row>
    <row r="935" spans="2:51" s="13" customFormat="1">
      <c r="B935" s="166"/>
      <c r="D935" s="145" t="s">
        <v>164</v>
      </c>
      <c r="E935" s="167" t="s">
        <v>1</v>
      </c>
      <c r="F935" s="168" t="s">
        <v>1099</v>
      </c>
      <c r="H935" s="167" t="s">
        <v>1</v>
      </c>
      <c r="I935" s="169"/>
      <c r="L935" s="166"/>
      <c r="M935" s="170"/>
      <c r="T935" s="171"/>
      <c r="AT935" s="167" t="s">
        <v>164</v>
      </c>
      <c r="AU935" s="167" t="s">
        <v>82</v>
      </c>
      <c r="AV935" s="13" t="s">
        <v>78</v>
      </c>
      <c r="AW935" s="13" t="s">
        <v>30</v>
      </c>
      <c r="AX935" s="13" t="s">
        <v>73</v>
      </c>
      <c r="AY935" s="167" t="s">
        <v>155</v>
      </c>
    </row>
    <row r="936" spans="2:51" s="12" customFormat="1">
      <c r="B936" s="149"/>
      <c r="D936" s="145" t="s">
        <v>164</v>
      </c>
      <c r="E936" s="155" t="s">
        <v>1</v>
      </c>
      <c r="F936" s="150" t="s">
        <v>1100</v>
      </c>
      <c r="H936" s="151">
        <v>20.138000000000002</v>
      </c>
      <c r="I936" s="152"/>
      <c r="L936" s="149"/>
      <c r="M936" s="153"/>
      <c r="T936" s="154"/>
      <c r="AT936" s="155" t="s">
        <v>164</v>
      </c>
      <c r="AU936" s="155" t="s">
        <v>82</v>
      </c>
      <c r="AV936" s="12" t="s">
        <v>82</v>
      </c>
      <c r="AW936" s="12" t="s">
        <v>30</v>
      </c>
      <c r="AX936" s="12" t="s">
        <v>73</v>
      </c>
      <c r="AY936" s="155" t="s">
        <v>155</v>
      </c>
    </row>
    <row r="937" spans="2:51" s="13" customFormat="1">
      <c r="B937" s="166"/>
      <c r="D937" s="145" t="s">
        <v>164</v>
      </c>
      <c r="E937" s="167" t="s">
        <v>1</v>
      </c>
      <c r="F937" s="168" t="s">
        <v>1101</v>
      </c>
      <c r="H937" s="167" t="s">
        <v>1</v>
      </c>
      <c r="I937" s="169"/>
      <c r="L937" s="166"/>
      <c r="M937" s="170"/>
      <c r="T937" s="171"/>
      <c r="AT937" s="167" t="s">
        <v>164</v>
      </c>
      <c r="AU937" s="167" t="s">
        <v>82</v>
      </c>
      <c r="AV937" s="13" t="s">
        <v>78</v>
      </c>
      <c r="AW937" s="13" t="s">
        <v>30</v>
      </c>
      <c r="AX937" s="13" t="s">
        <v>73</v>
      </c>
      <c r="AY937" s="167" t="s">
        <v>155</v>
      </c>
    </row>
    <row r="938" spans="2:51" s="12" customFormat="1">
      <c r="B938" s="149"/>
      <c r="D938" s="145" t="s">
        <v>164</v>
      </c>
      <c r="E938" s="155" t="s">
        <v>1</v>
      </c>
      <c r="F938" s="150" t="s">
        <v>1102</v>
      </c>
      <c r="H938" s="151">
        <v>9.4250000000000007</v>
      </c>
      <c r="I938" s="152"/>
      <c r="L938" s="149"/>
      <c r="M938" s="153"/>
      <c r="T938" s="154"/>
      <c r="AT938" s="155" t="s">
        <v>164</v>
      </c>
      <c r="AU938" s="155" t="s">
        <v>82</v>
      </c>
      <c r="AV938" s="12" t="s">
        <v>82</v>
      </c>
      <c r="AW938" s="12" t="s">
        <v>30</v>
      </c>
      <c r="AX938" s="12" t="s">
        <v>73</v>
      </c>
      <c r="AY938" s="155" t="s">
        <v>155</v>
      </c>
    </row>
    <row r="939" spans="2:51" s="13" customFormat="1">
      <c r="B939" s="166"/>
      <c r="D939" s="145" t="s">
        <v>164</v>
      </c>
      <c r="E939" s="167" t="s">
        <v>1</v>
      </c>
      <c r="F939" s="168" t="s">
        <v>1103</v>
      </c>
      <c r="H939" s="167" t="s">
        <v>1</v>
      </c>
      <c r="I939" s="169"/>
      <c r="L939" s="166"/>
      <c r="M939" s="170"/>
      <c r="T939" s="171"/>
      <c r="AT939" s="167" t="s">
        <v>164</v>
      </c>
      <c r="AU939" s="167" t="s">
        <v>82</v>
      </c>
      <c r="AV939" s="13" t="s">
        <v>78</v>
      </c>
      <c r="AW939" s="13" t="s">
        <v>30</v>
      </c>
      <c r="AX939" s="13" t="s">
        <v>73</v>
      </c>
      <c r="AY939" s="167" t="s">
        <v>155</v>
      </c>
    </row>
    <row r="940" spans="2:51" s="12" customFormat="1">
      <c r="B940" s="149"/>
      <c r="D940" s="145" t="s">
        <v>164</v>
      </c>
      <c r="E940" s="155" t="s">
        <v>1</v>
      </c>
      <c r="F940" s="150" t="s">
        <v>1104</v>
      </c>
      <c r="H940" s="151">
        <v>8.0250000000000004</v>
      </c>
      <c r="I940" s="152"/>
      <c r="L940" s="149"/>
      <c r="M940" s="153"/>
      <c r="T940" s="154"/>
      <c r="AT940" s="155" t="s">
        <v>164</v>
      </c>
      <c r="AU940" s="155" t="s">
        <v>82</v>
      </c>
      <c r="AV940" s="12" t="s">
        <v>82</v>
      </c>
      <c r="AW940" s="12" t="s">
        <v>30</v>
      </c>
      <c r="AX940" s="12" t="s">
        <v>73</v>
      </c>
      <c r="AY940" s="155" t="s">
        <v>155</v>
      </c>
    </row>
    <row r="941" spans="2:51" s="13" customFormat="1">
      <c r="B941" s="166"/>
      <c r="D941" s="145" t="s">
        <v>164</v>
      </c>
      <c r="E941" s="167" t="s">
        <v>1</v>
      </c>
      <c r="F941" s="168" t="s">
        <v>1105</v>
      </c>
      <c r="H941" s="167" t="s">
        <v>1</v>
      </c>
      <c r="I941" s="169"/>
      <c r="L941" s="166"/>
      <c r="M941" s="170"/>
      <c r="T941" s="171"/>
      <c r="AT941" s="167" t="s">
        <v>164</v>
      </c>
      <c r="AU941" s="167" t="s">
        <v>82</v>
      </c>
      <c r="AV941" s="13" t="s">
        <v>78</v>
      </c>
      <c r="AW941" s="13" t="s">
        <v>30</v>
      </c>
      <c r="AX941" s="13" t="s">
        <v>73</v>
      </c>
      <c r="AY941" s="167" t="s">
        <v>155</v>
      </c>
    </row>
    <row r="942" spans="2:51" s="12" customFormat="1">
      <c r="B942" s="149"/>
      <c r="D942" s="145" t="s">
        <v>164</v>
      </c>
      <c r="E942" s="155" t="s">
        <v>1</v>
      </c>
      <c r="F942" s="150" t="s">
        <v>1106</v>
      </c>
      <c r="H942" s="151">
        <v>16.25</v>
      </c>
      <c r="I942" s="152"/>
      <c r="L942" s="149"/>
      <c r="M942" s="153"/>
      <c r="T942" s="154"/>
      <c r="AT942" s="155" t="s">
        <v>164</v>
      </c>
      <c r="AU942" s="155" t="s">
        <v>82</v>
      </c>
      <c r="AV942" s="12" t="s">
        <v>82</v>
      </c>
      <c r="AW942" s="12" t="s">
        <v>30</v>
      </c>
      <c r="AX942" s="12" t="s">
        <v>73</v>
      </c>
      <c r="AY942" s="155" t="s">
        <v>155</v>
      </c>
    </row>
    <row r="943" spans="2:51" s="13" customFormat="1">
      <c r="B943" s="166"/>
      <c r="D943" s="145" t="s">
        <v>164</v>
      </c>
      <c r="E943" s="167" t="s">
        <v>1</v>
      </c>
      <c r="F943" s="168" t="s">
        <v>1107</v>
      </c>
      <c r="H943" s="167" t="s">
        <v>1</v>
      </c>
      <c r="I943" s="169"/>
      <c r="L943" s="166"/>
      <c r="M943" s="170"/>
      <c r="T943" s="171"/>
      <c r="AT943" s="167" t="s">
        <v>164</v>
      </c>
      <c r="AU943" s="167" t="s">
        <v>82</v>
      </c>
      <c r="AV943" s="13" t="s">
        <v>78</v>
      </c>
      <c r="AW943" s="13" t="s">
        <v>30</v>
      </c>
      <c r="AX943" s="13" t="s">
        <v>73</v>
      </c>
      <c r="AY943" s="167" t="s">
        <v>155</v>
      </c>
    </row>
    <row r="944" spans="2:51" s="12" customFormat="1">
      <c r="B944" s="149"/>
      <c r="D944" s="145" t="s">
        <v>164</v>
      </c>
      <c r="E944" s="155" t="s">
        <v>1</v>
      </c>
      <c r="F944" s="150" t="s">
        <v>1108</v>
      </c>
      <c r="H944" s="151">
        <v>8.7509999999999994</v>
      </c>
      <c r="I944" s="152"/>
      <c r="L944" s="149"/>
      <c r="M944" s="153"/>
      <c r="T944" s="154"/>
      <c r="AT944" s="155" t="s">
        <v>164</v>
      </c>
      <c r="AU944" s="155" t="s">
        <v>82</v>
      </c>
      <c r="AV944" s="12" t="s">
        <v>82</v>
      </c>
      <c r="AW944" s="12" t="s">
        <v>30</v>
      </c>
      <c r="AX944" s="12" t="s">
        <v>73</v>
      </c>
      <c r="AY944" s="155" t="s">
        <v>155</v>
      </c>
    </row>
    <row r="945" spans="2:65" s="13" customFormat="1">
      <c r="B945" s="166"/>
      <c r="D945" s="145" t="s">
        <v>164</v>
      </c>
      <c r="E945" s="167" t="s">
        <v>1</v>
      </c>
      <c r="F945" s="168" t="s">
        <v>1109</v>
      </c>
      <c r="H945" s="167" t="s">
        <v>1</v>
      </c>
      <c r="I945" s="169"/>
      <c r="L945" s="166"/>
      <c r="M945" s="170"/>
      <c r="T945" s="171"/>
      <c r="AT945" s="167" t="s">
        <v>164</v>
      </c>
      <c r="AU945" s="167" t="s">
        <v>82</v>
      </c>
      <c r="AV945" s="13" t="s">
        <v>78</v>
      </c>
      <c r="AW945" s="13" t="s">
        <v>30</v>
      </c>
      <c r="AX945" s="13" t="s">
        <v>73</v>
      </c>
      <c r="AY945" s="167" t="s">
        <v>155</v>
      </c>
    </row>
    <row r="946" spans="2:65" s="12" customFormat="1">
      <c r="B946" s="149"/>
      <c r="D946" s="145" t="s">
        <v>164</v>
      </c>
      <c r="E946" s="155" t="s">
        <v>1</v>
      </c>
      <c r="F946" s="150" t="s">
        <v>1110</v>
      </c>
      <c r="H946" s="151">
        <v>28.576000000000001</v>
      </c>
      <c r="I946" s="152"/>
      <c r="L946" s="149"/>
      <c r="M946" s="153"/>
      <c r="T946" s="154"/>
      <c r="AT946" s="155" t="s">
        <v>164</v>
      </c>
      <c r="AU946" s="155" t="s">
        <v>82</v>
      </c>
      <c r="AV946" s="12" t="s">
        <v>82</v>
      </c>
      <c r="AW946" s="12" t="s">
        <v>30</v>
      </c>
      <c r="AX946" s="12" t="s">
        <v>73</v>
      </c>
      <c r="AY946" s="155" t="s">
        <v>155</v>
      </c>
    </row>
    <row r="947" spans="2:65" s="13" customFormat="1">
      <c r="B947" s="166"/>
      <c r="D947" s="145" t="s">
        <v>164</v>
      </c>
      <c r="E947" s="167" t="s">
        <v>1</v>
      </c>
      <c r="F947" s="168" t="s">
        <v>1111</v>
      </c>
      <c r="H947" s="167" t="s">
        <v>1</v>
      </c>
      <c r="I947" s="169"/>
      <c r="L947" s="166"/>
      <c r="M947" s="170"/>
      <c r="T947" s="171"/>
      <c r="AT947" s="167" t="s">
        <v>164</v>
      </c>
      <c r="AU947" s="167" t="s">
        <v>82</v>
      </c>
      <c r="AV947" s="13" t="s">
        <v>78</v>
      </c>
      <c r="AW947" s="13" t="s">
        <v>30</v>
      </c>
      <c r="AX947" s="13" t="s">
        <v>73</v>
      </c>
      <c r="AY947" s="167" t="s">
        <v>155</v>
      </c>
    </row>
    <row r="948" spans="2:65" s="12" customFormat="1">
      <c r="B948" s="149"/>
      <c r="D948" s="145" t="s">
        <v>164</v>
      </c>
      <c r="E948" s="155" t="s">
        <v>1</v>
      </c>
      <c r="F948" s="150" t="s">
        <v>1112</v>
      </c>
      <c r="H948" s="151">
        <v>7.8460000000000001</v>
      </c>
      <c r="I948" s="152"/>
      <c r="L948" s="149"/>
      <c r="M948" s="153"/>
      <c r="T948" s="154"/>
      <c r="AT948" s="155" t="s">
        <v>164</v>
      </c>
      <c r="AU948" s="155" t="s">
        <v>82</v>
      </c>
      <c r="AV948" s="12" t="s">
        <v>82</v>
      </c>
      <c r="AW948" s="12" t="s">
        <v>30</v>
      </c>
      <c r="AX948" s="12" t="s">
        <v>73</v>
      </c>
      <c r="AY948" s="155" t="s">
        <v>155</v>
      </c>
    </row>
    <row r="949" spans="2:65" s="13" customFormat="1">
      <c r="B949" s="166"/>
      <c r="D949" s="145" t="s">
        <v>164</v>
      </c>
      <c r="E949" s="167" t="s">
        <v>1</v>
      </c>
      <c r="F949" s="168" t="s">
        <v>1113</v>
      </c>
      <c r="H949" s="167" t="s">
        <v>1</v>
      </c>
      <c r="I949" s="169"/>
      <c r="L949" s="166"/>
      <c r="M949" s="170"/>
      <c r="T949" s="171"/>
      <c r="AT949" s="167" t="s">
        <v>164</v>
      </c>
      <c r="AU949" s="167" t="s">
        <v>82</v>
      </c>
      <c r="AV949" s="13" t="s">
        <v>78</v>
      </c>
      <c r="AW949" s="13" t="s">
        <v>30</v>
      </c>
      <c r="AX949" s="13" t="s">
        <v>73</v>
      </c>
      <c r="AY949" s="167" t="s">
        <v>155</v>
      </c>
    </row>
    <row r="950" spans="2:65" s="12" customFormat="1">
      <c r="B950" s="149"/>
      <c r="D950" s="145" t="s">
        <v>164</v>
      </c>
      <c r="E950" s="155" t="s">
        <v>1</v>
      </c>
      <c r="F950" s="150" t="s">
        <v>1114</v>
      </c>
      <c r="H950" s="151">
        <v>3.9089999999999998</v>
      </c>
      <c r="I950" s="152"/>
      <c r="L950" s="149"/>
      <c r="M950" s="153"/>
      <c r="T950" s="154"/>
      <c r="AT950" s="155" t="s">
        <v>164</v>
      </c>
      <c r="AU950" s="155" t="s">
        <v>82</v>
      </c>
      <c r="AV950" s="12" t="s">
        <v>82</v>
      </c>
      <c r="AW950" s="12" t="s">
        <v>30</v>
      </c>
      <c r="AX950" s="12" t="s">
        <v>73</v>
      </c>
      <c r="AY950" s="155" t="s">
        <v>155</v>
      </c>
    </row>
    <row r="951" spans="2:65" s="14" customFormat="1">
      <c r="B951" s="172"/>
      <c r="D951" s="145" t="s">
        <v>164</v>
      </c>
      <c r="E951" s="173" t="s">
        <v>1</v>
      </c>
      <c r="F951" s="174" t="s">
        <v>179</v>
      </c>
      <c r="H951" s="175">
        <v>239.23400000000001</v>
      </c>
      <c r="I951" s="176"/>
      <c r="L951" s="172"/>
      <c r="M951" s="177"/>
      <c r="T951" s="178"/>
      <c r="AT951" s="173" t="s">
        <v>164</v>
      </c>
      <c r="AU951" s="173" t="s">
        <v>82</v>
      </c>
      <c r="AV951" s="14" t="s">
        <v>88</v>
      </c>
      <c r="AW951" s="14" t="s">
        <v>30</v>
      </c>
      <c r="AX951" s="14" t="s">
        <v>78</v>
      </c>
      <c r="AY951" s="173" t="s">
        <v>155</v>
      </c>
    </row>
    <row r="952" spans="2:65" s="1" customFormat="1" ht="24.15" customHeight="1">
      <c r="B952" s="31"/>
      <c r="C952" s="156" t="s">
        <v>1115</v>
      </c>
      <c r="D952" s="156" t="s">
        <v>167</v>
      </c>
      <c r="E952" s="157" t="s">
        <v>1116</v>
      </c>
      <c r="F952" s="158" t="s">
        <v>1117</v>
      </c>
      <c r="G952" s="159" t="s">
        <v>681</v>
      </c>
      <c r="H952" s="181"/>
      <c r="I952" s="161"/>
      <c r="J952" s="162">
        <f>ROUND(I952*H952,2)</f>
        <v>0</v>
      </c>
      <c r="K952" s="158" t="s">
        <v>161</v>
      </c>
      <c r="L952" s="31"/>
      <c r="M952" s="163" t="s">
        <v>1</v>
      </c>
      <c r="N952" s="164" t="s">
        <v>38</v>
      </c>
      <c r="P952" s="141">
        <f>O952*H952</f>
        <v>0</v>
      </c>
      <c r="Q952" s="141">
        <v>0</v>
      </c>
      <c r="R952" s="141">
        <f>Q952*H952</f>
        <v>0</v>
      </c>
      <c r="S952" s="141">
        <v>0</v>
      </c>
      <c r="T952" s="142">
        <f>S952*H952</f>
        <v>0</v>
      </c>
      <c r="AR952" s="143" t="s">
        <v>269</v>
      </c>
      <c r="AT952" s="143" t="s">
        <v>167</v>
      </c>
      <c r="AU952" s="143" t="s">
        <v>82</v>
      </c>
      <c r="AY952" s="16" t="s">
        <v>155</v>
      </c>
      <c r="BE952" s="144">
        <f>IF(N952="základní",J952,0)</f>
        <v>0</v>
      </c>
      <c r="BF952" s="144">
        <f>IF(N952="snížená",J952,0)</f>
        <v>0</v>
      </c>
      <c r="BG952" s="144">
        <f>IF(N952="zákl. přenesená",J952,0)</f>
        <v>0</v>
      </c>
      <c r="BH952" s="144">
        <f>IF(N952="sníž. přenesená",J952,0)</f>
        <v>0</v>
      </c>
      <c r="BI952" s="144">
        <f>IF(N952="nulová",J952,0)</f>
        <v>0</v>
      </c>
      <c r="BJ952" s="16" t="s">
        <v>78</v>
      </c>
      <c r="BK952" s="144">
        <f>ROUND(I952*H952,2)</f>
        <v>0</v>
      </c>
      <c r="BL952" s="16" t="s">
        <v>269</v>
      </c>
      <c r="BM952" s="143" t="s">
        <v>1118</v>
      </c>
    </row>
    <row r="953" spans="2:65" s="1" customFormat="1" ht="28.8">
      <c r="B953" s="31"/>
      <c r="D953" s="145" t="s">
        <v>163</v>
      </c>
      <c r="F953" s="146" t="s">
        <v>1119</v>
      </c>
      <c r="I953" s="147"/>
      <c r="L953" s="31"/>
      <c r="M953" s="148"/>
      <c r="T953" s="55"/>
      <c r="AT953" s="16" t="s">
        <v>163</v>
      </c>
      <c r="AU953" s="16" t="s">
        <v>82</v>
      </c>
    </row>
    <row r="954" spans="2:65" s="1" customFormat="1" ht="144">
      <c r="B954" s="31"/>
      <c r="D954" s="145" t="s">
        <v>173</v>
      </c>
      <c r="F954" s="165" t="s">
        <v>1120</v>
      </c>
      <c r="I954" s="147"/>
      <c r="L954" s="31"/>
      <c r="M954" s="148"/>
      <c r="T954" s="55"/>
      <c r="AT954" s="16" t="s">
        <v>173</v>
      </c>
      <c r="AU954" s="16" t="s">
        <v>82</v>
      </c>
    </row>
    <row r="955" spans="2:65" s="11" customFormat="1" ht="22.95" customHeight="1">
      <c r="B955" s="119"/>
      <c r="D955" s="120" t="s">
        <v>72</v>
      </c>
      <c r="E955" s="129" t="s">
        <v>1121</v>
      </c>
      <c r="F955" s="129" t="s">
        <v>1122</v>
      </c>
      <c r="I955" s="122"/>
      <c r="J955" s="130">
        <f>BK955</f>
        <v>0</v>
      </c>
      <c r="L955" s="119"/>
      <c r="M955" s="124"/>
      <c r="P955" s="125">
        <f>SUM(P956:P966)</f>
        <v>0</v>
      </c>
      <c r="R955" s="125">
        <f>SUM(R956:R966)</f>
        <v>0.15222160000000001</v>
      </c>
      <c r="T955" s="126">
        <f>SUM(T956:T966)</f>
        <v>0</v>
      </c>
      <c r="AR955" s="120" t="s">
        <v>82</v>
      </c>
      <c r="AT955" s="127" t="s">
        <v>72</v>
      </c>
      <c r="AU955" s="127" t="s">
        <v>78</v>
      </c>
      <c r="AY955" s="120" t="s">
        <v>155</v>
      </c>
      <c r="BK955" s="128">
        <f>SUM(BK956:BK966)</f>
        <v>0</v>
      </c>
    </row>
    <row r="956" spans="2:65" s="1" customFormat="1" ht="24.15" customHeight="1">
      <c r="B956" s="31"/>
      <c r="C956" s="156" t="s">
        <v>1123</v>
      </c>
      <c r="D956" s="156" t="s">
        <v>167</v>
      </c>
      <c r="E956" s="157" t="s">
        <v>1124</v>
      </c>
      <c r="F956" s="158" t="s">
        <v>1125</v>
      </c>
      <c r="G956" s="159" t="s">
        <v>198</v>
      </c>
      <c r="H956" s="160">
        <v>42.52</v>
      </c>
      <c r="I956" s="161"/>
      <c r="J956" s="162">
        <f>ROUND(I956*H956,2)</f>
        <v>0</v>
      </c>
      <c r="K956" s="158" t="s">
        <v>161</v>
      </c>
      <c r="L956" s="31"/>
      <c r="M956" s="163" t="s">
        <v>1</v>
      </c>
      <c r="N956" s="164" t="s">
        <v>38</v>
      </c>
      <c r="P956" s="141">
        <f>O956*H956</f>
        <v>0</v>
      </c>
      <c r="Q956" s="141">
        <v>3.5799999999999998E-3</v>
      </c>
      <c r="R956" s="141">
        <f>Q956*H956</f>
        <v>0.15222160000000001</v>
      </c>
      <c r="S956" s="141">
        <v>0</v>
      </c>
      <c r="T956" s="142">
        <f>S956*H956</f>
        <v>0</v>
      </c>
      <c r="AR956" s="143" t="s">
        <v>269</v>
      </c>
      <c r="AT956" s="143" t="s">
        <v>167</v>
      </c>
      <c r="AU956" s="143" t="s">
        <v>82</v>
      </c>
      <c r="AY956" s="16" t="s">
        <v>155</v>
      </c>
      <c r="BE956" s="144">
        <f>IF(N956="základní",J956,0)</f>
        <v>0</v>
      </c>
      <c r="BF956" s="144">
        <f>IF(N956="snížená",J956,0)</f>
        <v>0</v>
      </c>
      <c r="BG956" s="144">
        <f>IF(N956="zákl. přenesená",J956,0)</f>
        <v>0</v>
      </c>
      <c r="BH956" s="144">
        <f>IF(N956="sníž. přenesená",J956,0)</f>
        <v>0</v>
      </c>
      <c r="BI956" s="144">
        <f>IF(N956="nulová",J956,0)</f>
        <v>0</v>
      </c>
      <c r="BJ956" s="16" t="s">
        <v>78</v>
      </c>
      <c r="BK956" s="144">
        <f>ROUND(I956*H956,2)</f>
        <v>0</v>
      </c>
      <c r="BL956" s="16" t="s">
        <v>269</v>
      </c>
      <c r="BM956" s="143" t="s">
        <v>1126</v>
      </c>
    </row>
    <row r="957" spans="2:65" s="1" customFormat="1" ht="19.2">
      <c r="B957" s="31"/>
      <c r="D957" s="145" t="s">
        <v>163</v>
      </c>
      <c r="F957" s="146" t="s">
        <v>1127</v>
      </c>
      <c r="I957" s="147"/>
      <c r="L957" s="31"/>
      <c r="M957" s="148"/>
      <c r="T957" s="55"/>
      <c r="AT957" s="16" t="s">
        <v>163</v>
      </c>
      <c r="AU957" s="16" t="s">
        <v>82</v>
      </c>
    </row>
    <row r="958" spans="2:65" s="13" customFormat="1">
      <c r="B958" s="166"/>
      <c r="D958" s="145" t="s">
        <v>164</v>
      </c>
      <c r="E958" s="167" t="s">
        <v>1</v>
      </c>
      <c r="F958" s="168" t="s">
        <v>1128</v>
      </c>
      <c r="H958" s="167" t="s">
        <v>1</v>
      </c>
      <c r="I958" s="169"/>
      <c r="L958" s="166"/>
      <c r="M958" s="170"/>
      <c r="T958" s="171"/>
      <c r="AT958" s="167" t="s">
        <v>164</v>
      </c>
      <c r="AU958" s="167" t="s">
        <v>82</v>
      </c>
      <c r="AV958" s="13" t="s">
        <v>78</v>
      </c>
      <c r="AW958" s="13" t="s">
        <v>30</v>
      </c>
      <c r="AX958" s="13" t="s">
        <v>73</v>
      </c>
      <c r="AY958" s="167" t="s">
        <v>155</v>
      </c>
    </row>
    <row r="959" spans="2:65" s="12" customFormat="1">
      <c r="B959" s="149"/>
      <c r="D959" s="145" t="s">
        <v>164</v>
      </c>
      <c r="E959" s="155" t="s">
        <v>1</v>
      </c>
      <c r="F959" s="150" t="s">
        <v>1129</v>
      </c>
      <c r="H959" s="151">
        <v>27.17</v>
      </c>
      <c r="I959" s="152"/>
      <c r="L959" s="149"/>
      <c r="M959" s="153"/>
      <c r="T959" s="154"/>
      <c r="AT959" s="155" t="s">
        <v>164</v>
      </c>
      <c r="AU959" s="155" t="s">
        <v>82</v>
      </c>
      <c r="AV959" s="12" t="s">
        <v>82</v>
      </c>
      <c r="AW959" s="12" t="s">
        <v>30</v>
      </c>
      <c r="AX959" s="12" t="s">
        <v>73</v>
      </c>
      <c r="AY959" s="155" t="s">
        <v>155</v>
      </c>
    </row>
    <row r="960" spans="2:65" s="12" customFormat="1">
      <c r="B960" s="149"/>
      <c r="D960" s="145" t="s">
        <v>164</v>
      </c>
      <c r="E960" s="155" t="s">
        <v>1</v>
      </c>
      <c r="F960" s="150" t="s">
        <v>1130</v>
      </c>
      <c r="H960" s="151">
        <v>10.17</v>
      </c>
      <c r="I960" s="152"/>
      <c r="L960" s="149"/>
      <c r="M960" s="153"/>
      <c r="T960" s="154"/>
      <c r="AT960" s="155" t="s">
        <v>164</v>
      </c>
      <c r="AU960" s="155" t="s">
        <v>82</v>
      </c>
      <c r="AV960" s="12" t="s">
        <v>82</v>
      </c>
      <c r="AW960" s="12" t="s">
        <v>30</v>
      </c>
      <c r="AX960" s="12" t="s">
        <v>73</v>
      </c>
      <c r="AY960" s="155" t="s">
        <v>155</v>
      </c>
    </row>
    <row r="961" spans="2:65" s="12" customFormat="1">
      <c r="B961" s="149"/>
      <c r="D961" s="145" t="s">
        <v>164</v>
      </c>
      <c r="E961" s="155" t="s">
        <v>1</v>
      </c>
      <c r="F961" s="150" t="s">
        <v>1131</v>
      </c>
      <c r="H961" s="151">
        <v>1.06</v>
      </c>
      <c r="I961" s="152"/>
      <c r="L961" s="149"/>
      <c r="M961" s="153"/>
      <c r="T961" s="154"/>
      <c r="AT961" s="155" t="s">
        <v>164</v>
      </c>
      <c r="AU961" s="155" t="s">
        <v>82</v>
      </c>
      <c r="AV961" s="12" t="s">
        <v>82</v>
      </c>
      <c r="AW961" s="12" t="s">
        <v>30</v>
      </c>
      <c r="AX961" s="12" t="s">
        <v>73</v>
      </c>
      <c r="AY961" s="155" t="s">
        <v>155</v>
      </c>
    </row>
    <row r="962" spans="2:65" s="12" customFormat="1">
      <c r="B962" s="149"/>
      <c r="D962" s="145" t="s">
        <v>164</v>
      </c>
      <c r="E962" s="155" t="s">
        <v>1</v>
      </c>
      <c r="F962" s="150" t="s">
        <v>1132</v>
      </c>
      <c r="H962" s="151">
        <v>4.12</v>
      </c>
      <c r="I962" s="152"/>
      <c r="L962" s="149"/>
      <c r="M962" s="153"/>
      <c r="T962" s="154"/>
      <c r="AT962" s="155" t="s">
        <v>164</v>
      </c>
      <c r="AU962" s="155" t="s">
        <v>82</v>
      </c>
      <c r="AV962" s="12" t="s">
        <v>82</v>
      </c>
      <c r="AW962" s="12" t="s">
        <v>30</v>
      </c>
      <c r="AX962" s="12" t="s">
        <v>73</v>
      </c>
      <c r="AY962" s="155" t="s">
        <v>155</v>
      </c>
    </row>
    <row r="963" spans="2:65" s="14" customFormat="1">
      <c r="B963" s="172"/>
      <c r="D963" s="145" t="s">
        <v>164</v>
      </c>
      <c r="E963" s="173" t="s">
        <v>1</v>
      </c>
      <c r="F963" s="174" t="s">
        <v>179</v>
      </c>
      <c r="H963" s="175">
        <v>42.52</v>
      </c>
      <c r="I963" s="176"/>
      <c r="L963" s="172"/>
      <c r="M963" s="177"/>
      <c r="T963" s="178"/>
      <c r="AT963" s="173" t="s">
        <v>164</v>
      </c>
      <c r="AU963" s="173" t="s">
        <v>82</v>
      </c>
      <c r="AV963" s="14" t="s">
        <v>88</v>
      </c>
      <c r="AW963" s="14" t="s">
        <v>30</v>
      </c>
      <c r="AX963" s="14" t="s">
        <v>78</v>
      </c>
      <c r="AY963" s="173" t="s">
        <v>155</v>
      </c>
    </row>
    <row r="964" spans="2:65" s="1" customFormat="1" ht="24.15" customHeight="1">
      <c r="B964" s="31"/>
      <c r="C964" s="156" t="s">
        <v>1133</v>
      </c>
      <c r="D964" s="156" t="s">
        <v>167</v>
      </c>
      <c r="E964" s="157" t="s">
        <v>1134</v>
      </c>
      <c r="F964" s="158" t="s">
        <v>1135</v>
      </c>
      <c r="G964" s="159" t="s">
        <v>681</v>
      </c>
      <c r="H964" s="181"/>
      <c r="I964" s="161"/>
      <c r="J964" s="162">
        <f>ROUND(I964*H964,2)</f>
        <v>0</v>
      </c>
      <c r="K964" s="158" t="s">
        <v>161</v>
      </c>
      <c r="L964" s="31"/>
      <c r="M964" s="163" t="s">
        <v>1</v>
      </c>
      <c r="N964" s="164" t="s">
        <v>38</v>
      </c>
      <c r="P964" s="141">
        <f>O964*H964</f>
        <v>0</v>
      </c>
      <c r="Q964" s="141">
        <v>0</v>
      </c>
      <c r="R964" s="141">
        <f>Q964*H964</f>
        <v>0</v>
      </c>
      <c r="S964" s="141">
        <v>0</v>
      </c>
      <c r="T964" s="142">
        <f>S964*H964</f>
        <v>0</v>
      </c>
      <c r="AR964" s="143" t="s">
        <v>269</v>
      </c>
      <c r="AT964" s="143" t="s">
        <v>167</v>
      </c>
      <c r="AU964" s="143" t="s">
        <v>82</v>
      </c>
      <c r="AY964" s="16" t="s">
        <v>155</v>
      </c>
      <c r="BE964" s="144">
        <f>IF(N964="základní",J964,0)</f>
        <v>0</v>
      </c>
      <c r="BF964" s="144">
        <f>IF(N964="snížená",J964,0)</f>
        <v>0</v>
      </c>
      <c r="BG964" s="144">
        <f>IF(N964="zákl. přenesená",J964,0)</f>
        <v>0</v>
      </c>
      <c r="BH964" s="144">
        <f>IF(N964="sníž. přenesená",J964,0)</f>
        <v>0</v>
      </c>
      <c r="BI964" s="144">
        <f>IF(N964="nulová",J964,0)</f>
        <v>0</v>
      </c>
      <c r="BJ964" s="16" t="s">
        <v>78</v>
      </c>
      <c r="BK964" s="144">
        <f>ROUND(I964*H964,2)</f>
        <v>0</v>
      </c>
      <c r="BL964" s="16" t="s">
        <v>269</v>
      </c>
      <c r="BM964" s="143" t="s">
        <v>1136</v>
      </c>
    </row>
    <row r="965" spans="2:65" s="1" customFormat="1" ht="28.8">
      <c r="B965" s="31"/>
      <c r="D965" s="145" t="s">
        <v>163</v>
      </c>
      <c r="F965" s="146" t="s">
        <v>1137</v>
      </c>
      <c r="I965" s="147"/>
      <c r="L965" s="31"/>
      <c r="M965" s="148"/>
      <c r="T965" s="55"/>
      <c r="AT965" s="16" t="s">
        <v>163</v>
      </c>
      <c r="AU965" s="16" t="s">
        <v>82</v>
      </c>
    </row>
    <row r="966" spans="2:65" s="1" customFormat="1" ht="124.8">
      <c r="B966" s="31"/>
      <c r="D966" s="145" t="s">
        <v>173</v>
      </c>
      <c r="F966" s="165" t="s">
        <v>1138</v>
      </c>
      <c r="I966" s="147"/>
      <c r="L966" s="31"/>
      <c r="M966" s="148"/>
      <c r="T966" s="55"/>
      <c r="AT966" s="16" t="s">
        <v>173</v>
      </c>
      <c r="AU966" s="16" t="s">
        <v>82</v>
      </c>
    </row>
    <row r="967" spans="2:65" s="11" customFormat="1" ht="22.95" customHeight="1">
      <c r="B967" s="119"/>
      <c r="D967" s="120" t="s">
        <v>72</v>
      </c>
      <c r="E967" s="129" t="s">
        <v>1139</v>
      </c>
      <c r="F967" s="129" t="s">
        <v>1140</v>
      </c>
      <c r="I967" s="122"/>
      <c r="J967" s="130">
        <f>BK967</f>
        <v>0</v>
      </c>
      <c r="L967" s="119"/>
      <c r="M967" s="124"/>
      <c r="P967" s="125">
        <f>SUM(P968:P1141)</f>
        <v>0</v>
      </c>
      <c r="R967" s="125">
        <f>SUM(R968:R1141)</f>
        <v>0.46707026999999995</v>
      </c>
      <c r="T967" s="126">
        <f>SUM(T968:T1141)</f>
        <v>9.6000000000000002E-2</v>
      </c>
      <c r="AR967" s="120" t="s">
        <v>82</v>
      </c>
      <c r="AT967" s="127" t="s">
        <v>72</v>
      </c>
      <c r="AU967" s="127" t="s">
        <v>78</v>
      </c>
      <c r="AY967" s="120" t="s">
        <v>155</v>
      </c>
      <c r="BK967" s="128">
        <f>SUM(BK968:BK1141)</f>
        <v>0</v>
      </c>
    </row>
    <row r="968" spans="2:65" s="1" customFormat="1" ht="33" customHeight="1">
      <c r="B968" s="31"/>
      <c r="C968" s="156" t="s">
        <v>1141</v>
      </c>
      <c r="D968" s="156" t="s">
        <v>167</v>
      </c>
      <c r="E968" s="157" t="s">
        <v>1142</v>
      </c>
      <c r="F968" s="158" t="s">
        <v>1143</v>
      </c>
      <c r="G968" s="159" t="s">
        <v>183</v>
      </c>
      <c r="H968" s="160">
        <v>22.44</v>
      </c>
      <c r="I968" s="161"/>
      <c r="J968" s="162">
        <f>ROUND(I968*H968,2)</f>
        <v>0</v>
      </c>
      <c r="K968" s="158" t="s">
        <v>161</v>
      </c>
      <c r="L968" s="31"/>
      <c r="M968" s="163" t="s">
        <v>1</v>
      </c>
      <c r="N968" s="164" t="s">
        <v>38</v>
      </c>
      <c r="P968" s="141">
        <f>O968*H968</f>
        <v>0</v>
      </c>
      <c r="Q968" s="141">
        <v>2.7E-4</v>
      </c>
      <c r="R968" s="141">
        <f>Q968*H968</f>
        <v>6.0588000000000005E-3</v>
      </c>
      <c r="S968" s="141">
        <v>0</v>
      </c>
      <c r="T968" s="142">
        <f>S968*H968</f>
        <v>0</v>
      </c>
      <c r="AR968" s="143" t="s">
        <v>269</v>
      </c>
      <c r="AT968" s="143" t="s">
        <v>167</v>
      </c>
      <c r="AU968" s="143" t="s">
        <v>82</v>
      </c>
      <c r="AY968" s="16" t="s">
        <v>155</v>
      </c>
      <c r="BE968" s="144">
        <f>IF(N968="základní",J968,0)</f>
        <v>0</v>
      </c>
      <c r="BF968" s="144">
        <f>IF(N968="snížená",J968,0)</f>
        <v>0</v>
      </c>
      <c r="BG968" s="144">
        <f>IF(N968="zákl. přenesená",J968,0)</f>
        <v>0</v>
      </c>
      <c r="BH968" s="144">
        <f>IF(N968="sníž. přenesená",J968,0)</f>
        <v>0</v>
      </c>
      <c r="BI968" s="144">
        <f>IF(N968="nulová",J968,0)</f>
        <v>0</v>
      </c>
      <c r="BJ968" s="16" t="s">
        <v>78</v>
      </c>
      <c r="BK968" s="144">
        <f>ROUND(I968*H968,2)</f>
        <v>0</v>
      </c>
      <c r="BL968" s="16" t="s">
        <v>269</v>
      </c>
      <c r="BM968" s="143" t="s">
        <v>1144</v>
      </c>
    </row>
    <row r="969" spans="2:65" s="1" customFormat="1" ht="28.8">
      <c r="B969" s="31"/>
      <c r="D969" s="145" t="s">
        <v>163</v>
      </c>
      <c r="F969" s="146" t="s">
        <v>1145</v>
      </c>
      <c r="I969" s="147"/>
      <c r="L969" s="31"/>
      <c r="M969" s="148"/>
      <c r="T969" s="55"/>
      <c r="AT969" s="16" t="s">
        <v>163</v>
      </c>
      <c r="AU969" s="16" t="s">
        <v>82</v>
      </c>
    </row>
    <row r="970" spans="2:65" s="1" customFormat="1" ht="105.6">
      <c r="B970" s="31"/>
      <c r="D970" s="145" t="s">
        <v>173</v>
      </c>
      <c r="F970" s="165" t="s">
        <v>1146</v>
      </c>
      <c r="I970" s="147"/>
      <c r="L970" s="31"/>
      <c r="M970" s="148"/>
      <c r="T970" s="55"/>
      <c r="AT970" s="16" t="s">
        <v>173</v>
      </c>
      <c r="AU970" s="16" t="s">
        <v>82</v>
      </c>
    </row>
    <row r="971" spans="2:65" s="13" customFormat="1">
      <c r="B971" s="166"/>
      <c r="D971" s="145" t="s">
        <v>164</v>
      </c>
      <c r="E971" s="167" t="s">
        <v>1</v>
      </c>
      <c r="F971" s="168" t="s">
        <v>1147</v>
      </c>
      <c r="H971" s="167" t="s">
        <v>1</v>
      </c>
      <c r="I971" s="169"/>
      <c r="L971" s="166"/>
      <c r="M971" s="170"/>
      <c r="T971" s="171"/>
      <c r="AT971" s="167" t="s">
        <v>164</v>
      </c>
      <c r="AU971" s="167" t="s">
        <v>82</v>
      </c>
      <c r="AV971" s="13" t="s">
        <v>78</v>
      </c>
      <c r="AW971" s="13" t="s">
        <v>30</v>
      </c>
      <c r="AX971" s="13" t="s">
        <v>73</v>
      </c>
      <c r="AY971" s="167" t="s">
        <v>155</v>
      </c>
    </row>
    <row r="972" spans="2:65" s="12" customFormat="1">
      <c r="B972" s="149"/>
      <c r="D972" s="145" t="s">
        <v>164</v>
      </c>
      <c r="E972" s="155" t="s">
        <v>1</v>
      </c>
      <c r="F972" s="150" t="s">
        <v>292</v>
      </c>
      <c r="H972" s="151">
        <v>6</v>
      </c>
      <c r="I972" s="152"/>
      <c r="L972" s="149"/>
      <c r="M972" s="153"/>
      <c r="T972" s="154"/>
      <c r="AT972" s="155" t="s">
        <v>164</v>
      </c>
      <c r="AU972" s="155" t="s">
        <v>82</v>
      </c>
      <c r="AV972" s="12" t="s">
        <v>82</v>
      </c>
      <c r="AW972" s="12" t="s">
        <v>30</v>
      </c>
      <c r="AX972" s="12" t="s">
        <v>73</v>
      </c>
      <c r="AY972" s="155" t="s">
        <v>155</v>
      </c>
    </row>
    <row r="973" spans="2:65" s="13" customFormat="1">
      <c r="B973" s="166"/>
      <c r="D973" s="145" t="s">
        <v>164</v>
      </c>
      <c r="E973" s="167" t="s">
        <v>1</v>
      </c>
      <c r="F973" s="168" t="s">
        <v>1148</v>
      </c>
      <c r="H973" s="167" t="s">
        <v>1</v>
      </c>
      <c r="I973" s="169"/>
      <c r="L973" s="166"/>
      <c r="M973" s="170"/>
      <c r="T973" s="171"/>
      <c r="AT973" s="167" t="s">
        <v>164</v>
      </c>
      <c r="AU973" s="167" t="s">
        <v>82</v>
      </c>
      <c r="AV973" s="13" t="s">
        <v>78</v>
      </c>
      <c r="AW973" s="13" t="s">
        <v>30</v>
      </c>
      <c r="AX973" s="13" t="s">
        <v>73</v>
      </c>
      <c r="AY973" s="167" t="s">
        <v>155</v>
      </c>
    </row>
    <row r="974" spans="2:65" s="12" customFormat="1">
      <c r="B974" s="149"/>
      <c r="D974" s="145" t="s">
        <v>164</v>
      </c>
      <c r="E974" s="155" t="s">
        <v>1</v>
      </c>
      <c r="F974" s="150" t="s">
        <v>293</v>
      </c>
      <c r="H974" s="151">
        <v>16.440000000000001</v>
      </c>
      <c r="I974" s="152"/>
      <c r="L974" s="149"/>
      <c r="M974" s="153"/>
      <c r="T974" s="154"/>
      <c r="AT974" s="155" t="s">
        <v>164</v>
      </c>
      <c r="AU974" s="155" t="s">
        <v>82</v>
      </c>
      <c r="AV974" s="12" t="s">
        <v>82</v>
      </c>
      <c r="AW974" s="12" t="s">
        <v>30</v>
      </c>
      <c r="AX974" s="12" t="s">
        <v>73</v>
      </c>
      <c r="AY974" s="155" t="s">
        <v>155</v>
      </c>
    </row>
    <row r="975" spans="2:65" s="14" customFormat="1">
      <c r="B975" s="172"/>
      <c r="D975" s="145" t="s">
        <v>164</v>
      </c>
      <c r="E975" s="173" t="s">
        <v>1</v>
      </c>
      <c r="F975" s="174" t="s">
        <v>179</v>
      </c>
      <c r="H975" s="175">
        <v>22.44</v>
      </c>
      <c r="I975" s="176"/>
      <c r="L975" s="172"/>
      <c r="M975" s="177"/>
      <c r="T975" s="178"/>
      <c r="AT975" s="173" t="s">
        <v>164</v>
      </c>
      <c r="AU975" s="173" t="s">
        <v>82</v>
      </c>
      <c r="AV975" s="14" t="s">
        <v>88</v>
      </c>
      <c r="AW975" s="14" t="s">
        <v>30</v>
      </c>
      <c r="AX975" s="14" t="s">
        <v>78</v>
      </c>
      <c r="AY975" s="173" t="s">
        <v>155</v>
      </c>
    </row>
    <row r="976" spans="2:65" s="1" customFormat="1" ht="24.15" customHeight="1">
      <c r="B976" s="31"/>
      <c r="C976" s="131" t="s">
        <v>1149</v>
      </c>
      <c r="D976" s="131" t="s">
        <v>157</v>
      </c>
      <c r="E976" s="132" t="s">
        <v>1150</v>
      </c>
      <c r="F976" s="133" t="s">
        <v>1151</v>
      </c>
      <c r="G976" s="134" t="s">
        <v>929</v>
      </c>
      <c r="H976" s="135">
        <v>2</v>
      </c>
      <c r="I976" s="136"/>
      <c r="J976" s="137">
        <f>ROUND(I976*H976,2)</f>
        <v>0</v>
      </c>
      <c r="K976" s="133" t="s">
        <v>1</v>
      </c>
      <c r="L976" s="138"/>
      <c r="M976" s="139" t="s">
        <v>1</v>
      </c>
      <c r="N976" s="140" t="s">
        <v>38</v>
      </c>
      <c r="P976" s="141">
        <f>O976*H976</f>
        <v>0</v>
      </c>
      <c r="Q976" s="141">
        <v>0</v>
      </c>
      <c r="R976" s="141">
        <f>Q976*H976</f>
        <v>0</v>
      </c>
      <c r="S976" s="141">
        <v>0</v>
      </c>
      <c r="T976" s="142">
        <f>S976*H976</f>
        <v>0</v>
      </c>
      <c r="AR976" s="143" t="s">
        <v>409</v>
      </c>
      <c r="AT976" s="143" t="s">
        <v>157</v>
      </c>
      <c r="AU976" s="143" t="s">
        <v>82</v>
      </c>
      <c r="AY976" s="16" t="s">
        <v>155</v>
      </c>
      <c r="BE976" s="144">
        <f>IF(N976="základní",J976,0)</f>
        <v>0</v>
      </c>
      <c r="BF976" s="144">
        <f>IF(N976="snížená",J976,0)</f>
        <v>0</v>
      </c>
      <c r="BG976" s="144">
        <f>IF(N976="zákl. přenesená",J976,0)</f>
        <v>0</v>
      </c>
      <c r="BH976" s="144">
        <f>IF(N976="sníž. přenesená",J976,0)</f>
        <v>0</v>
      </c>
      <c r="BI976" s="144">
        <f>IF(N976="nulová",J976,0)</f>
        <v>0</v>
      </c>
      <c r="BJ976" s="16" t="s">
        <v>78</v>
      </c>
      <c r="BK976" s="144">
        <f>ROUND(I976*H976,2)</f>
        <v>0</v>
      </c>
      <c r="BL976" s="16" t="s">
        <v>269</v>
      </c>
      <c r="BM976" s="143" t="s">
        <v>1152</v>
      </c>
    </row>
    <row r="977" spans="2:65" s="1" customFormat="1" ht="19.2">
      <c r="B977" s="31"/>
      <c r="D977" s="145" t="s">
        <v>163</v>
      </c>
      <c r="F977" s="146" t="s">
        <v>1151</v>
      </c>
      <c r="I977" s="147"/>
      <c r="L977" s="31"/>
      <c r="M977" s="148"/>
      <c r="T977" s="55"/>
      <c r="AT977" s="16" t="s">
        <v>163</v>
      </c>
      <c r="AU977" s="16" t="s">
        <v>82</v>
      </c>
    </row>
    <row r="978" spans="2:65" s="13" customFormat="1">
      <c r="B978" s="166"/>
      <c r="D978" s="145" t="s">
        <v>164</v>
      </c>
      <c r="E978" s="167" t="s">
        <v>1</v>
      </c>
      <c r="F978" s="168" t="s">
        <v>1153</v>
      </c>
      <c r="H978" s="167" t="s">
        <v>1</v>
      </c>
      <c r="I978" s="169"/>
      <c r="L978" s="166"/>
      <c r="M978" s="170"/>
      <c r="T978" s="171"/>
      <c r="AT978" s="167" t="s">
        <v>164</v>
      </c>
      <c r="AU978" s="167" t="s">
        <v>82</v>
      </c>
      <c r="AV978" s="13" t="s">
        <v>78</v>
      </c>
      <c r="AW978" s="13" t="s">
        <v>30</v>
      </c>
      <c r="AX978" s="13" t="s">
        <v>73</v>
      </c>
      <c r="AY978" s="167" t="s">
        <v>155</v>
      </c>
    </row>
    <row r="979" spans="2:65" s="12" customFormat="1">
      <c r="B979" s="149"/>
      <c r="D979" s="145" t="s">
        <v>164</v>
      </c>
      <c r="E979" s="155" t="s">
        <v>1</v>
      </c>
      <c r="F979" s="150" t="s">
        <v>82</v>
      </c>
      <c r="H979" s="151">
        <v>2</v>
      </c>
      <c r="I979" s="152"/>
      <c r="L979" s="149"/>
      <c r="M979" s="153"/>
      <c r="T979" s="154"/>
      <c r="AT979" s="155" t="s">
        <v>164</v>
      </c>
      <c r="AU979" s="155" t="s">
        <v>82</v>
      </c>
      <c r="AV979" s="12" t="s">
        <v>82</v>
      </c>
      <c r="AW979" s="12" t="s">
        <v>30</v>
      </c>
      <c r="AX979" s="12" t="s">
        <v>73</v>
      </c>
      <c r="AY979" s="155" t="s">
        <v>155</v>
      </c>
    </row>
    <row r="980" spans="2:65" s="14" customFormat="1">
      <c r="B980" s="172"/>
      <c r="D980" s="145" t="s">
        <v>164</v>
      </c>
      <c r="E980" s="173" t="s">
        <v>1</v>
      </c>
      <c r="F980" s="174" t="s">
        <v>179</v>
      </c>
      <c r="H980" s="175">
        <v>2</v>
      </c>
      <c r="I980" s="176"/>
      <c r="L980" s="172"/>
      <c r="M980" s="177"/>
      <c r="T980" s="178"/>
      <c r="AT980" s="173" t="s">
        <v>164</v>
      </c>
      <c r="AU980" s="173" t="s">
        <v>82</v>
      </c>
      <c r="AV980" s="14" t="s">
        <v>88</v>
      </c>
      <c r="AW980" s="14" t="s">
        <v>30</v>
      </c>
      <c r="AX980" s="14" t="s">
        <v>78</v>
      </c>
      <c r="AY980" s="173" t="s">
        <v>155</v>
      </c>
    </row>
    <row r="981" spans="2:65" s="1" customFormat="1" ht="24.15" customHeight="1">
      <c r="B981" s="31"/>
      <c r="C981" s="131" t="s">
        <v>1154</v>
      </c>
      <c r="D981" s="131" t="s">
        <v>157</v>
      </c>
      <c r="E981" s="132" t="s">
        <v>1155</v>
      </c>
      <c r="F981" s="133" t="s">
        <v>1156</v>
      </c>
      <c r="G981" s="134" t="s">
        <v>929</v>
      </c>
      <c r="H981" s="135">
        <v>8</v>
      </c>
      <c r="I981" s="136"/>
      <c r="J981" s="137">
        <f>ROUND(I981*H981,2)</f>
        <v>0</v>
      </c>
      <c r="K981" s="133" t="s">
        <v>1</v>
      </c>
      <c r="L981" s="138"/>
      <c r="M981" s="139" t="s">
        <v>1</v>
      </c>
      <c r="N981" s="140" t="s">
        <v>38</v>
      </c>
      <c r="P981" s="141">
        <f>O981*H981</f>
        <v>0</v>
      </c>
      <c r="Q981" s="141">
        <v>0</v>
      </c>
      <c r="R981" s="141">
        <f>Q981*H981</f>
        <v>0</v>
      </c>
      <c r="S981" s="141">
        <v>0</v>
      </c>
      <c r="T981" s="142">
        <f>S981*H981</f>
        <v>0</v>
      </c>
      <c r="AR981" s="143" t="s">
        <v>409</v>
      </c>
      <c r="AT981" s="143" t="s">
        <v>157</v>
      </c>
      <c r="AU981" s="143" t="s">
        <v>82</v>
      </c>
      <c r="AY981" s="16" t="s">
        <v>155</v>
      </c>
      <c r="BE981" s="144">
        <f>IF(N981="základní",J981,0)</f>
        <v>0</v>
      </c>
      <c r="BF981" s="144">
        <f>IF(N981="snížená",J981,0)</f>
        <v>0</v>
      </c>
      <c r="BG981" s="144">
        <f>IF(N981="zákl. přenesená",J981,0)</f>
        <v>0</v>
      </c>
      <c r="BH981" s="144">
        <f>IF(N981="sníž. přenesená",J981,0)</f>
        <v>0</v>
      </c>
      <c r="BI981" s="144">
        <f>IF(N981="nulová",J981,0)</f>
        <v>0</v>
      </c>
      <c r="BJ981" s="16" t="s">
        <v>78</v>
      </c>
      <c r="BK981" s="144">
        <f>ROUND(I981*H981,2)</f>
        <v>0</v>
      </c>
      <c r="BL981" s="16" t="s">
        <v>269</v>
      </c>
      <c r="BM981" s="143" t="s">
        <v>1157</v>
      </c>
    </row>
    <row r="982" spans="2:65" s="1" customFormat="1" ht="19.2">
      <c r="B982" s="31"/>
      <c r="D982" s="145" t="s">
        <v>163</v>
      </c>
      <c r="F982" s="146" t="s">
        <v>1158</v>
      </c>
      <c r="I982" s="147"/>
      <c r="L982" s="31"/>
      <c r="M982" s="148"/>
      <c r="T982" s="55"/>
      <c r="AT982" s="16" t="s">
        <v>163</v>
      </c>
      <c r="AU982" s="16" t="s">
        <v>82</v>
      </c>
    </row>
    <row r="983" spans="2:65" s="13" customFormat="1">
      <c r="B983" s="166"/>
      <c r="D983" s="145" t="s">
        <v>164</v>
      </c>
      <c r="E983" s="167" t="s">
        <v>1</v>
      </c>
      <c r="F983" s="168" t="s">
        <v>1153</v>
      </c>
      <c r="H983" s="167" t="s">
        <v>1</v>
      </c>
      <c r="I983" s="169"/>
      <c r="L983" s="166"/>
      <c r="M983" s="170"/>
      <c r="T983" s="171"/>
      <c r="AT983" s="167" t="s">
        <v>164</v>
      </c>
      <c r="AU983" s="167" t="s">
        <v>82</v>
      </c>
      <c r="AV983" s="13" t="s">
        <v>78</v>
      </c>
      <c r="AW983" s="13" t="s">
        <v>30</v>
      </c>
      <c r="AX983" s="13" t="s">
        <v>73</v>
      </c>
      <c r="AY983" s="167" t="s">
        <v>155</v>
      </c>
    </row>
    <row r="984" spans="2:65" s="12" customFormat="1">
      <c r="B984" s="149"/>
      <c r="D984" s="145" t="s">
        <v>164</v>
      </c>
      <c r="E984" s="155" t="s">
        <v>1</v>
      </c>
      <c r="F984" s="150" t="s">
        <v>99</v>
      </c>
      <c r="H984" s="151">
        <v>8</v>
      </c>
      <c r="I984" s="152"/>
      <c r="L984" s="149"/>
      <c r="M984" s="153"/>
      <c r="T984" s="154"/>
      <c r="AT984" s="155" t="s">
        <v>164</v>
      </c>
      <c r="AU984" s="155" t="s">
        <v>82</v>
      </c>
      <c r="AV984" s="12" t="s">
        <v>82</v>
      </c>
      <c r="AW984" s="12" t="s">
        <v>30</v>
      </c>
      <c r="AX984" s="12" t="s">
        <v>73</v>
      </c>
      <c r="AY984" s="155" t="s">
        <v>155</v>
      </c>
    </row>
    <row r="985" spans="2:65" s="14" customFormat="1">
      <c r="B985" s="172"/>
      <c r="D985" s="145" t="s">
        <v>164</v>
      </c>
      <c r="E985" s="173" t="s">
        <v>1</v>
      </c>
      <c r="F985" s="174" t="s">
        <v>179</v>
      </c>
      <c r="H985" s="175">
        <v>8</v>
      </c>
      <c r="I985" s="176"/>
      <c r="L985" s="172"/>
      <c r="M985" s="177"/>
      <c r="T985" s="178"/>
      <c r="AT985" s="173" t="s">
        <v>164</v>
      </c>
      <c r="AU985" s="173" t="s">
        <v>82</v>
      </c>
      <c r="AV985" s="14" t="s">
        <v>88</v>
      </c>
      <c r="AW985" s="14" t="s">
        <v>30</v>
      </c>
      <c r="AX985" s="14" t="s">
        <v>78</v>
      </c>
      <c r="AY985" s="173" t="s">
        <v>155</v>
      </c>
    </row>
    <row r="986" spans="2:65" s="1" customFormat="1" ht="33" customHeight="1">
      <c r="B986" s="31"/>
      <c r="C986" s="156" t="s">
        <v>1159</v>
      </c>
      <c r="D986" s="156" t="s">
        <v>167</v>
      </c>
      <c r="E986" s="157" t="s">
        <v>1160</v>
      </c>
      <c r="F986" s="158" t="s">
        <v>1161</v>
      </c>
      <c r="G986" s="159" t="s">
        <v>183</v>
      </c>
      <c r="H986" s="160">
        <v>42.561</v>
      </c>
      <c r="I986" s="161"/>
      <c r="J986" s="162">
        <f>ROUND(I986*H986,2)</f>
        <v>0</v>
      </c>
      <c r="K986" s="158" t="s">
        <v>161</v>
      </c>
      <c r="L986" s="31"/>
      <c r="M986" s="163" t="s">
        <v>1</v>
      </c>
      <c r="N986" s="164" t="s">
        <v>38</v>
      </c>
      <c r="P986" s="141">
        <f>O986*H986</f>
        <v>0</v>
      </c>
      <c r="Q986" s="141">
        <v>2.7E-4</v>
      </c>
      <c r="R986" s="141">
        <f>Q986*H986</f>
        <v>1.149147E-2</v>
      </c>
      <c r="S986" s="141">
        <v>0</v>
      </c>
      <c r="T986" s="142">
        <f>S986*H986</f>
        <v>0</v>
      </c>
      <c r="AR986" s="143" t="s">
        <v>269</v>
      </c>
      <c r="AT986" s="143" t="s">
        <v>167</v>
      </c>
      <c r="AU986" s="143" t="s">
        <v>82</v>
      </c>
      <c r="AY986" s="16" t="s">
        <v>155</v>
      </c>
      <c r="BE986" s="144">
        <f>IF(N986="základní",J986,0)</f>
        <v>0</v>
      </c>
      <c r="BF986" s="144">
        <f>IF(N986="snížená",J986,0)</f>
        <v>0</v>
      </c>
      <c r="BG986" s="144">
        <f>IF(N986="zákl. přenesená",J986,0)</f>
        <v>0</v>
      </c>
      <c r="BH986" s="144">
        <f>IF(N986="sníž. přenesená",J986,0)</f>
        <v>0</v>
      </c>
      <c r="BI986" s="144">
        <f>IF(N986="nulová",J986,0)</f>
        <v>0</v>
      </c>
      <c r="BJ986" s="16" t="s">
        <v>78</v>
      </c>
      <c r="BK986" s="144">
        <f>ROUND(I986*H986,2)</f>
        <v>0</v>
      </c>
      <c r="BL986" s="16" t="s">
        <v>269</v>
      </c>
      <c r="BM986" s="143" t="s">
        <v>1162</v>
      </c>
    </row>
    <row r="987" spans="2:65" s="1" customFormat="1" ht="28.8">
      <c r="B987" s="31"/>
      <c r="D987" s="145" t="s">
        <v>163</v>
      </c>
      <c r="F987" s="146" t="s">
        <v>1163</v>
      </c>
      <c r="I987" s="147"/>
      <c r="L987" s="31"/>
      <c r="M987" s="148"/>
      <c r="T987" s="55"/>
      <c r="AT987" s="16" t="s">
        <v>163</v>
      </c>
      <c r="AU987" s="16" t="s">
        <v>82</v>
      </c>
    </row>
    <row r="988" spans="2:65" s="1" customFormat="1" ht="105.6">
      <c r="B988" s="31"/>
      <c r="D988" s="145" t="s">
        <v>173</v>
      </c>
      <c r="F988" s="165" t="s">
        <v>1146</v>
      </c>
      <c r="I988" s="147"/>
      <c r="L988" s="31"/>
      <c r="M988" s="148"/>
      <c r="T988" s="55"/>
      <c r="AT988" s="16" t="s">
        <v>173</v>
      </c>
      <c r="AU988" s="16" t="s">
        <v>82</v>
      </c>
    </row>
    <row r="989" spans="2:65" s="13" customFormat="1">
      <c r="B989" s="166"/>
      <c r="D989" s="145" t="s">
        <v>164</v>
      </c>
      <c r="E989" s="167" t="s">
        <v>1</v>
      </c>
      <c r="F989" s="168" t="s">
        <v>1164</v>
      </c>
      <c r="H989" s="167" t="s">
        <v>1</v>
      </c>
      <c r="I989" s="169"/>
      <c r="L989" s="166"/>
      <c r="M989" s="170"/>
      <c r="T989" s="171"/>
      <c r="AT989" s="167" t="s">
        <v>164</v>
      </c>
      <c r="AU989" s="167" t="s">
        <v>82</v>
      </c>
      <c r="AV989" s="13" t="s">
        <v>78</v>
      </c>
      <c r="AW989" s="13" t="s">
        <v>30</v>
      </c>
      <c r="AX989" s="13" t="s">
        <v>73</v>
      </c>
      <c r="AY989" s="167" t="s">
        <v>155</v>
      </c>
    </row>
    <row r="990" spans="2:65" s="12" customFormat="1">
      <c r="B990" s="149"/>
      <c r="D990" s="145" t="s">
        <v>164</v>
      </c>
      <c r="E990" s="155" t="s">
        <v>1</v>
      </c>
      <c r="F990" s="150" t="s">
        <v>297</v>
      </c>
      <c r="H990" s="151">
        <v>31.646999999999998</v>
      </c>
      <c r="I990" s="152"/>
      <c r="L990" s="149"/>
      <c r="M990" s="153"/>
      <c r="T990" s="154"/>
      <c r="AT990" s="155" t="s">
        <v>164</v>
      </c>
      <c r="AU990" s="155" t="s">
        <v>82</v>
      </c>
      <c r="AV990" s="12" t="s">
        <v>82</v>
      </c>
      <c r="AW990" s="12" t="s">
        <v>30</v>
      </c>
      <c r="AX990" s="12" t="s">
        <v>73</v>
      </c>
      <c r="AY990" s="155" t="s">
        <v>155</v>
      </c>
    </row>
    <row r="991" spans="2:65" s="13" customFormat="1">
      <c r="B991" s="166"/>
      <c r="D991" s="145" t="s">
        <v>164</v>
      </c>
      <c r="E991" s="167" t="s">
        <v>1</v>
      </c>
      <c r="F991" s="168" t="s">
        <v>1165</v>
      </c>
      <c r="H991" s="167" t="s">
        <v>1</v>
      </c>
      <c r="I991" s="169"/>
      <c r="L991" s="166"/>
      <c r="M991" s="170"/>
      <c r="T991" s="171"/>
      <c r="AT991" s="167" t="s">
        <v>164</v>
      </c>
      <c r="AU991" s="167" t="s">
        <v>82</v>
      </c>
      <c r="AV991" s="13" t="s">
        <v>78</v>
      </c>
      <c r="AW991" s="13" t="s">
        <v>30</v>
      </c>
      <c r="AX991" s="13" t="s">
        <v>73</v>
      </c>
      <c r="AY991" s="167" t="s">
        <v>155</v>
      </c>
    </row>
    <row r="992" spans="2:65" s="12" customFormat="1">
      <c r="B992" s="149"/>
      <c r="D992" s="145" t="s">
        <v>164</v>
      </c>
      <c r="E992" s="155" t="s">
        <v>1</v>
      </c>
      <c r="F992" s="150" t="s">
        <v>298</v>
      </c>
      <c r="H992" s="151">
        <v>1.9259999999999999</v>
      </c>
      <c r="I992" s="152"/>
      <c r="L992" s="149"/>
      <c r="M992" s="153"/>
      <c r="T992" s="154"/>
      <c r="AT992" s="155" t="s">
        <v>164</v>
      </c>
      <c r="AU992" s="155" t="s">
        <v>82</v>
      </c>
      <c r="AV992" s="12" t="s">
        <v>82</v>
      </c>
      <c r="AW992" s="12" t="s">
        <v>30</v>
      </c>
      <c r="AX992" s="12" t="s">
        <v>73</v>
      </c>
      <c r="AY992" s="155" t="s">
        <v>155</v>
      </c>
    </row>
    <row r="993" spans="2:65" s="13" customFormat="1">
      <c r="B993" s="166"/>
      <c r="D993" s="145" t="s">
        <v>164</v>
      </c>
      <c r="E993" s="167" t="s">
        <v>1</v>
      </c>
      <c r="F993" s="168" t="s">
        <v>1166</v>
      </c>
      <c r="H993" s="167" t="s">
        <v>1</v>
      </c>
      <c r="I993" s="169"/>
      <c r="L993" s="166"/>
      <c r="M993" s="170"/>
      <c r="T993" s="171"/>
      <c r="AT993" s="167" t="s">
        <v>164</v>
      </c>
      <c r="AU993" s="167" t="s">
        <v>82</v>
      </c>
      <c r="AV993" s="13" t="s">
        <v>78</v>
      </c>
      <c r="AW993" s="13" t="s">
        <v>30</v>
      </c>
      <c r="AX993" s="13" t="s">
        <v>73</v>
      </c>
      <c r="AY993" s="167" t="s">
        <v>155</v>
      </c>
    </row>
    <row r="994" spans="2:65" s="12" customFormat="1">
      <c r="B994" s="149"/>
      <c r="D994" s="145" t="s">
        <v>164</v>
      </c>
      <c r="E994" s="155" t="s">
        <v>1</v>
      </c>
      <c r="F994" s="150" t="s">
        <v>296</v>
      </c>
      <c r="H994" s="151">
        <v>8.9879999999999995</v>
      </c>
      <c r="I994" s="152"/>
      <c r="L994" s="149"/>
      <c r="M994" s="153"/>
      <c r="T994" s="154"/>
      <c r="AT994" s="155" t="s">
        <v>164</v>
      </c>
      <c r="AU994" s="155" t="s">
        <v>82</v>
      </c>
      <c r="AV994" s="12" t="s">
        <v>82</v>
      </c>
      <c r="AW994" s="12" t="s">
        <v>30</v>
      </c>
      <c r="AX994" s="12" t="s">
        <v>73</v>
      </c>
      <c r="AY994" s="155" t="s">
        <v>155</v>
      </c>
    </row>
    <row r="995" spans="2:65" s="14" customFormat="1">
      <c r="B995" s="172"/>
      <c r="D995" s="145" t="s">
        <v>164</v>
      </c>
      <c r="E995" s="173" t="s">
        <v>1</v>
      </c>
      <c r="F995" s="174" t="s">
        <v>179</v>
      </c>
      <c r="H995" s="175">
        <v>42.561</v>
      </c>
      <c r="I995" s="176"/>
      <c r="L995" s="172"/>
      <c r="M995" s="177"/>
      <c r="T995" s="178"/>
      <c r="AT995" s="173" t="s">
        <v>164</v>
      </c>
      <c r="AU995" s="173" t="s">
        <v>82</v>
      </c>
      <c r="AV995" s="14" t="s">
        <v>88</v>
      </c>
      <c r="AW995" s="14" t="s">
        <v>30</v>
      </c>
      <c r="AX995" s="14" t="s">
        <v>78</v>
      </c>
      <c r="AY995" s="173" t="s">
        <v>155</v>
      </c>
    </row>
    <row r="996" spans="2:65" s="1" customFormat="1" ht="24.15" customHeight="1">
      <c r="B996" s="31"/>
      <c r="C996" s="131" t="s">
        <v>1167</v>
      </c>
      <c r="D996" s="131" t="s">
        <v>157</v>
      </c>
      <c r="E996" s="132" t="s">
        <v>1168</v>
      </c>
      <c r="F996" s="133" t="s">
        <v>1169</v>
      </c>
      <c r="G996" s="134" t="s">
        <v>929</v>
      </c>
      <c r="H996" s="135">
        <v>11</v>
      </c>
      <c r="I996" s="136"/>
      <c r="J996" s="137">
        <f>ROUND(I996*H996,2)</f>
        <v>0</v>
      </c>
      <c r="K996" s="133" t="s">
        <v>1</v>
      </c>
      <c r="L996" s="138"/>
      <c r="M996" s="139" t="s">
        <v>1</v>
      </c>
      <c r="N996" s="140" t="s">
        <v>38</v>
      </c>
      <c r="P996" s="141">
        <f>O996*H996</f>
        <v>0</v>
      </c>
      <c r="Q996" s="141">
        <v>0</v>
      </c>
      <c r="R996" s="141">
        <f>Q996*H996</f>
        <v>0</v>
      </c>
      <c r="S996" s="141">
        <v>0</v>
      </c>
      <c r="T996" s="142">
        <f>S996*H996</f>
        <v>0</v>
      </c>
      <c r="AR996" s="143" t="s">
        <v>409</v>
      </c>
      <c r="AT996" s="143" t="s">
        <v>157</v>
      </c>
      <c r="AU996" s="143" t="s">
        <v>82</v>
      </c>
      <c r="AY996" s="16" t="s">
        <v>155</v>
      </c>
      <c r="BE996" s="144">
        <f>IF(N996="základní",J996,0)</f>
        <v>0</v>
      </c>
      <c r="BF996" s="144">
        <f>IF(N996="snížená",J996,0)</f>
        <v>0</v>
      </c>
      <c r="BG996" s="144">
        <f>IF(N996="zákl. přenesená",J996,0)</f>
        <v>0</v>
      </c>
      <c r="BH996" s="144">
        <f>IF(N996="sníž. přenesená",J996,0)</f>
        <v>0</v>
      </c>
      <c r="BI996" s="144">
        <f>IF(N996="nulová",J996,0)</f>
        <v>0</v>
      </c>
      <c r="BJ996" s="16" t="s">
        <v>78</v>
      </c>
      <c r="BK996" s="144">
        <f>ROUND(I996*H996,2)</f>
        <v>0</v>
      </c>
      <c r="BL996" s="16" t="s">
        <v>269</v>
      </c>
      <c r="BM996" s="143" t="s">
        <v>1170</v>
      </c>
    </row>
    <row r="997" spans="2:65" s="1" customFormat="1" ht="19.2">
      <c r="B997" s="31"/>
      <c r="D997" s="145" t="s">
        <v>163</v>
      </c>
      <c r="F997" s="146" t="s">
        <v>1169</v>
      </c>
      <c r="I997" s="147"/>
      <c r="L997" s="31"/>
      <c r="M997" s="148"/>
      <c r="T997" s="55"/>
      <c r="AT997" s="16" t="s">
        <v>163</v>
      </c>
      <c r="AU997" s="16" t="s">
        <v>82</v>
      </c>
    </row>
    <row r="998" spans="2:65" s="13" customFormat="1">
      <c r="B998" s="166"/>
      <c r="D998" s="145" t="s">
        <v>164</v>
      </c>
      <c r="E998" s="167" t="s">
        <v>1</v>
      </c>
      <c r="F998" s="168" t="s">
        <v>1153</v>
      </c>
      <c r="H998" s="167" t="s">
        <v>1</v>
      </c>
      <c r="I998" s="169"/>
      <c r="L998" s="166"/>
      <c r="M998" s="170"/>
      <c r="T998" s="171"/>
      <c r="AT998" s="167" t="s">
        <v>164</v>
      </c>
      <c r="AU998" s="167" t="s">
        <v>82</v>
      </c>
      <c r="AV998" s="13" t="s">
        <v>78</v>
      </c>
      <c r="AW998" s="13" t="s">
        <v>30</v>
      </c>
      <c r="AX998" s="13" t="s">
        <v>73</v>
      </c>
      <c r="AY998" s="167" t="s">
        <v>155</v>
      </c>
    </row>
    <row r="999" spans="2:65" s="12" customFormat="1">
      <c r="B999" s="149"/>
      <c r="D999" s="145" t="s">
        <v>164</v>
      </c>
      <c r="E999" s="155" t="s">
        <v>1</v>
      </c>
      <c r="F999" s="150" t="s">
        <v>237</v>
      </c>
      <c r="H999" s="151">
        <v>11</v>
      </c>
      <c r="I999" s="152"/>
      <c r="L999" s="149"/>
      <c r="M999" s="153"/>
      <c r="T999" s="154"/>
      <c r="AT999" s="155" t="s">
        <v>164</v>
      </c>
      <c r="AU999" s="155" t="s">
        <v>82</v>
      </c>
      <c r="AV999" s="12" t="s">
        <v>82</v>
      </c>
      <c r="AW999" s="12" t="s">
        <v>30</v>
      </c>
      <c r="AX999" s="12" t="s">
        <v>73</v>
      </c>
      <c r="AY999" s="155" t="s">
        <v>155</v>
      </c>
    </row>
    <row r="1000" spans="2:65" s="14" customFormat="1">
      <c r="B1000" s="172"/>
      <c r="D1000" s="145" t="s">
        <v>164</v>
      </c>
      <c r="E1000" s="173" t="s">
        <v>1</v>
      </c>
      <c r="F1000" s="174" t="s">
        <v>179</v>
      </c>
      <c r="H1000" s="175">
        <v>11</v>
      </c>
      <c r="I1000" s="176"/>
      <c r="L1000" s="172"/>
      <c r="M1000" s="177"/>
      <c r="T1000" s="178"/>
      <c r="AT1000" s="173" t="s">
        <v>164</v>
      </c>
      <c r="AU1000" s="173" t="s">
        <v>82</v>
      </c>
      <c r="AV1000" s="14" t="s">
        <v>88</v>
      </c>
      <c r="AW1000" s="14" t="s">
        <v>30</v>
      </c>
      <c r="AX1000" s="14" t="s">
        <v>78</v>
      </c>
      <c r="AY1000" s="173" t="s">
        <v>155</v>
      </c>
    </row>
    <row r="1001" spans="2:65" s="1" customFormat="1" ht="24.15" customHeight="1">
      <c r="B1001" s="31"/>
      <c r="C1001" s="131" t="s">
        <v>1171</v>
      </c>
      <c r="D1001" s="131" t="s">
        <v>157</v>
      </c>
      <c r="E1001" s="132" t="s">
        <v>1172</v>
      </c>
      <c r="F1001" s="133" t="s">
        <v>1173</v>
      </c>
      <c r="G1001" s="134" t="s">
        <v>929</v>
      </c>
      <c r="H1001" s="135">
        <v>1</v>
      </c>
      <c r="I1001" s="136"/>
      <c r="J1001" s="137">
        <f>ROUND(I1001*H1001,2)</f>
        <v>0</v>
      </c>
      <c r="K1001" s="133" t="s">
        <v>1</v>
      </c>
      <c r="L1001" s="138"/>
      <c r="M1001" s="139" t="s">
        <v>1</v>
      </c>
      <c r="N1001" s="140" t="s">
        <v>38</v>
      </c>
      <c r="P1001" s="141">
        <f>O1001*H1001</f>
        <v>0</v>
      </c>
      <c r="Q1001" s="141">
        <v>0</v>
      </c>
      <c r="R1001" s="141">
        <f>Q1001*H1001</f>
        <v>0</v>
      </c>
      <c r="S1001" s="141">
        <v>0</v>
      </c>
      <c r="T1001" s="142">
        <f>S1001*H1001</f>
        <v>0</v>
      </c>
      <c r="AR1001" s="143" t="s">
        <v>409</v>
      </c>
      <c r="AT1001" s="143" t="s">
        <v>157</v>
      </c>
      <c r="AU1001" s="143" t="s">
        <v>82</v>
      </c>
      <c r="AY1001" s="16" t="s">
        <v>155</v>
      </c>
      <c r="BE1001" s="144">
        <f>IF(N1001="základní",J1001,0)</f>
        <v>0</v>
      </c>
      <c r="BF1001" s="144">
        <f>IF(N1001="snížená",J1001,0)</f>
        <v>0</v>
      </c>
      <c r="BG1001" s="144">
        <f>IF(N1001="zákl. přenesená",J1001,0)</f>
        <v>0</v>
      </c>
      <c r="BH1001" s="144">
        <f>IF(N1001="sníž. přenesená",J1001,0)</f>
        <v>0</v>
      </c>
      <c r="BI1001" s="144">
        <f>IF(N1001="nulová",J1001,0)</f>
        <v>0</v>
      </c>
      <c r="BJ1001" s="16" t="s">
        <v>78</v>
      </c>
      <c r="BK1001" s="144">
        <f>ROUND(I1001*H1001,2)</f>
        <v>0</v>
      </c>
      <c r="BL1001" s="16" t="s">
        <v>269</v>
      </c>
      <c r="BM1001" s="143" t="s">
        <v>1174</v>
      </c>
    </row>
    <row r="1002" spans="2:65" s="1" customFormat="1" ht="19.2">
      <c r="B1002" s="31"/>
      <c r="D1002" s="145" t="s">
        <v>163</v>
      </c>
      <c r="F1002" s="146" t="s">
        <v>1173</v>
      </c>
      <c r="I1002" s="147"/>
      <c r="L1002" s="31"/>
      <c r="M1002" s="148"/>
      <c r="T1002" s="55"/>
      <c r="AT1002" s="16" t="s">
        <v>163</v>
      </c>
      <c r="AU1002" s="16" t="s">
        <v>82</v>
      </c>
    </row>
    <row r="1003" spans="2:65" s="13" customFormat="1">
      <c r="B1003" s="166"/>
      <c r="D1003" s="145" t="s">
        <v>164</v>
      </c>
      <c r="E1003" s="167" t="s">
        <v>1</v>
      </c>
      <c r="F1003" s="168" t="s">
        <v>1153</v>
      </c>
      <c r="H1003" s="167" t="s">
        <v>1</v>
      </c>
      <c r="I1003" s="169"/>
      <c r="L1003" s="166"/>
      <c r="M1003" s="170"/>
      <c r="T1003" s="171"/>
      <c r="AT1003" s="167" t="s">
        <v>164</v>
      </c>
      <c r="AU1003" s="167" t="s">
        <v>82</v>
      </c>
      <c r="AV1003" s="13" t="s">
        <v>78</v>
      </c>
      <c r="AW1003" s="13" t="s">
        <v>30</v>
      </c>
      <c r="AX1003" s="13" t="s">
        <v>73</v>
      </c>
      <c r="AY1003" s="167" t="s">
        <v>155</v>
      </c>
    </row>
    <row r="1004" spans="2:65" s="12" customFormat="1">
      <c r="B1004" s="149"/>
      <c r="D1004" s="145" t="s">
        <v>164</v>
      </c>
      <c r="E1004" s="155" t="s">
        <v>1</v>
      </c>
      <c r="F1004" s="150" t="s">
        <v>78</v>
      </c>
      <c r="H1004" s="151">
        <v>1</v>
      </c>
      <c r="I1004" s="152"/>
      <c r="L1004" s="149"/>
      <c r="M1004" s="153"/>
      <c r="T1004" s="154"/>
      <c r="AT1004" s="155" t="s">
        <v>164</v>
      </c>
      <c r="AU1004" s="155" t="s">
        <v>82</v>
      </c>
      <c r="AV1004" s="12" t="s">
        <v>82</v>
      </c>
      <c r="AW1004" s="12" t="s">
        <v>30</v>
      </c>
      <c r="AX1004" s="12" t="s">
        <v>73</v>
      </c>
      <c r="AY1004" s="155" t="s">
        <v>155</v>
      </c>
    </row>
    <row r="1005" spans="2:65" s="14" customFormat="1">
      <c r="B1005" s="172"/>
      <c r="D1005" s="145" t="s">
        <v>164</v>
      </c>
      <c r="E1005" s="173" t="s">
        <v>1</v>
      </c>
      <c r="F1005" s="174" t="s">
        <v>179</v>
      </c>
      <c r="H1005" s="175">
        <v>1</v>
      </c>
      <c r="I1005" s="176"/>
      <c r="L1005" s="172"/>
      <c r="M1005" s="177"/>
      <c r="T1005" s="178"/>
      <c r="AT1005" s="173" t="s">
        <v>164</v>
      </c>
      <c r="AU1005" s="173" t="s">
        <v>82</v>
      </c>
      <c r="AV1005" s="14" t="s">
        <v>88</v>
      </c>
      <c r="AW1005" s="14" t="s">
        <v>30</v>
      </c>
      <c r="AX1005" s="14" t="s">
        <v>78</v>
      </c>
      <c r="AY1005" s="173" t="s">
        <v>155</v>
      </c>
    </row>
    <row r="1006" spans="2:65" s="1" customFormat="1" ht="21.75" customHeight="1">
      <c r="B1006" s="31"/>
      <c r="C1006" s="131" t="s">
        <v>1175</v>
      </c>
      <c r="D1006" s="131" t="s">
        <v>157</v>
      </c>
      <c r="E1006" s="132" t="s">
        <v>1176</v>
      </c>
      <c r="F1006" s="133" t="s">
        <v>1177</v>
      </c>
      <c r="G1006" s="134" t="s">
        <v>929</v>
      </c>
      <c r="H1006" s="135">
        <v>4</v>
      </c>
      <c r="I1006" s="136"/>
      <c r="J1006" s="137">
        <f>ROUND(I1006*H1006,2)</f>
        <v>0</v>
      </c>
      <c r="K1006" s="133" t="s">
        <v>1</v>
      </c>
      <c r="L1006" s="138"/>
      <c r="M1006" s="139" t="s">
        <v>1</v>
      </c>
      <c r="N1006" s="140" t="s">
        <v>38</v>
      </c>
      <c r="P1006" s="141">
        <f>O1006*H1006</f>
        <v>0</v>
      </c>
      <c r="Q1006" s="141">
        <v>0</v>
      </c>
      <c r="R1006" s="141">
        <f>Q1006*H1006</f>
        <v>0</v>
      </c>
      <c r="S1006" s="141">
        <v>0</v>
      </c>
      <c r="T1006" s="142">
        <f>S1006*H1006</f>
        <v>0</v>
      </c>
      <c r="AR1006" s="143" t="s">
        <v>409</v>
      </c>
      <c r="AT1006" s="143" t="s">
        <v>157</v>
      </c>
      <c r="AU1006" s="143" t="s">
        <v>82</v>
      </c>
      <c r="AY1006" s="16" t="s">
        <v>155</v>
      </c>
      <c r="BE1006" s="144">
        <f>IF(N1006="základní",J1006,0)</f>
        <v>0</v>
      </c>
      <c r="BF1006" s="144">
        <f>IF(N1006="snížená",J1006,0)</f>
        <v>0</v>
      </c>
      <c r="BG1006" s="144">
        <f>IF(N1006="zákl. přenesená",J1006,0)</f>
        <v>0</v>
      </c>
      <c r="BH1006" s="144">
        <f>IF(N1006="sníž. přenesená",J1006,0)</f>
        <v>0</v>
      </c>
      <c r="BI1006" s="144">
        <f>IF(N1006="nulová",J1006,0)</f>
        <v>0</v>
      </c>
      <c r="BJ1006" s="16" t="s">
        <v>78</v>
      </c>
      <c r="BK1006" s="144">
        <f>ROUND(I1006*H1006,2)</f>
        <v>0</v>
      </c>
      <c r="BL1006" s="16" t="s">
        <v>269</v>
      </c>
      <c r="BM1006" s="143" t="s">
        <v>1178</v>
      </c>
    </row>
    <row r="1007" spans="2:65" s="1" customFormat="1">
      <c r="B1007" s="31"/>
      <c r="D1007" s="145" t="s">
        <v>163</v>
      </c>
      <c r="F1007" s="146" t="s">
        <v>1177</v>
      </c>
      <c r="I1007" s="147"/>
      <c r="L1007" s="31"/>
      <c r="M1007" s="148"/>
      <c r="T1007" s="55"/>
      <c r="AT1007" s="16" t="s">
        <v>163</v>
      </c>
      <c r="AU1007" s="16" t="s">
        <v>82</v>
      </c>
    </row>
    <row r="1008" spans="2:65" s="13" customFormat="1">
      <c r="B1008" s="166"/>
      <c r="D1008" s="145" t="s">
        <v>164</v>
      </c>
      <c r="E1008" s="167" t="s">
        <v>1</v>
      </c>
      <c r="F1008" s="168" t="s">
        <v>1153</v>
      </c>
      <c r="H1008" s="167" t="s">
        <v>1</v>
      </c>
      <c r="I1008" s="169"/>
      <c r="L1008" s="166"/>
      <c r="M1008" s="170"/>
      <c r="T1008" s="171"/>
      <c r="AT1008" s="167" t="s">
        <v>164</v>
      </c>
      <c r="AU1008" s="167" t="s">
        <v>82</v>
      </c>
      <c r="AV1008" s="13" t="s">
        <v>78</v>
      </c>
      <c r="AW1008" s="13" t="s">
        <v>30</v>
      </c>
      <c r="AX1008" s="13" t="s">
        <v>73</v>
      </c>
      <c r="AY1008" s="167" t="s">
        <v>155</v>
      </c>
    </row>
    <row r="1009" spans="2:65" s="12" customFormat="1">
      <c r="B1009" s="149"/>
      <c r="D1009" s="145" t="s">
        <v>164</v>
      </c>
      <c r="E1009" s="155" t="s">
        <v>1</v>
      </c>
      <c r="F1009" s="150" t="s">
        <v>88</v>
      </c>
      <c r="H1009" s="151">
        <v>4</v>
      </c>
      <c r="I1009" s="152"/>
      <c r="L1009" s="149"/>
      <c r="M1009" s="153"/>
      <c r="T1009" s="154"/>
      <c r="AT1009" s="155" t="s">
        <v>164</v>
      </c>
      <c r="AU1009" s="155" t="s">
        <v>82</v>
      </c>
      <c r="AV1009" s="12" t="s">
        <v>82</v>
      </c>
      <c r="AW1009" s="12" t="s">
        <v>30</v>
      </c>
      <c r="AX1009" s="12" t="s">
        <v>73</v>
      </c>
      <c r="AY1009" s="155" t="s">
        <v>155</v>
      </c>
    </row>
    <row r="1010" spans="2:65" s="14" customFormat="1">
      <c r="B1010" s="172"/>
      <c r="D1010" s="145" t="s">
        <v>164</v>
      </c>
      <c r="E1010" s="173" t="s">
        <v>1</v>
      </c>
      <c r="F1010" s="174" t="s">
        <v>179</v>
      </c>
      <c r="H1010" s="175">
        <v>4</v>
      </c>
      <c r="I1010" s="176"/>
      <c r="L1010" s="172"/>
      <c r="M1010" s="177"/>
      <c r="T1010" s="178"/>
      <c r="AT1010" s="173" t="s">
        <v>164</v>
      </c>
      <c r="AU1010" s="173" t="s">
        <v>82</v>
      </c>
      <c r="AV1010" s="14" t="s">
        <v>88</v>
      </c>
      <c r="AW1010" s="14" t="s">
        <v>30</v>
      </c>
      <c r="AX1010" s="14" t="s">
        <v>78</v>
      </c>
      <c r="AY1010" s="173" t="s">
        <v>155</v>
      </c>
    </row>
    <row r="1011" spans="2:65" s="1" customFormat="1" ht="24.15" customHeight="1">
      <c r="B1011" s="31"/>
      <c r="C1011" s="156" t="s">
        <v>1179</v>
      </c>
      <c r="D1011" s="156" t="s">
        <v>167</v>
      </c>
      <c r="E1011" s="157" t="s">
        <v>1180</v>
      </c>
      <c r="F1011" s="158" t="s">
        <v>1181</v>
      </c>
      <c r="G1011" s="159" t="s">
        <v>191</v>
      </c>
      <c r="H1011" s="160">
        <v>5</v>
      </c>
      <c r="I1011" s="161"/>
      <c r="J1011" s="162">
        <f>ROUND(I1011*H1011,2)</f>
        <v>0</v>
      </c>
      <c r="K1011" s="158" t="s">
        <v>161</v>
      </c>
      <c r="L1011" s="31"/>
      <c r="M1011" s="163" t="s">
        <v>1</v>
      </c>
      <c r="N1011" s="164" t="s">
        <v>38</v>
      </c>
      <c r="P1011" s="141">
        <f>O1011*H1011</f>
        <v>0</v>
      </c>
      <c r="Q1011" s="141">
        <v>2.7E-4</v>
      </c>
      <c r="R1011" s="141">
        <f>Q1011*H1011</f>
        <v>1.3500000000000001E-3</v>
      </c>
      <c r="S1011" s="141">
        <v>0</v>
      </c>
      <c r="T1011" s="142">
        <f>S1011*H1011</f>
        <v>0</v>
      </c>
      <c r="AR1011" s="143" t="s">
        <v>269</v>
      </c>
      <c r="AT1011" s="143" t="s">
        <v>167</v>
      </c>
      <c r="AU1011" s="143" t="s">
        <v>82</v>
      </c>
      <c r="AY1011" s="16" t="s">
        <v>155</v>
      </c>
      <c r="BE1011" s="144">
        <f>IF(N1011="základní",J1011,0)</f>
        <v>0</v>
      </c>
      <c r="BF1011" s="144">
        <f>IF(N1011="snížená",J1011,0)</f>
        <v>0</v>
      </c>
      <c r="BG1011" s="144">
        <f>IF(N1011="zákl. přenesená",J1011,0)</f>
        <v>0</v>
      </c>
      <c r="BH1011" s="144">
        <f>IF(N1011="sníž. přenesená",J1011,0)</f>
        <v>0</v>
      </c>
      <c r="BI1011" s="144">
        <f>IF(N1011="nulová",J1011,0)</f>
        <v>0</v>
      </c>
      <c r="BJ1011" s="16" t="s">
        <v>78</v>
      </c>
      <c r="BK1011" s="144">
        <f>ROUND(I1011*H1011,2)</f>
        <v>0</v>
      </c>
      <c r="BL1011" s="16" t="s">
        <v>269</v>
      </c>
      <c r="BM1011" s="143" t="s">
        <v>1182</v>
      </c>
    </row>
    <row r="1012" spans="2:65" s="1" customFormat="1" ht="28.8">
      <c r="B1012" s="31"/>
      <c r="D1012" s="145" t="s">
        <v>163</v>
      </c>
      <c r="F1012" s="146" t="s">
        <v>1183</v>
      </c>
      <c r="I1012" s="147"/>
      <c r="L1012" s="31"/>
      <c r="M1012" s="148"/>
      <c r="T1012" s="55"/>
      <c r="AT1012" s="16" t="s">
        <v>163</v>
      </c>
      <c r="AU1012" s="16" t="s">
        <v>82</v>
      </c>
    </row>
    <row r="1013" spans="2:65" s="1" customFormat="1" ht="105.6">
      <c r="B1013" s="31"/>
      <c r="D1013" s="145" t="s">
        <v>173</v>
      </c>
      <c r="F1013" s="165" t="s">
        <v>1146</v>
      </c>
      <c r="I1013" s="147"/>
      <c r="L1013" s="31"/>
      <c r="M1013" s="148"/>
      <c r="T1013" s="55"/>
      <c r="AT1013" s="16" t="s">
        <v>173</v>
      </c>
      <c r="AU1013" s="16" t="s">
        <v>82</v>
      </c>
    </row>
    <row r="1014" spans="2:65" s="13" customFormat="1">
      <c r="B1014" s="166"/>
      <c r="D1014" s="145" t="s">
        <v>164</v>
      </c>
      <c r="E1014" s="167" t="s">
        <v>1</v>
      </c>
      <c r="F1014" s="168" t="s">
        <v>1184</v>
      </c>
      <c r="H1014" s="167" t="s">
        <v>1</v>
      </c>
      <c r="I1014" s="169"/>
      <c r="L1014" s="166"/>
      <c r="M1014" s="170"/>
      <c r="T1014" s="171"/>
      <c r="AT1014" s="167" t="s">
        <v>164</v>
      </c>
      <c r="AU1014" s="167" t="s">
        <v>82</v>
      </c>
      <c r="AV1014" s="13" t="s">
        <v>78</v>
      </c>
      <c r="AW1014" s="13" t="s">
        <v>30</v>
      </c>
      <c r="AX1014" s="13" t="s">
        <v>73</v>
      </c>
      <c r="AY1014" s="167" t="s">
        <v>155</v>
      </c>
    </row>
    <row r="1015" spans="2:65" s="12" customFormat="1">
      <c r="B1015" s="149"/>
      <c r="D1015" s="145" t="s">
        <v>164</v>
      </c>
      <c r="E1015" s="155" t="s">
        <v>1</v>
      </c>
      <c r="F1015" s="150" t="s">
        <v>88</v>
      </c>
      <c r="H1015" s="151">
        <v>4</v>
      </c>
      <c r="I1015" s="152"/>
      <c r="L1015" s="149"/>
      <c r="M1015" s="153"/>
      <c r="T1015" s="154"/>
      <c r="AT1015" s="155" t="s">
        <v>164</v>
      </c>
      <c r="AU1015" s="155" t="s">
        <v>82</v>
      </c>
      <c r="AV1015" s="12" t="s">
        <v>82</v>
      </c>
      <c r="AW1015" s="12" t="s">
        <v>30</v>
      </c>
      <c r="AX1015" s="12" t="s">
        <v>73</v>
      </c>
      <c r="AY1015" s="155" t="s">
        <v>155</v>
      </c>
    </row>
    <row r="1016" spans="2:65" s="13" customFormat="1">
      <c r="B1016" s="166"/>
      <c r="D1016" s="145" t="s">
        <v>164</v>
      </c>
      <c r="E1016" s="167" t="s">
        <v>1</v>
      </c>
      <c r="F1016" s="168" t="s">
        <v>1185</v>
      </c>
      <c r="H1016" s="167" t="s">
        <v>1</v>
      </c>
      <c r="I1016" s="169"/>
      <c r="L1016" s="166"/>
      <c r="M1016" s="170"/>
      <c r="T1016" s="171"/>
      <c r="AT1016" s="167" t="s">
        <v>164</v>
      </c>
      <c r="AU1016" s="167" t="s">
        <v>82</v>
      </c>
      <c r="AV1016" s="13" t="s">
        <v>78</v>
      </c>
      <c r="AW1016" s="13" t="s">
        <v>30</v>
      </c>
      <c r="AX1016" s="13" t="s">
        <v>73</v>
      </c>
      <c r="AY1016" s="167" t="s">
        <v>155</v>
      </c>
    </row>
    <row r="1017" spans="2:65" s="12" customFormat="1">
      <c r="B1017" s="149"/>
      <c r="D1017" s="145" t="s">
        <v>164</v>
      </c>
      <c r="E1017" s="155" t="s">
        <v>1</v>
      </c>
      <c r="F1017" s="150" t="s">
        <v>78</v>
      </c>
      <c r="H1017" s="151">
        <v>1</v>
      </c>
      <c r="I1017" s="152"/>
      <c r="L1017" s="149"/>
      <c r="M1017" s="153"/>
      <c r="T1017" s="154"/>
      <c r="AT1017" s="155" t="s">
        <v>164</v>
      </c>
      <c r="AU1017" s="155" t="s">
        <v>82</v>
      </c>
      <c r="AV1017" s="12" t="s">
        <v>82</v>
      </c>
      <c r="AW1017" s="12" t="s">
        <v>30</v>
      </c>
      <c r="AX1017" s="12" t="s">
        <v>73</v>
      </c>
      <c r="AY1017" s="155" t="s">
        <v>155</v>
      </c>
    </row>
    <row r="1018" spans="2:65" s="14" customFormat="1">
      <c r="B1018" s="172"/>
      <c r="D1018" s="145" t="s">
        <v>164</v>
      </c>
      <c r="E1018" s="173" t="s">
        <v>1</v>
      </c>
      <c r="F1018" s="174" t="s">
        <v>179</v>
      </c>
      <c r="H1018" s="175">
        <v>5</v>
      </c>
      <c r="I1018" s="176"/>
      <c r="L1018" s="172"/>
      <c r="M1018" s="177"/>
      <c r="T1018" s="178"/>
      <c r="AT1018" s="173" t="s">
        <v>164</v>
      </c>
      <c r="AU1018" s="173" t="s">
        <v>82</v>
      </c>
      <c r="AV1018" s="14" t="s">
        <v>88</v>
      </c>
      <c r="AW1018" s="14" t="s">
        <v>30</v>
      </c>
      <c r="AX1018" s="14" t="s">
        <v>78</v>
      </c>
      <c r="AY1018" s="173" t="s">
        <v>155</v>
      </c>
    </row>
    <row r="1019" spans="2:65" s="1" customFormat="1" ht="24.15" customHeight="1">
      <c r="B1019" s="31"/>
      <c r="C1019" s="131" t="s">
        <v>1186</v>
      </c>
      <c r="D1019" s="131" t="s">
        <v>157</v>
      </c>
      <c r="E1019" s="132" t="s">
        <v>1187</v>
      </c>
      <c r="F1019" s="133" t="s">
        <v>1188</v>
      </c>
      <c r="G1019" s="134" t="s">
        <v>929</v>
      </c>
      <c r="H1019" s="135">
        <v>4</v>
      </c>
      <c r="I1019" s="136"/>
      <c r="J1019" s="137">
        <f>ROUND(I1019*H1019,2)</f>
        <v>0</v>
      </c>
      <c r="K1019" s="133" t="s">
        <v>1</v>
      </c>
      <c r="L1019" s="138"/>
      <c r="M1019" s="139" t="s">
        <v>1</v>
      </c>
      <c r="N1019" s="140" t="s">
        <v>38</v>
      </c>
      <c r="P1019" s="141">
        <f>O1019*H1019</f>
        <v>0</v>
      </c>
      <c r="Q1019" s="141">
        <v>0</v>
      </c>
      <c r="R1019" s="141">
        <f>Q1019*H1019</f>
        <v>0</v>
      </c>
      <c r="S1019" s="141">
        <v>0</v>
      </c>
      <c r="T1019" s="142">
        <f>S1019*H1019</f>
        <v>0</v>
      </c>
      <c r="AR1019" s="143" t="s">
        <v>409</v>
      </c>
      <c r="AT1019" s="143" t="s">
        <v>157</v>
      </c>
      <c r="AU1019" s="143" t="s">
        <v>82</v>
      </c>
      <c r="AY1019" s="16" t="s">
        <v>155</v>
      </c>
      <c r="BE1019" s="144">
        <f>IF(N1019="základní",J1019,0)</f>
        <v>0</v>
      </c>
      <c r="BF1019" s="144">
        <f>IF(N1019="snížená",J1019,0)</f>
        <v>0</v>
      </c>
      <c r="BG1019" s="144">
        <f>IF(N1019="zákl. přenesená",J1019,0)</f>
        <v>0</v>
      </c>
      <c r="BH1019" s="144">
        <f>IF(N1019="sníž. přenesená",J1019,0)</f>
        <v>0</v>
      </c>
      <c r="BI1019" s="144">
        <f>IF(N1019="nulová",J1019,0)</f>
        <v>0</v>
      </c>
      <c r="BJ1019" s="16" t="s">
        <v>78</v>
      </c>
      <c r="BK1019" s="144">
        <f>ROUND(I1019*H1019,2)</f>
        <v>0</v>
      </c>
      <c r="BL1019" s="16" t="s">
        <v>269</v>
      </c>
      <c r="BM1019" s="143" t="s">
        <v>1189</v>
      </c>
    </row>
    <row r="1020" spans="2:65" s="1" customFormat="1" ht="19.2">
      <c r="B1020" s="31"/>
      <c r="D1020" s="145" t="s">
        <v>163</v>
      </c>
      <c r="F1020" s="146" t="s">
        <v>1188</v>
      </c>
      <c r="I1020" s="147"/>
      <c r="L1020" s="31"/>
      <c r="M1020" s="148"/>
      <c r="T1020" s="55"/>
      <c r="AT1020" s="16" t="s">
        <v>163</v>
      </c>
      <c r="AU1020" s="16" t="s">
        <v>82</v>
      </c>
    </row>
    <row r="1021" spans="2:65" s="13" customFormat="1">
      <c r="B1021" s="166"/>
      <c r="D1021" s="145" t="s">
        <v>164</v>
      </c>
      <c r="E1021" s="167" t="s">
        <v>1</v>
      </c>
      <c r="F1021" s="168" t="s">
        <v>1153</v>
      </c>
      <c r="H1021" s="167" t="s">
        <v>1</v>
      </c>
      <c r="I1021" s="169"/>
      <c r="L1021" s="166"/>
      <c r="M1021" s="170"/>
      <c r="T1021" s="171"/>
      <c r="AT1021" s="167" t="s">
        <v>164</v>
      </c>
      <c r="AU1021" s="167" t="s">
        <v>82</v>
      </c>
      <c r="AV1021" s="13" t="s">
        <v>78</v>
      </c>
      <c r="AW1021" s="13" t="s">
        <v>30</v>
      </c>
      <c r="AX1021" s="13" t="s">
        <v>73</v>
      </c>
      <c r="AY1021" s="167" t="s">
        <v>155</v>
      </c>
    </row>
    <row r="1022" spans="2:65" s="12" customFormat="1">
      <c r="B1022" s="149"/>
      <c r="D1022" s="145" t="s">
        <v>164</v>
      </c>
      <c r="E1022" s="155" t="s">
        <v>1</v>
      </c>
      <c r="F1022" s="150" t="s">
        <v>88</v>
      </c>
      <c r="H1022" s="151">
        <v>4</v>
      </c>
      <c r="I1022" s="152"/>
      <c r="L1022" s="149"/>
      <c r="M1022" s="153"/>
      <c r="T1022" s="154"/>
      <c r="AT1022" s="155" t="s">
        <v>164</v>
      </c>
      <c r="AU1022" s="155" t="s">
        <v>82</v>
      </c>
      <c r="AV1022" s="12" t="s">
        <v>82</v>
      </c>
      <c r="AW1022" s="12" t="s">
        <v>30</v>
      </c>
      <c r="AX1022" s="12" t="s">
        <v>73</v>
      </c>
      <c r="AY1022" s="155" t="s">
        <v>155</v>
      </c>
    </row>
    <row r="1023" spans="2:65" s="14" customFormat="1">
      <c r="B1023" s="172"/>
      <c r="D1023" s="145" t="s">
        <v>164</v>
      </c>
      <c r="E1023" s="173" t="s">
        <v>1</v>
      </c>
      <c r="F1023" s="174" t="s">
        <v>179</v>
      </c>
      <c r="H1023" s="175">
        <v>4</v>
      </c>
      <c r="I1023" s="176"/>
      <c r="L1023" s="172"/>
      <c r="M1023" s="177"/>
      <c r="T1023" s="178"/>
      <c r="AT1023" s="173" t="s">
        <v>164</v>
      </c>
      <c r="AU1023" s="173" t="s">
        <v>82</v>
      </c>
      <c r="AV1023" s="14" t="s">
        <v>88</v>
      </c>
      <c r="AW1023" s="14" t="s">
        <v>30</v>
      </c>
      <c r="AX1023" s="14" t="s">
        <v>78</v>
      </c>
      <c r="AY1023" s="173" t="s">
        <v>155</v>
      </c>
    </row>
    <row r="1024" spans="2:65" s="1" customFormat="1" ht="24.15" customHeight="1">
      <c r="B1024" s="31"/>
      <c r="C1024" s="131" t="s">
        <v>1190</v>
      </c>
      <c r="D1024" s="131" t="s">
        <v>157</v>
      </c>
      <c r="E1024" s="132" t="s">
        <v>1191</v>
      </c>
      <c r="F1024" s="133" t="s">
        <v>1192</v>
      </c>
      <c r="G1024" s="134" t="s">
        <v>929</v>
      </c>
      <c r="H1024" s="135">
        <v>1</v>
      </c>
      <c r="I1024" s="136"/>
      <c r="J1024" s="137">
        <f>ROUND(I1024*H1024,2)</f>
        <v>0</v>
      </c>
      <c r="K1024" s="133" t="s">
        <v>1</v>
      </c>
      <c r="L1024" s="138"/>
      <c r="M1024" s="139" t="s">
        <v>1</v>
      </c>
      <c r="N1024" s="140" t="s">
        <v>38</v>
      </c>
      <c r="P1024" s="141">
        <f>O1024*H1024</f>
        <v>0</v>
      </c>
      <c r="Q1024" s="141">
        <v>0</v>
      </c>
      <c r="R1024" s="141">
        <f>Q1024*H1024</f>
        <v>0</v>
      </c>
      <c r="S1024" s="141">
        <v>0</v>
      </c>
      <c r="T1024" s="142">
        <f>S1024*H1024</f>
        <v>0</v>
      </c>
      <c r="AR1024" s="143" t="s">
        <v>409</v>
      </c>
      <c r="AT1024" s="143" t="s">
        <v>157</v>
      </c>
      <c r="AU1024" s="143" t="s">
        <v>82</v>
      </c>
      <c r="AY1024" s="16" t="s">
        <v>155</v>
      </c>
      <c r="BE1024" s="144">
        <f>IF(N1024="základní",J1024,0)</f>
        <v>0</v>
      </c>
      <c r="BF1024" s="144">
        <f>IF(N1024="snížená",J1024,0)</f>
        <v>0</v>
      </c>
      <c r="BG1024" s="144">
        <f>IF(N1024="zákl. přenesená",J1024,0)</f>
        <v>0</v>
      </c>
      <c r="BH1024" s="144">
        <f>IF(N1024="sníž. přenesená",J1024,0)</f>
        <v>0</v>
      </c>
      <c r="BI1024" s="144">
        <f>IF(N1024="nulová",J1024,0)</f>
        <v>0</v>
      </c>
      <c r="BJ1024" s="16" t="s">
        <v>78</v>
      </c>
      <c r="BK1024" s="144">
        <f>ROUND(I1024*H1024,2)</f>
        <v>0</v>
      </c>
      <c r="BL1024" s="16" t="s">
        <v>269</v>
      </c>
      <c r="BM1024" s="143" t="s">
        <v>1193</v>
      </c>
    </row>
    <row r="1025" spans="2:65" s="1" customFormat="1" ht="19.2">
      <c r="B1025" s="31"/>
      <c r="D1025" s="145" t="s">
        <v>163</v>
      </c>
      <c r="F1025" s="146" t="s">
        <v>1192</v>
      </c>
      <c r="I1025" s="147"/>
      <c r="L1025" s="31"/>
      <c r="M1025" s="148"/>
      <c r="T1025" s="55"/>
      <c r="AT1025" s="16" t="s">
        <v>163</v>
      </c>
      <c r="AU1025" s="16" t="s">
        <v>82</v>
      </c>
    </row>
    <row r="1026" spans="2:65" s="13" customFormat="1">
      <c r="B1026" s="166"/>
      <c r="D1026" s="145" t="s">
        <v>164</v>
      </c>
      <c r="E1026" s="167" t="s">
        <v>1</v>
      </c>
      <c r="F1026" s="168" t="s">
        <v>1153</v>
      </c>
      <c r="H1026" s="167" t="s">
        <v>1</v>
      </c>
      <c r="I1026" s="169"/>
      <c r="L1026" s="166"/>
      <c r="M1026" s="170"/>
      <c r="T1026" s="171"/>
      <c r="AT1026" s="167" t="s">
        <v>164</v>
      </c>
      <c r="AU1026" s="167" t="s">
        <v>82</v>
      </c>
      <c r="AV1026" s="13" t="s">
        <v>78</v>
      </c>
      <c r="AW1026" s="13" t="s">
        <v>30</v>
      </c>
      <c r="AX1026" s="13" t="s">
        <v>73</v>
      </c>
      <c r="AY1026" s="167" t="s">
        <v>155</v>
      </c>
    </row>
    <row r="1027" spans="2:65" s="12" customFormat="1">
      <c r="B1027" s="149"/>
      <c r="D1027" s="145" t="s">
        <v>164</v>
      </c>
      <c r="E1027" s="155" t="s">
        <v>1</v>
      </c>
      <c r="F1027" s="150" t="s">
        <v>78</v>
      </c>
      <c r="H1027" s="151">
        <v>1</v>
      </c>
      <c r="I1027" s="152"/>
      <c r="L1027" s="149"/>
      <c r="M1027" s="153"/>
      <c r="T1027" s="154"/>
      <c r="AT1027" s="155" t="s">
        <v>164</v>
      </c>
      <c r="AU1027" s="155" t="s">
        <v>82</v>
      </c>
      <c r="AV1027" s="12" t="s">
        <v>82</v>
      </c>
      <c r="AW1027" s="12" t="s">
        <v>30</v>
      </c>
      <c r="AX1027" s="12" t="s">
        <v>73</v>
      </c>
      <c r="AY1027" s="155" t="s">
        <v>155</v>
      </c>
    </row>
    <row r="1028" spans="2:65" s="14" customFormat="1">
      <c r="B1028" s="172"/>
      <c r="D1028" s="145" t="s">
        <v>164</v>
      </c>
      <c r="E1028" s="173" t="s">
        <v>1</v>
      </c>
      <c r="F1028" s="174" t="s">
        <v>179</v>
      </c>
      <c r="H1028" s="175">
        <v>1</v>
      </c>
      <c r="I1028" s="176"/>
      <c r="L1028" s="172"/>
      <c r="M1028" s="177"/>
      <c r="T1028" s="178"/>
      <c r="AT1028" s="173" t="s">
        <v>164</v>
      </c>
      <c r="AU1028" s="173" t="s">
        <v>82</v>
      </c>
      <c r="AV1028" s="14" t="s">
        <v>88</v>
      </c>
      <c r="AW1028" s="14" t="s">
        <v>30</v>
      </c>
      <c r="AX1028" s="14" t="s">
        <v>78</v>
      </c>
      <c r="AY1028" s="173" t="s">
        <v>155</v>
      </c>
    </row>
    <row r="1029" spans="2:65" s="1" customFormat="1" ht="24.15" customHeight="1">
      <c r="B1029" s="31"/>
      <c r="C1029" s="156" t="s">
        <v>1194</v>
      </c>
      <c r="D1029" s="156" t="s">
        <v>167</v>
      </c>
      <c r="E1029" s="157" t="s">
        <v>1195</v>
      </c>
      <c r="F1029" s="158" t="s">
        <v>1196</v>
      </c>
      <c r="G1029" s="159" t="s">
        <v>191</v>
      </c>
      <c r="H1029" s="160">
        <v>12</v>
      </c>
      <c r="I1029" s="161"/>
      <c r="J1029" s="162">
        <f>ROUND(I1029*H1029,2)</f>
        <v>0</v>
      </c>
      <c r="K1029" s="158" t="s">
        <v>161</v>
      </c>
      <c r="L1029" s="31"/>
      <c r="M1029" s="163" t="s">
        <v>1</v>
      </c>
      <c r="N1029" s="164" t="s">
        <v>38</v>
      </c>
      <c r="P1029" s="141">
        <f>O1029*H1029</f>
        <v>0</v>
      </c>
      <c r="Q1029" s="141">
        <v>0</v>
      </c>
      <c r="R1029" s="141">
        <f>Q1029*H1029</f>
        <v>0</v>
      </c>
      <c r="S1029" s="141">
        <v>0</v>
      </c>
      <c r="T1029" s="142">
        <f>S1029*H1029</f>
        <v>0</v>
      </c>
      <c r="AR1029" s="143" t="s">
        <v>269</v>
      </c>
      <c r="AT1029" s="143" t="s">
        <v>167</v>
      </c>
      <c r="AU1029" s="143" t="s">
        <v>82</v>
      </c>
      <c r="AY1029" s="16" t="s">
        <v>155</v>
      </c>
      <c r="BE1029" s="144">
        <f>IF(N1029="základní",J1029,0)</f>
        <v>0</v>
      </c>
      <c r="BF1029" s="144">
        <f>IF(N1029="snížená",J1029,0)</f>
        <v>0</v>
      </c>
      <c r="BG1029" s="144">
        <f>IF(N1029="zákl. přenesená",J1029,0)</f>
        <v>0</v>
      </c>
      <c r="BH1029" s="144">
        <f>IF(N1029="sníž. přenesená",J1029,0)</f>
        <v>0</v>
      </c>
      <c r="BI1029" s="144">
        <f>IF(N1029="nulová",J1029,0)</f>
        <v>0</v>
      </c>
      <c r="BJ1029" s="16" t="s">
        <v>78</v>
      </c>
      <c r="BK1029" s="144">
        <f>ROUND(I1029*H1029,2)</f>
        <v>0</v>
      </c>
      <c r="BL1029" s="16" t="s">
        <v>269</v>
      </c>
      <c r="BM1029" s="143" t="s">
        <v>1197</v>
      </c>
    </row>
    <row r="1030" spans="2:65" s="1" customFormat="1" ht="28.8">
      <c r="B1030" s="31"/>
      <c r="D1030" s="145" t="s">
        <v>163</v>
      </c>
      <c r="F1030" s="146" t="s">
        <v>1198</v>
      </c>
      <c r="I1030" s="147"/>
      <c r="L1030" s="31"/>
      <c r="M1030" s="148"/>
      <c r="T1030" s="55"/>
      <c r="AT1030" s="16" t="s">
        <v>163</v>
      </c>
      <c r="AU1030" s="16" t="s">
        <v>82</v>
      </c>
    </row>
    <row r="1031" spans="2:65" s="1" customFormat="1" ht="124.8">
      <c r="B1031" s="31"/>
      <c r="D1031" s="145" t="s">
        <v>173</v>
      </c>
      <c r="F1031" s="165" t="s">
        <v>1199</v>
      </c>
      <c r="I1031" s="147"/>
      <c r="L1031" s="31"/>
      <c r="M1031" s="148"/>
      <c r="T1031" s="55"/>
      <c r="AT1031" s="16" t="s">
        <v>173</v>
      </c>
      <c r="AU1031" s="16" t="s">
        <v>82</v>
      </c>
    </row>
    <row r="1032" spans="2:65" s="13" customFormat="1">
      <c r="B1032" s="166"/>
      <c r="D1032" s="145" t="s">
        <v>164</v>
      </c>
      <c r="E1032" s="167" t="s">
        <v>1</v>
      </c>
      <c r="F1032" s="168" t="s">
        <v>1200</v>
      </c>
      <c r="H1032" s="167" t="s">
        <v>1</v>
      </c>
      <c r="I1032" s="169"/>
      <c r="L1032" s="166"/>
      <c r="M1032" s="170"/>
      <c r="T1032" s="171"/>
      <c r="AT1032" s="167" t="s">
        <v>164</v>
      </c>
      <c r="AU1032" s="167" t="s">
        <v>82</v>
      </c>
      <c r="AV1032" s="13" t="s">
        <v>78</v>
      </c>
      <c r="AW1032" s="13" t="s">
        <v>30</v>
      </c>
      <c r="AX1032" s="13" t="s">
        <v>73</v>
      </c>
      <c r="AY1032" s="167" t="s">
        <v>155</v>
      </c>
    </row>
    <row r="1033" spans="2:65" s="12" customFormat="1">
      <c r="B1033" s="149"/>
      <c r="D1033" s="145" t="s">
        <v>164</v>
      </c>
      <c r="E1033" s="155" t="s">
        <v>1</v>
      </c>
      <c r="F1033" s="150" t="s">
        <v>224</v>
      </c>
      <c r="H1033" s="151">
        <v>9</v>
      </c>
      <c r="I1033" s="152"/>
      <c r="L1033" s="149"/>
      <c r="M1033" s="153"/>
      <c r="T1033" s="154"/>
      <c r="AT1033" s="155" t="s">
        <v>164</v>
      </c>
      <c r="AU1033" s="155" t="s">
        <v>82</v>
      </c>
      <c r="AV1033" s="12" t="s">
        <v>82</v>
      </c>
      <c r="AW1033" s="12" t="s">
        <v>30</v>
      </c>
      <c r="AX1033" s="12" t="s">
        <v>73</v>
      </c>
      <c r="AY1033" s="155" t="s">
        <v>155</v>
      </c>
    </row>
    <row r="1034" spans="2:65" s="13" customFormat="1">
      <c r="B1034" s="166"/>
      <c r="D1034" s="145" t="s">
        <v>164</v>
      </c>
      <c r="E1034" s="167" t="s">
        <v>1</v>
      </c>
      <c r="F1034" s="168" t="s">
        <v>1201</v>
      </c>
      <c r="H1034" s="167" t="s">
        <v>1</v>
      </c>
      <c r="I1034" s="169"/>
      <c r="L1034" s="166"/>
      <c r="M1034" s="170"/>
      <c r="T1034" s="171"/>
      <c r="AT1034" s="167" t="s">
        <v>164</v>
      </c>
      <c r="AU1034" s="167" t="s">
        <v>82</v>
      </c>
      <c r="AV1034" s="13" t="s">
        <v>78</v>
      </c>
      <c r="AW1034" s="13" t="s">
        <v>30</v>
      </c>
      <c r="AX1034" s="13" t="s">
        <v>73</v>
      </c>
      <c r="AY1034" s="167" t="s">
        <v>155</v>
      </c>
    </row>
    <row r="1035" spans="2:65" s="12" customFormat="1">
      <c r="B1035" s="149"/>
      <c r="D1035" s="145" t="s">
        <v>164</v>
      </c>
      <c r="E1035" s="155" t="s">
        <v>1</v>
      </c>
      <c r="F1035" s="150" t="s">
        <v>82</v>
      </c>
      <c r="H1035" s="151">
        <v>2</v>
      </c>
      <c r="I1035" s="152"/>
      <c r="L1035" s="149"/>
      <c r="M1035" s="153"/>
      <c r="T1035" s="154"/>
      <c r="AT1035" s="155" t="s">
        <v>164</v>
      </c>
      <c r="AU1035" s="155" t="s">
        <v>82</v>
      </c>
      <c r="AV1035" s="12" t="s">
        <v>82</v>
      </c>
      <c r="AW1035" s="12" t="s">
        <v>30</v>
      </c>
      <c r="AX1035" s="12" t="s">
        <v>73</v>
      </c>
      <c r="AY1035" s="155" t="s">
        <v>155</v>
      </c>
    </row>
    <row r="1036" spans="2:65" s="13" customFormat="1">
      <c r="B1036" s="166"/>
      <c r="D1036" s="145" t="s">
        <v>164</v>
      </c>
      <c r="E1036" s="167" t="s">
        <v>1</v>
      </c>
      <c r="F1036" s="168" t="s">
        <v>1202</v>
      </c>
      <c r="H1036" s="167" t="s">
        <v>1</v>
      </c>
      <c r="I1036" s="169"/>
      <c r="L1036" s="166"/>
      <c r="M1036" s="170"/>
      <c r="T1036" s="171"/>
      <c r="AT1036" s="167" t="s">
        <v>164</v>
      </c>
      <c r="AU1036" s="167" t="s">
        <v>82</v>
      </c>
      <c r="AV1036" s="13" t="s">
        <v>78</v>
      </c>
      <c r="AW1036" s="13" t="s">
        <v>30</v>
      </c>
      <c r="AX1036" s="13" t="s">
        <v>73</v>
      </c>
      <c r="AY1036" s="167" t="s">
        <v>155</v>
      </c>
    </row>
    <row r="1037" spans="2:65" s="12" customFormat="1">
      <c r="B1037" s="149"/>
      <c r="D1037" s="145" t="s">
        <v>164</v>
      </c>
      <c r="E1037" s="155" t="s">
        <v>1</v>
      </c>
      <c r="F1037" s="150" t="s">
        <v>78</v>
      </c>
      <c r="H1037" s="151">
        <v>1</v>
      </c>
      <c r="I1037" s="152"/>
      <c r="L1037" s="149"/>
      <c r="M1037" s="153"/>
      <c r="T1037" s="154"/>
      <c r="AT1037" s="155" t="s">
        <v>164</v>
      </c>
      <c r="AU1037" s="155" t="s">
        <v>82</v>
      </c>
      <c r="AV1037" s="12" t="s">
        <v>82</v>
      </c>
      <c r="AW1037" s="12" t="s">
        <v>30</v>
      </c>
      <c r="AX1037" s="12" t="s">
        <v>73</v>
      </c>
      <c r="AY1037" s="155" t="s">
        <v>155</v>
      </c>
    </row>
    <row r="1038" spans="2:65" s="14" customFormat="1">
      <c r="B1038" s="172"/>
      <c r="D1038" s="145" t="s">
        <v>164</v>
      </c>
      <c r="E1038" s="173" t="s">
        <v>1</v>
      </c>
      <c r="F1038" s="174" t="s">
        <v>179</v>
      </c>
      <c r="H1038" s="175">
        <v>12</v>
      </c>
      <c r="I1038" s="176"/>
      <c r="L1038" s="172"/>
      <c r="M1038" s="177"/>
      <c r="T1038" s="178"/>
      <c r="AT1038" s="173" t="s">
        <v>164</v>
      </c>
      <c r="AU1038" s="173" t="s">
        <v>82</v>
      </c>
      <c r="AV1038" s="14" t="s">
        <v>88</v>
      </c>
      <c r="AW1038" s="14" t="s">
        <v>30</v>
      </c>
      <c r="AX1038" s="14" t="s">
        <v>78</v>
      </c>
      <c r="AY1038" s="173" t="s">
        <v>155</v>
      </c>
    </row>
    <row r="1039" spans="2:65" s="1" customFormat="1" ht="21.75" customHeight="1">
      <c r="B1039" s="31"/>
      <c r="C1039" s="131" t="s">
        <v>1203</v>
      </c>
      <c r="D1039" s="131" t="s">
        <v>157</v>
      </c>
      <c r="E1039" s="132" t="s">
        <v>1204</v>
      </c>
      <c r="F1039" s="133" t="s">
        <v>1205</v>
      </c>
      <c r="G1039" s="134" t="s">
        <v>929</v>
      </c>
      <c r="H1039" s="135">
        <v>9</v>
      </c>
      <c r="I1039" s="136"/>
      <c r="J1039" s="137">
        <f>ROUND(I1039*H1039,2)</f>
        <v>0</v>
      </c>
      <c r="K1039" s="133" t="s">
        <v>1</v>
      </c>
      <c r="L1039" s="138"/>
      <c r="M1039" s="139" t="s">
        <v>1</v>
      </c>
      <c r="N1039" s="140" t="s">
        <v>38</v>
      </c>
      <c r="P1039" s="141">
        <f>O1039*H1039</f>
        <v>0</v>
      </c>
      <c r="Q1039" s="141">
        <v>0</v>
      </c>
      <c r="R1039" s="141">
        <f>Q1039*H1039</f>
        <v>0</v>
      </c>
      <c r="S1039" s="141">
        <v>0</v>
      </c>
      <c r="T1039" s="142">
        <f>S1039*H1039</f>
        <v>0</v>
      </c>
      <c r="AR1039" s="143" t="s">
        <v>409</v>
      </c>
      <c r="AT1039" s="143" t="s">
        <v>157</v>
      </c>
      <c r="AU1039" s="143" t="s">
        <v>82</v>
      </c>
      <c r="AY1039" s="16" t="s">
        <v>155</v>
      </c>
      <c r="BE1039" s="144">
        <f>IF(N1039="základní",J1039,0)</f>
        <v>0</v>
      </c>
      <c r="BF1039" s="144">
        <f>IF(N1039="snížená",J1039,0)</f>
        <v>0</v>
      </c>
      <c r="BG1039" s="144">
        <f>IF(N1039="zákl. přenesená",J1039,0)</f>
        <v>0</v>
      </c>
      <c r="BH1039" s="144">
        <f>IF(N1039="sníž. přenesená",J1039,0)</f>
        <v>0</v>
      </c>
      <c r="BI1039" s="144">
        <f>IF(N1039="nulová",J1039,0)</f>
        <v>0</v>
      </c>
      <c r="BJ1039" s="16" t="s">
        <v>78</v>
      </c>
      <c r="BK1039" s="144">
        <f>ROUND(I1039*H1039,2)</f>
        <v>0</v>
      </c>
      <c r="BL1039" s="16" t="s">
        <v>269</v>
      </c>
      <c r="BM1039" s="143" t="s">
        <v>1206</v>
      </c>
    </row>
    <row r="1040" spans="2:65" s="1" customFormat="1">
      <c r="B1040" s="31"/>
      <c r="D1040" s="145" t="s">
        <v>163</v>
      </c>
      <c r="F1040" s="146" t="s">
        <v>1205</v>
      </c>
      <c r="I1040" s="147"/>
      <c r="L1040" s="31"/>
      <c r="M1040" s="148"/>
      <c r="T1040" s="55"/>
      <c r="AT1040" s="16" t="s">
        <v>163</v>
      </c>
      <c r="AU1040" s="16" t="s">
        <v>82</v>
      </c>
    </row>
    <row r="1041" spans="2:65" s="13" customFormat="1" ht="20.399999999999999">
      <c r="B1041" s="166"/>
      <c r="D1041" s="145" t="s">
        <v>164</v>
      </c>
      <c r="E1041" s="167" t="s">
        <v>1</v>
      </c>
      <c r="F1041" s="168" t="s">
        <v>1207</v>
      </c>
      <c r="H1041" s="167" t="s">
        <v>1</v>
      </c>
      <c r="I1041" s="169"/>
      <c r="L1041" s="166"/>
      <c r="M1041" s="170"/>
      <c r="T1041" s="171"/>
      <c r="AT1041" s="167" t="s">
        <v>164</v>
      </c>
      <c r="AU1041" s="167" t="s">
        <v>82</v>
      </c>
      <c r="AV1041" s="13" t="s">
        <v>78</v>
      </c>
      <c r="AW1041" s="13" t="s">
        <v>30</v>
      </c>
      <c r="AX1041" s="13" t="s">
        <v>73</v>
      </c>
      <c r="AY1041" s="167" t="s">
        <v>155</v>
      </c>
    </row>
    <row r="1042" spans="2:65" s="12" customFormat="1">
      <c r="B1042" s="149"/>
      <c r="D1042" s="145" t="s">
        <v>164</v>
      </c>
      <c r="E1042" s="155" t="s">
        <v>1</v>
      </c>
      <c r="F1042" s="150" t="s">
        <v>224</v>
      </c>
      <c r="H1042" s="151">
        <v>9</v>
      </c>
      <c r="I1042" s="152"/>
      <c r="L1042" s="149"/>
      <c r="M1042" s="153"/>
      <c r="T1042" s="154"/>
      <c r="AT1042" s="155" t="s">
        <v>164</v>
      </c>
      <c r="AU1042" s="155" t="s">
        <v>82</v>
      </c>
      <c r="AV1042" s="12" t="s">
        <v>82</v>
      </c>
      <c r="AW1042" s="12" t="s">
        <v>30</v>
      </c>
      <c r="AX1042" s="12" t="s">
        <v>73</v>
      </c>
      <c r="AY1042" s="155" t="s">
        <v>155</v>
      </c>
    </row>
    <row r="1043" spans="2:65" s="14" customFormat="1">
      <c r="B1043" s="172"/>
      <c r="D1043" s="145" t="s">
        <v>164</v>
      </c>
      <c r="E1043" s="173" t="s">
        <v>1</v>
      </c>
      <c r="F1043" s="174" t="s">
        <v>179</v>
      </c>
      <c r="H1043" s="175">
        <v>9</v>
      </c>
      <c r="I1043" s="176"/>
      <c r="L1043" s="172"/>
      <c r="M1043" s="177"/>
      <c r="T1043" s="178"/>
      <c r="AT1043" s="173" t="s">
        <v>164</v>
      </c>
      <c r="AU1043" s="173" t="s">
        <v>82</v>
      </c>
      <c r="AV1043" s="14" t="s">
        <v>88</v>
      </c>
      <c r="AW1043" s="14" t="s">
        <v>30</v>
      </c>
      <c r="AX1043" s="14" t="s">
        <v>78</v>
      </c>
      <c r="AY1043" s="173" t="s">
        <v>155</v>
      </c>
    </row>
    <row r="1044" spans="2:65" s="1" customFormat="1" ht="21.75" customHeight="1">
      <c r="B1044" s="31"/>
      <c r="C1044" s="131" t="s">
        <v>1208</v>
      </c>
      <c r="D1044" s="131" t="s">
        <v>157</v>
      </c>
      <c r="E1044" s="132" t="s">
        <v>1209</v>
      </c>
      <c r="F1044" s="133" t="s">
        <v>1210</v>
      </c>
      <c r="G1044" s="134" t="s">
        <v>929</v>
      </c>
      <c r="H1044" s="135">
        <v>2</v>
      </c>
      <c r="I1044" s="136"/>
      <c r="J1044" s="137">
        <f>ROUND(I1044*H1044,2)</f>
        <v>0</v>
      </c>
      <c r="K1044" s="133" t="s">
        <v>1</v>
      </c>
      <c r="L1044" s="138"/>
      <c r="M1044" s="139" t="s">
        <v>1</v>
      </c>
      <c r="N1044" s="140" t="s">
        <v>38</v>
      </c>
      <c r="P1044" s="141">
        <f>O1044*H1044</f>
        <v>0</v>
      </c>
      <c r="Q1044" s="141">
        <v>0</v>
      </c>
      <c r="R1044" s="141">
        <f>Q1044*H1044</f>
        <v>0</v>
      </c>
      <c r="S1044" s="141">
        <v>0</v>
      </c>
      <c r="T1044" s="142">
        <f>S1044*H1044</f>
        <v>0</v>
      </c>
      <c r="AR1044" s="143" t="s">
        <v>409</v>
      </c>
      <c r="AT1044" s="143" t="s">
        <v>157</v>
      </c>
      <c r="AU1044" s="143" t="s">
        <v>82</v>
      </c>
      <c r="AY1044" s="16" t="s">
        <v>155</v>
      </c>
      <c r="BE1044" s="144">
        <f>IF(N1044="základní",J1044,0)</f>
        <v>0</v>
      </c>
      <c r="BF1044" s="144">
        <f>IF(N1044="snížená",J1044,0)</f>
        <v>0</v>
      </c>
      <c r="BG1044" s="144">
        <f>IF(N1044="zákl. přenesená",J1044,0)</f>
        <v>0</v>
      </c>
      <c r="BH1044" s="144">
        <f>IF(N1044="sníž. přenesená",J1044,0)</f>
        <v>0</v>
      </c>
      <c r="BI1044" s="144">
        <f>IF(N1044="nulová",J1044,0)</f>
        <v>0</v>
      </c>
      <c r="BJ1044" s="16" t="s">
        <v>78</v>
      </c>
      <c r="BK1044" s="144">
        <f>ROUND(I1044*H1044,2)</f>
        <v>0</v>
      </c>
      <c r="BL1044" s="16" t="s">
        <v>269</v>
      </c>
      <c r="BM1044" s="143" t="s">
        <v>1211</v>
      </c>
    </row>
    <row r="1045" spans="2:65" s="1" customFormat="1">
      <c r="B1045" s="31"/>
      <c r="D1045" s="145" t="s">
        <v>163</v>
      </c>
      <c r="F1045" s="146" t="s">
        <v>1210</v>
      </c>
      <c r="I1045" s="147"/>
      <c r="L1045" s="31"/>
      <c r="M1045" s="148"/>
      <c r="T1045" s="55"/>
      <c r="AT1045" s="16" t="s">
        <v>163</v>
      </c>
      <c r="AU1045" s="16" t="s">
        <v>82</v>
      </c>
    </row>
    <row r="1046" spans="2:65" s="13" customFormat="1" ht="20.399999999999999">
      <c r="B1046" s="166"/>
      <c r="D1046" s="145" t="s">
        <v>164</v>
      </c>
      <c r="E1046" s="167" t="s">
        <v>1</v>
      </c>
      <c r="F1046" s="168" t="s">
        <v>1207</v>
      </c>
      <c r="H1046" s="167" t="s">
        <v>1</v>
      </c>
      <c r="I1046" s="169"/>
      <c r="L1046" s="166"/>
      <c r="M1046" s="170"/>
      <c r="T1046" s="171"/>
      <c r="AT1046" s="167" t="s">
        <v>164</v>
      </c>
      <c r="AU1046" s="167" t="s">
        <v>82</v>
      </c>
      <c r="AV1046" s="13" t="s">
        <v>78</v>
      </c>
      <c r="AW1046" s="13" t="s">
        <v>30</v>
      </c>
      <c r="AX1046" s="13" t="s">
        <v>73</v>
      </c>
      <c r="AY1046" s="167" t="s">
        <v>155</v>
      </c>
    </row>
    <row r="1047" spans="2:65" s="12" customFormat="1">
      <c r="B1047" s="149"/>
      <c r="D1047" s="145" t="s">
        <v>164</v>
      </c>
      <c r="E1047" s="155" t="s">
        <v>1</v>
      </c>
      <c r="F1047" s="150" t="s">
        <v>82</v>
      </c>
      <c r="H1047" s="151">
        <v>2</v>
      </c>
      <c r="I1047" s="152"/>
      <c r="L1047" s="149"/>
      <c r="M1047" s="153"/>
      <c r="T1047" s="154"/>
      <c r="AT1047" s="155" t="s">
        <v>164</v>
      </c>
      <c r="AU1047" s="155" t="s">
        <v>82</v>
      </c>
      <c r="AV1047" s="12" t="s">
        <v>82</v>
      </c>
      <c r="AW1047" s="12" t="s">
        <v>30</v>
      </c>
      <c r="AX1047" s="12" t="s">
        <v>73</v>
      </c>
      <c r="AY1047" s="155" t="s">
        <v>155</v>
      </c>
    </row>
    <row r="1048" spans="2:65" s="14" customFormat="1">
      <c r="B1048" s="172"/>
      <c r="D1048" s="145" t="s">
        <v>164</v>
      </c>
      <c r="E1048" s="173" t="s">
        <v>1</v>
      </c>
      <c r="F1048" s="174" t="s">
        <v>179</v>
      </c>
      <c r="H1048" s="175">
        <v>2</v>
      </c>
      <c r="I1048" s="176"/>
      <c r="L1048" s="172"/>
      <c r="M1048" s="177"/>
      <c r="T1048" s="178"/>
      <c r="AT1048" s="173" t="s">
        <v>164</v>
      </c>
      <c r="AU1048" s="173" t="s">
        <v>82</v>
      </c>
      <c r="AV1048" s="14" t="s">
        <v>88</v>
      </c>
      <c r="AW1048" s="14" t="s">
        <v>30</v>
      </c>
      <c r="AX1048" s="14" t="s">
        <v>78</v>
      </c>
      <c r="AY1048" s="173" t="s">
        <v>155</v>
      </c>
    </row>
    <row r="1049" spans="2:65" s="1" customFormat="1" ht="21.75" customHeight="1">
      <c r="B1049" s="31"/>
      <c r="C1049" s="131" t="s">
        <v>1212</v>
      </c>
      <c r="D1049" s="131" t="s">
        <v>157</v>
      </c>
      <c r="E1049" s="132" t="s">
        <v>1213</v>
      </c>
      <c r="F1049" s="133" t="s">
        <v>1214</v>
      </c>
      <c r="G1049" s="134" t="s">
        <v>929</v>
      </c>
      <c r="H1049" s="135">
        <v>1</v>
      </c>
      <c r="I1049" s="136"/>
      <c r="J1049" s="137">
        <f>ROUND(I1049*H1049,2)</f>
        <v>0</v>
      </c>
      <c r="K1049" s="133" t="s">
        <v>1</v>
      </c>
      <c r="L1049" s="138"/>
      <c r="M1049" s="139" t="s">
        <v>1</v>
      </c>
      <c r="N1049" s="140" t="s">
        <v>38</v>
      </c>
      <c r="P1049" s="141">
        <f>O1049*H1049</f>
        <v>0</v>
      </c>
      <c r="Q1049" s="141">
        <v>0</v>
      </c>
      <c r="R1049" s="141">
        <f>Q1049*H1049</f>
        <v>0</v>
      </c>
      <c r="S1049" s="141">
        <v>0</v>
      </c>
      <c r="T1049" s="142">
        <f>S1049*H1049</f>
        <v>0</v>
      </c>
      <c r="AR1049" s="143" t="s">
        <v>409</v>
      </c>
      <c r="AT1049" s="143" t="s">
        <v>157</v>
      </c>
      <c r="AU1049" s="143" t="s">
        <v>82</v>
      </c>
      <c r="AY1049" s="16" t="s">
        <v>155</v>
      </c>
      <c r="BE1049" s="144">
        <f>IF(N1049="základní",J1049,0)</f>
        <v>0</v>
      </c>
      <c r="BF1049" s="144">
        <f>IF(N1049="snížená",J1049,0)</f>
        <v>0</v>
      </c>
      <c r="BG1049" s="144">
        <f>IF(N1049="zákl. přenesená",J1049,0)</f>
        <v>0</v>
      </c>
      <c r="BH1049" s="144">
        <f>IF(N1049="sníž. přenesená",J1049,0)</f>
        <v>0</v>
      </c>
      <c r="BI1049" s="144">
        <f>IF(N1049="nulová",J1049,0)</f>
        <v>0</v>
      </c>
      <c r="BJ1049" s="16" t="s">
        <v>78</v>
      </c>
      <c r="BK1049" s="144">
        <f>ROUND(I1049*H1049,2)</f>
        <v>0</v>
      </c>
      <c r="BL1049" s="16" t="s">
        <v>269</v>
      </c>
      <c r="BM1049" s="143" t="s">
        <v>1215</v>
      </c>
    </row>
    <row r="1050" spans="2:65" s="1" customFormat="1">
      <c r="B1050" s="31"/>
      <c r="D1050" s="145" t="s">
        <v>163</v>
      </c>
      <c r="F1050" s="146" t="s">
        <v>1214</v>
      </c>
      <c r="I1050" s="147"/>
      <c r="L1050" s="31"/>
      <c r="M1050" s="148"/>
      <c r="T1050" s="55"/>
      <c r="AT1050" s="16" t="s">
        <v>163</v>
      </c>
      <c r="AU1050" s="16" t="s">
        <v>82</v>
      </c>
    </row>
    <row r="1051" spans="2:65" s="13" customFormat="1" ht="20.399999999999999">
      <c r="B1051" s="166"/>
      <c r="D1051" s="145" t="s">
        <v>164</v>
      </c>
      <c r="E1051" s="167" t="s">
        <v>1</v>
      </c>
      <c r="F1051" s="168" t="s">
        <v>1207</v>
      </c>
      <c r="H1051" s="167" t="s">
        <v>1</v>
      </c>
      <c r="I1051" s="169"/>
      <c r="L1051" s="166"/>
      <c r="M1051" s="170"/>
      <c r="T1051" s="171"/>
      <c r="AT1051" s="167" t="s">
        <v>164</v>
      </c>
      <c r="AU1051" s="167" t="s">
        <v>82</v>
      </c>
      <c r="AV1051" s="13" t="s">
        <v>78</v>
      </c>
      <c r="AW1051" s="13" t="s">
        <v>30</v>
      </c>
      <c r="AX1051" s="13" t="s">
        <v>73</v>
      </c>
      <c r="AY1051" s="167" t="s">
        <v>155</v>
      </c>
    </row>
    <row r="1052" spans="2:65" s="12" customFormat="1">
      <c r="B1052" s="149"/>
      <c r="D1052" s="145" t="s">
        <v>164</v>
      </c>
      <c r="E1052" s="155" t="s">
        <v>1</v>
      </c>
      <c r="F1052" s="150" t="s">
        <v>78</v>
      </c>
      <c r="H1052" s="151">
        <v>1</v>
      </c>
      <c r="I1052" s="152"/>
      <c r="L1052" s="149"/>
      <c r="M1052" s="153"/>
      <c r="T1052" s="154"/>
      <c r="AT1052" s="155" t="s">
        <v>164</v>
      </c>
      <c r="AU1052" s="155" t="s">
        <v>82</v>
      </c>
      <c r="AV1052" s="12" t="s">
        <v>82</v>
      </c>
      <c r="AW1052" s="12" t="s">
        <v>30</v>
      </c>
      <c r="AX1052" s="12" t="s">
        <v>73</v>
      </c>
      <c r="AY1052" s="155" t="s">
        <v>155</v>
      </c>
    </row>
    <row r="1053" spans="2:65" s="14" customFormat="1">
      <c r="B1053" s="172"/>
      <c r="D1053" s="145" t="s">
        <v>164</v>
      </c>
      <c r="E1053" s="173" t="s">
        <v>1</v>
      </c>
      <c r="F1053" s="174" t="s">
        <v>179</v>
      </c>
      <c r="H1053" s="175">
        <v>1</v>
      </c>
      <c r="I1053" s="176"/>
      <c r="L1053" s="172"/>
      <c r="M1053" s="177"/>
      <c r="T1053" s="178"/>
      <c r="AT1053" s="173" t="s">
        <v>164</v>
      </c>
      <c r="AU1053" s="173" t="s">
        <v>82</v>
      </c>
      <c r="AV1053" s="14" t="s">
        <v>88</v>
      </c>
      <c r="AW1053" s="14" t="s">
        <v>30</v>
      </c>
      <c r="AX1053" s="14" t="s">
        <v>78</v>
      </c>
      <c r="AY1053" s="173" t="s">
        <v>155</v>
      </c>
    </row>
    <row r="1054" spans="2:65" s="1" customFormat="1" ht="24.15" customHeight="1">
      <c r="B1054" s="31"/>
      <c r="C1054" s="156" t="s">
        <v>1216</v>
      </c>
      <c r="D1054" s="156" t="s">
        <v>167</v>
      </c>
      <c r="E1054" s="157" t="s">
        <v>1217</v>
      </c>
      <c r="F1054" s="158" t="s">
        <v>1218</v>
      </c>
      <c r="G1054" s="159" t="s">
        <v>191</v>
      </c>
      <c r="H1054" s="160">
        <v>2</v>
      </c>
      <c r="I1054" s="161"/>
      <c r="J1054" s="162">
        <f>ROUND(I1054*H1054,2)</f>
        <v>0</v>
      </c>
      <c r="K1054" s="158" t="s">
        <v>161</v>
      </c>
      <c r="L1054" s="31"/>
      <c r="M1054" s="163" t="s">
        <v>1</v>
      </c>
      <c r="N1054" s="164" t="s">
        <v>38</v>
      </c>
      <c r="P1054" s="141">
        <f>O1054*H1054</f>
        <v>0</v>
      </c>
      <c r="Q1054" s="141">
        <v>0</v>
      </c>
      <c r="R1054" s="141">
        <f>Q1054*H1054</f>
        <v>0</v>
      </c>
      <c r="S1054" s="141">
        <v>0</v>
      </c>
      <c r="T1054" s="142">
        <f>S1054*H1054</f>
        <v>0</v>
      </c>
      <c r="AR1054" s="143" t="s">
        <v>269</v>
      </c>
      <c r="AT1054" s="143" t="s">
        <v>167</v>
      </c>
      <c r="AU1054" s="143" t="s">
        <v>82</v>
      </c>
      <c r="AY1054" s="16" t="s">
        <v>155</v>
      </c>
      <c r="BE1054" s="144">
        <f>IF(N1054="základní",J1054,0)</f>
        <v>0</v>
      </c>
      <c r="BF1054" s="144">
        <f>IF(N1054="snížená",J1054,0)</f>
        <v>0</v>
      </c>
      <c r="BG1054" s="144">
        <f>IF(N1054="zákl. přenesená",J1054,0)</f>
        <v>0</v>
      </c>
      <c r="BH1054" s="144">
        <f>IF(N1054="sníž. přenesená",J1054,0)</f>
        <v>0</v>
      </c>
      <c r="BI1054" s="144">
        <f>IF(N1054="nulová",J1054,0)</f>
        <v>0</v>
      </c>
      <c r="BJ1054" s="16" t="s">
        <v>78</v>
      </c>
      <c r="BK1054" s="144">
        <f>ROUND(I1054*H1054,2)</f>
        <v>0</v>
      </c>
      <c r="BL1054" s="16" t="s">
        <v>269</v>
      </c>
      <c r="BM1054" s="143" t="s">
        <v>1219</v>
      </c>
    </row>
    <row r="1055" spans="2:65" s="1" customFormat="1" ht="28.8">
      <c r="B1055" s="31"/>
      <c r="D1055" s="145" t="s">
        <v>163</v>
      </c>
      <c r="F1055" s="146" t="s">
        <v>1220</v>
      </c>
      <c r="I1055" s="147"/>
      <c r="L1055" s="31"/>
      <c r="M1055" s="148"/>
      <c r="T1055" s="55"/>
      <c r="AT1055" s="16" t="s">
        <v>163</v>
      </c>
      <c r="AU1055" s="16" t="s">
        <v>82</v>
      </c>
    </row>
    <row r="1056" spans="2:65" s="1" customFormat="1" ht="124.8">
      <c r="B1056" s="31"/>
      <c r="D1056" s="145" t="s">
        <v>173</v>
      </c>
      <c r="F1056" s="165" t="s">
        <v>1199</v>
      </c>
      <c r="I1056" s="147"/>
      <c r="L1056" s="31"/>
      <c r="M1056" s="148"/>
      <c r="T1056" s="55"/>
      <c r="AT1056" s="16" t="s">
        <v>173</v>
      </c>
      <c r="AU1056" s="16" t="s">
        <v>82</v>
      </c>
    </row>
    <row r="1057" spans="2:65" s="13" customFormat="1">
      <c r="B1057" s="166"/>
      <c r="D1057" s="145" t="s">
        <v>164</v>
      </c>
      <c r="E1057" s="167" t="s">
        <v>1</v>
      </c>
      <c r="F1057" s="168" t="s">
        <v>1221</v>
      </c>
      <c r="H1057" s="167" t="s">
        <v>1</v>
      </c>
      <c r="I1057" s="169"/>
      <c r="L1057" s="166"/>
      <c r="M1057" s="170"/>
      <c r="T1057" s="171"/>
      <c r="AT1057" s="167" t="s">
        <v>164</v>
      </c>
      <c r="AU1057" s="167" t="s">
        <v>82</v>
      </c>
      <c r="AV1057" s="13" t="s">
        <v>78</v>
      </c>
      <c r="AW1057" s="13" t="s">
        <v>30</v>
      </c>
      <c r="AX1057" s="13" t="s">
        <v>73</v>
      </c>
      <c r="AY1057" s="167" t="s">
        <v>155</v>
      </c>
    </row>
    <row r="1058" spans="2:65" s="12" customFormat="1">
      <c r="B1058" s="149"/>
      <c r="D1058" s="145" t="s">
        <v>164</v>
      </c>
      <c r="E1058" s="155" t="s">
        <v>1</v>
      </c>
      <c r="F1058" s="150" t="s">
        <v>82</v>
      </c>
      <c r="H1058" s="151">
        <v>2</v>
      </c>
      <c r="I1058" s="152"/>
      <c r="L1058" s="149"/>
      <c r="M1058" s="153"/>
      <c r="T1058" s="154"/>
      <c r="AT1058" s="155" t="s">
        <v>164</v>
      </c>
      <c r="AU1058" s="155" t="s">
        <v>82</v>
      </c>
      <c r="AV1058" s="12" t="s">
        <v>82</v>
      </c>
      <c r="AW1058" s="12" t="s">
        <v>30</v>
      </c>
      <c r="AX1058" s="12" t="s">
        <v>73</v>
      </c>
      <c r="AY1058" s="155" t="s">
        <v>155</v>
      </c>
    </row>
    <row r="1059" spans="2:65" s="14" customFormat="1">
      <c r="B1059" s="172"/>
      <c r="D1059" s="145" t="s">
        <v>164</v>
      </c>
      <c r="E1059" s="173" t="s">
        <v>1</v>
      </c>
      <c r="F1059" s="174" t="s">
        <v>179</v>
      </c>
      <c r="H1059" s="175">
        <v>2</v>
      </c>
      <c r="I1059" s="176"/>
      <c r="L1059" s="172"/>
      <c r="M1059" s="177"/>
      <c r="T1059" s="178"/>
      <c r="AT1059" s="173" t="s">
        <v>164</v>
      </c>
      <c r="AU1059" s="173" t="s">
        <v>82</v>
      </c>
      <c r="AV1059" s="14" t="s">
        <v>88</v>
      </c>
      <c r="AW1059" s="14" t="s">
        <v>30</v>
      </c>
      <c r="AX1059" s="14" t="s">
        <v>78</v>
      </c>
      <c r="AY1059" s="173" t="s">
        <v>155</v>
      </c>
    </row>
    <row r="1060" spans="2:65" s="1" customFormat="1" ht="21.75" customHeight="1">
      <c r="B1060" s="31"/>
      <c r="C1060" s="131" t="s">
        <v>1222</v>
      </c>
      <c r="D1060" s="131" t="s">
        <v>157</v>
      </c>
      <c r="E1060" s="132" t="s">
        <v>1223</v>
      </c>
      <c r="F1060" s="133" t="s">
        <v>1224</v>
      </c>
      <c r="G1060" s="134" t="s">
        <v>929</v>
      </c>
      <c r="H1060" s="135">
        <v>2</v>
      </c>
      <c r="I1060" s="136"/>
      <c r="J1060" s="137">
        <f>ROUND(I1060*H1060,2)</f>
        <v>0</v>
      </c>
      <c r="K1060" s="133" t="s">
        <v>1</v>
      </c>
      <c r="L1060" s="138"/>
      <c r="M1060" s="139" t="s">
        <v>1</v>
      </c>
      <c r="N1060" s="140" t="s">
        <v>38</v>
      </c>
      <c r="P1060" s="141">
        <f>O1060*H1060</f>
        <v>0</v>
      </c>
      <c r="Q1060" s="141">
        <v>0</v>
      </c>
      <c r="R1060" s="141">
        <f>Q1060*H1060</f>
        <v>0</v>
      </c>
      <c r="S1060" s="141">
        <v>0</v>
      </c>
      <c r="T1060" s="142">
        <f>S1060*H1060</f>
        <v>0</v>
      </c>
      <c r="AR1060" s="143" t="s">
        <v>409</v>
      </c>
      <c r="AT1060" s="143" t="s">
        <v>157</v>
      </c>
      <c r="AU1060" s="143" t="s">
        <v>82</v>
      </c>
      <c r="AY1060" s="16" t="s">
        <v>155</v>
      </c>
      <c r="BE1060" s="144">
        <f>IF(N1060="základní",J1060,0)</f>
        <v>0</v>
      </c>
      <c r="BF1060" s="144">
        <f>IF(N1060="snížená",J1060,0)</f>
        <v>0</v>
      </c>
      <c r="BG1060" s="144">
        <f>IF(N1060="zákl. přenesená",J1060,0)</f>
        <v>0</v>
      </c>
      <c r="BH1060" s="144">
        <f>IF(N1060="sníž. přenesená",J1060,0)</f>
        <v>0</v>
      </c>
      <c r="BI1060" s="144">
        <f>IF(N1060="nulová",J1060,0)</f>
        <v>0</v>
      </c>
      <c r="BJ1060" s="16" t="s">
        <v>78</v>
      </c>
      <c r="BK1060" s="144">
        <f>ROUND(I1060*H1060,2)</f>
        <v>0</v>
      </c>
      <c r="BL1060" s="16" t="s">
        <v>269</v>
      </c>
      <c r="BM1060" s="143" t="s">
        <v>1225</v>
      </c>
    </row>
    <row r="1061" spans="2:65" s="1" customFormat="1">
      <c r="B1061" s="31"/>
      <c r="D1061" s="145" t="s">
        <v>163</v>
      </c>
      <c r="F1061" s="146" t="s">
        <v>1224</v>
      </c>
      <c r="I1061" s="147"/>
      <c r="L1061" s="31"/>
      <c r="M1061" s="148"/>
      <c r="T1061" s="55"/>
      <c r="AT1061" s="16" t="s">
        <v>163</v>
      </c>
      <c r="AU1061" s="16" t="s">
        <v>82</v>
      </c>
    </row>
    <row r="1062" spans="2:65" s="13" customFormat="1" ht="20.399999999999999">
      <c r="B1062" s="166"/>
      <c r="D1062" s="145" t="s">
        <v>164</v>
      </c>
      <c r="E1062" s="167" t="s">
        <v>1</v>
      </c>
      <c r="F1062" s="168" t="s">
        <v>1207</v>
      </c>
      <c r="H1062" s="167" t="s">
        <v>1</v>
      </c>
      <c r="I1062" s="169"/>
      <c r="L1062" s="166"/>
      <c r="M1062" s="170"/>
      <c r="T1062" s="171"/>
      <c r="AT1062" s="167" t="s">
        <v>164</v>
      </c>
      <c r="AU1062" s="167" t="s">
        <v>82</v>
      </c>
      <c r="AV1062" s="13" t="s">
        <v>78</v>
      </c>
      <c r="AW1062" s="13" t="s">
        <v>30</v>
      </c>
      <c r="AX1062" s="13" t="s">
        <v>73</v>
      </c>
      <c r="AY1062" s="167" t="s">
        <v>155</v>
      </c>
    </row>
    <row r="1063" spans="2:65" s="12" customFormat="1">
      <c r="B1063" s="149"/>
      <c r="D1063" s="145" t="s">
        <v>164</v>
      </c>
      <c r="E1063" s="155" t="s">
        <v>1</v>
      </c>
      <c r="F1063" s="150" t="s">
        <v>82</v>
      </c>
      <c r="H1063" s="151">
        <v>2</v>
      </c>
      <c r="I1063" s="152"/>
      <c r="L1063" s="149"/>
      <c r="M1063" s="153"/>
      <c r="T1063" s="154"/>
      <c r="AT1063" s="155" t="s">
        <v>164</v>
      </c>
      <c r="AU1063" s="155" t="s">
        <v>82</v>
      </c>
      <c r="AV1063" s="12" t="s">
        <v>82</v>
      </c>
      <c r="AW1063" s="12" t="s">
        <v>30</v>
      </c>
      <c r="AX1063" s="12" t="s">
        <v>73</v>
      </c>
      <c r="AY1063" s="155" t="s">
        <v>155</v>
      </c>
    </row>
    <row r="1064" spans="2:65" s="14" customFormat="1">
      <c r="B1064" s="172"/>
      <c r="D1064" s="145" t="s">
        <v>164</v>
      </c>
      <c r="E1064" s="173" t="s">
        <v>1</v>
      </c>
      <c r="F1064" s="174" t="s">
        <v>179</v>
      </c>
      <c r="H1064" s="175">
        <v>2</v>
      </c>
      <c r="I1064" s="176"/>
      <c r="L1064" s="172"/>
      <c r="M1064" s="177"/>
      <c r="T1064" s="178"/>
      <c r="AT1064" s="173" t="s">
        <v>164</v>
      </c>
      <c r="AU1064" s="173" t="s">
        <v>82</v>
      </c>
      <c r="AV1064" s="14" t="s">
        <v>88</v>
      </c>
      <c r="AW1064" s="14" t="s">
        <v>30</v>
      </c>
      <c r="AX1064" s="14" t="s">
        <v>78</v>
      </c>
      <c r="AY1064" s="173" t="s">
        <v>155</v>
      </c>
    </row>
    <row r="1065" spans="2:65" s="1" customFormat="1" ht="24.15" customHeight="1">
      <c r="B1065" s="31"/>
      <c r="C1065" s="156" t="s">
        <v>1226</v>
      </c>
      <c r="D1065" s="156" t="s">
        <v>167</v>
      </c>
      <c r="E1065" s="157" t="s">
        <v>1227</v>
      </c>
      <c r="F1065" s="158" t="s">
        <v>1228</v>
      </c>
      <c r="G1065" s="159" t="s">
        <v>191</v>
      </c>
      <c r="H1065" s="160">
        <v>3</v>
      </c>
      <c r="I1065" s="161"/>
      <c r="J1065" s="162">
        <f>ROUND(I1065*H1065,2)</f>
        <v>0</v>
      </c>
      <c r="K1065" s="158" t="s">
        <v>161</v>
      </c>
      <c r="L1065" s="31"/>
      <c r="M1065" s="163" t="s">
        <v>1</v>
      </c>
      <c r="N1065" s="164" t="s">
        <v>38</v>
      </c>
      <c r="P1065" s="141">
        <f>O1065*H1065</f>
        <v>0</v>
      </c>
      <c r="Q1065" s="141">
        <v>0</v>
      </c>
      <c r="R1065" s="141">
        <f>Q1065*H1065</f>
        <v>0</v>
      </c>
      <c r="S1065" s="141">
        <v>0</v>
      </c>
      <c r="T1065" s="142">
        <f>S1065*H1065</f>
        <v>0</v>
      </c>
      <c r="AR1065" s="143" t="s">
        <v>269</v>
      </c>
      <c r="AT1065" s="143" t="s">
        <v>167</v>
      </c>
      <c r="AU1065" s="143" t="s">
        <v>82</v>
      </c>
      <c r="AY1065" s="16" t="s">
        <v>155</v>
      </c>
      <c r="BE1065" s="144">
        <f>IF(N1065="základní",J1065,0)</f>
        <v>0</v>
      </c>
      <c r="BF1065" s="144">
        <f>IF(N1065="snížená",J1065,0)</f>
        <v>0</v>
      </c>
      <c r="BG1065" s="144">
        <f>IF(N1065="zákl. přenesená",J1065,0)</f>
        <v>0</v>
      </c>
      <c r="BH1065" s="144">
        <f>IF(N1065="sníž. přenesená",J1065,0)</f>
        <v>0</v>
      </c>
      <c r="BI1065" s="144">
        <f>IF(N1065="nulová",J1065,0)</f>
        <v>0</v>
      </c>
      <c r="BJ1065" s="16" t="s">
        <v>78</v>
      </c>
      <c r="BK1065" s="144">
        <f>ROUND(I1065*H1065,2)</f>
        <v>0</v>
      </c>
      <c r="BL1065" s="16" t="s">
        <v>269</v>
      </c>
      <c r="BM1065" s="143" t="s">
        <v>1229</v>
      </c>
    </row>
    <row r="1066" spans="2:65" s="1" customFormat="1" ht="28.8">
      <c r="B1066" s="31"/>
      <c r="D1066" s="145" t="s">
        <v>163</v>
      </c>
      <c r="F1066" s="146" t="s">
        <v>1230</v>
      </c>
      <c r="I1066" s="147"/>
      <c r="L1066" s="31"/>
      <c r="M1066" s="148"/>
      <c r="T1066" s="55"/>
      <c r="AT1066" s="16" t="s">
        <v>163</v>
      </c>
      <c r="AU1066" s="16" t="s">
        <v>82</v>
      </c>
    </row>
    <row r="1067" spans="2:65" s="1" customFormat="1" ht="124.8">
      <c r="B1067" s="31"/>
      <c r="D1067" s="145" t="s">
        <v>173</v>
      </c>
      <c r="F1067" s="165" t="s">
        <v>1199</v>
      </c>
      <c r="I1067" s="147"/>
      <c r="L1067" s="31"/>
      <c r="M1067" s="148"/>
      <c r="T1067" s="55"/>
      <c r="AT1067" s="16" t="s">
        <v>173</v>
      </c>
      <c r="AU1067" s="16" t="s">
        <v>82</v>
      </c>
    </row>
    <row r="1068" spans="2:65" s="13" customFormat="1">
      <c r="B1068" s="166"/>
      <c r="D1068" s="145" t="s">
        <v>164</v>
      </c>
      <c r="E1068" s="167" t="s">
        <v>1</v>
      </c>
      <c r="F1068" s="168" t="s">
        <v>1231</v>
      </c>
      <c r="H1068" s="167" t="s">
        <v>1</v>
      </c>
      <c r="I1068" s="169"/>
      <c r="L1068" s="166"/>
      <c r="M1068" s="170"/>
      <c r="T1068" s="171"/>
      <c r="AT1068" s="167" t="s">
        <v>164</v>
      </c>
      <c r="AU1068" s="167" t="s">
        <v>82</v>
      </c>
      <c r="AV1068" s="13" t="s">
        <v>78</v>
      </c>
      <c r="AW1068" s="13" t="s">
        <v>30</v>
      </c>
      <c r="AX1068" s="13" t="s">
        <v>73</v>
      </c>
      <c r="AY1068" s="167" t="s">
        <v>155</v>
      </c>
    </row>
    <row r="1069" spans="2:65" s="12" customFormat="1">
      <c r="B1069" s="149"/>
      <c r="D1069" s="145" t="s">
        <v>164</v>
      </c>
      <c r="E1069" s="155" t="s">
        <v>1</v>
      </c>
      <c r="F1069" s="150" t="s">
        <v>85</v>
      </c>
      <c r="H1069" s="151">
        <v>3</v>
      </c>
      <c r="I1069" s="152"/>
      <c r="L1069" s="149"/>
      <c r="M1069" s="153"/>
      <c r="T1069" s="154"/>
      <c r="AT1069" s="155" t="s">
        <v>164</v>
      </c>
      <c r="AU1069" s="155" t="s">
        <v>82</v>
      </c>
      <c r="AV1069" s="12" t="s">
        <v>82</v>
      </c>
      <c r="AW1069" s="12" t="s">
        <v>30</v>
      </c>
      <c r="AX1069" s="12" t="s">
        <v>73</v>
      </c>
      <c r="AY1069" s="155" t="s">
        <v>155</v>
      </c>
    </row>
    <row r="1070" spans="2:65" s="14" customFormat="1">
      <c r="B1070" s="172"/>
      <c r="D1070" s="145" t="s">
        <v>164</v>
      </c>
      <c r="E1070" s="173" t="s">
        <v>1</v>
      </c>
      <c r="F1070" s="174" t="s">
        <v>179</v>
      </c>
      <c r="H1070" s="175">
        <v>3</v>
      </c>
      <c r="I1070" s="176"/>
      <c r="L1070" s="172"/>
      <c r="M1070" s="177"/>
      <c r="T1070" s="178"/>
      <c r="AT1070" s="173" t="s">
        <v>164</v>
      </c>
      <c r="AU1070" s="173" t="s">
        <v>82</v>
      </c>
      <c r="AV1070" s="14" t="s">
        <v>88</v>
      </c>
      <c r="AW1070" s="14" t="s">
        <v>30</v>
      </c>
      <c r="AX1070" s="14" t="s">
        <v>78</v>
      </c>
      <c r="AY1070" s="173" t="s">
        <v>155</v>
      </c>
    </row>
    <row r="1071" spans="2:65" s="1" customFormat="1" ht="24.15" customHeight="1">
      <c r="B1071" s="31"/>
      <c r="C1071" s="131" t="s">
        <v>1232</v>
      </c>
      <c r="D1071" s="131" t="s">
        <v>157</v>
      </c>
      <c r="E1071" s="132" t="s">
        <v>1233</v>
      </c>
      <c r="F1071" s="133" t="s">
        <v>1234</v>
      </c>
      <c r="G1071" s="134" t="s">
        <v>191</v>
      </c>
      <c r="H1071" s="135">
        <v>3</v>
      </c>
      <c r="I1071" s="136"/>
      <c r="J1071" s="137">
        <f>ROUND(I1071*H1071,2)</f>
        <v>0</v>
      </c>
      <c r="K1071" s="133" t="s">
        <v>161</v>
      </c>
      <c r="L1071" s="138"/>
      <c r="M1071" s="139" t="s">
        <v>1</v>
      </c>
      <c r="N1071" s="140" t="s">
        <v>38</v>
      </c>
      <c r="P1071" s="141">
        <f>O1071*H1071</f>
        <v>0</v>
      </c>
      <c r="Q1071" s="141">
        <v>2.5999999999999999E-2</v>
      </c>
      <c r="R1071" s="141">
        <f>Q1071*H1071</f>
        <v>7.8E-2</v>
      </c>
      <c r="S1071" s="141">
        <v>0</v>
      </c>
      <c r="T1071" s="142">
        <f>S1071*H1071</f>
        <v>0</v>
      </c>
      <c r="AR1071" s="143" t="s">
        <v>409</v>
      </c>
      <c r="AT1071" s="143" t="s">
        <v>157</v>
      </c>
      <c r="AU1071" s="143" t="s">
        <v>82</v>
      </c>
      <c r="AY1071" s="16" t="s">
        <v>155</v>
      </c>
      <c r="BE1071" s="144">
        <f>IF(N1071="základní",J1071,0)</f>
        <v>0</v>
      </c>
      <c r="BF1071" s="144">
        <f>IF(N1071="snížená",J1071,0)</f>
        <v>0</v>
      </c>
      <c r="BG1071" s="144">
        <f>IF(N1071="zákl. přenesená",J1071,0)</f>
        <v>0</v>
      </c>
      <c r="BH1071" s="144">
        <f>IF(N1071="sníž. přenesená",J1071,0)</f>
        <v>0</v>
      </c>
      <c r="BI1071" s="144">
        <f>IF(N1071="nulová",J1071,0)</f>
        <v>0</v>
      </c>
      <c r="BJ1071" s="16" t="s">
        <v>78</v>
      </c>
      <c r="BK1071" s="144">
        <f>ROUND(I1071*H1071,2)</f>
        <v>0</v>
      </c>
      <c r="BL1071" s="16" t="s">
        <v>269</v>
      </c>
      <c r="BM1071" s="143" t="s">
        <v>1235</v>
      </c>
    </row>
    <row r="1072" spans="2:65" s="1" customFormat="1" ht="19.2">
      <c r="B1072" s="31"/>
      <c r="D1072" s="145" t="s">
        <v>163</v>
      </c>
      <c r="F1072" s="146" t="s">
        <v>1236</v>
      </c>
      <c r="I1072" s="147"/>
      <c r="L1072" s="31"/>
      <c r="M1072" s="148"/>
      <c r="T1072" s="55"/>
      <c r="AT1072" s="16" t="s">
        <v>163</v>
      </c>
      <c r="AU1072" s="16" t="s">
        <v>82</v>
      </c>
    </row>
    <row r="1073" spans="2:65" s="13" customFormat="1" ht="20.399999999999999">
      <c r="B1073" s="166"/>
      <c r="D1073" s="145" t="s">
        <v>164</v>
      </c>
      <c r="E1073" s="167" t="s">
        <v>1</v>
      </c>
      <c r="F1073" s="168" t="s">
        <v>1207</v>
      </c>
      <c r="H1073" s="167" t="s">
        <v>1</v>
      </c>
      <c r="I1073" s="169"/>
      <c r="L1073" s="166"/>
      <c r="M1073" s="170"/>
      <c r="T1073" s="171"/>
      <c r="AT1073" s="167" t="s">
        <v>164</v>
      </c>
      <c r="AU1073" s="167" t="s">
        <v>82</v>
      </c>
      <c r="AV1073" s="13" t="s">
        <v>78</v>
      </c>
      <c r="AW1073" s="13" t="s">
        <v>30</v>
      </c>
      <c r="AX1073" s="13" t="s">
        <v>73</v>
      </c>
      <c r="AY1073" s="167" t="s">
        <v>155</v>
      </c>
    </row>
    <row r="1074" spans="2:65" s="12" customFormat="1">
      <c r="B1074" s="149"/>
      <c r="D1074" s="145" t="s">
        <v>164</v>
      </c>
      <c r="E1074" s="155" t="s">
        <v>1</v>
      </c>
      <c r="F1074" s="150" t="s">
        <v>85</v>
      </c>
      <c r="H1074" s="151">
        <v>3</v>
      </c>
      <c r="I1074" s="152"/>
      <c r="L1074" s="149"/>
      <c r="M1074" s="153"/>
      <c r="T1074" s="154"/>
      <c r="AT1074" s="155" t="s">
        <v>164</v>
      </c>
      <c r="AU1074" s="155" t="s">
        <v>82</v>
      </c>
      <c r="AV1074" s="12" t="s">
        <v>82</v>
      </c>
      <c r="AW1074" s="12" t="s">
        <v>30</v>
      </c>
      <c r="AX1074" s="12" t="s">
        <v>73</v>
      </c>
      <c r="AY1074" s="155" t="s">
        <v>155</v>
      </c>
    </row>
    <row r="1075" spans="2:65" s="14" customFormat="1">
      <c r="B1075" s="172"/>
      <c r="D1075" s="145" t="s">
        <v>164</v>
      </c>
      <c r="E1075" s="173" t="s">
        <v>1</v>
      </c>
      <c r="F1075" s="174" t="s">
        <v>179</v>
      </c>
      <c r="H1075" s="175">
        <v>3</v>
      </c>
      <c r="I1075" s="176"/>
      <c r="L1075" s="172"/>
      <c r="M1075" s="177"/>
      <c r="T1075" s="178"/>
      <c r="AT1075" s="173" t="s">
        <v>164</v>
      </c>
      <c r="AU1075" s="173" t="s">
        <v>82</v>
      </c>
      <c r="AV1075" s="14" t="s">
        <v>88</v>
      </c>
      <c r="AW1075" s="14" t="s">
        <v>30</v>
      </c>
      <c r="AX1075" s="14" t="s">
        <v>78</v>
      </c>
      <c r="AY1075" s="173" t="s">
        <v>155</v>
      </c>
    </row>
    <row r="1076" spans="2:65" s="1" customFormat="1" ht="24.15" customHeight="1">
      <c r="B1076" s="31"/>
      <c r="C1076" s="156" t="s">
        <v>1237</v>
      </c>
      <c r="D1076" s="156" t="s">
        <v>167</v>
      </c>
      <c r="E1076" s="157" t="s">
        <v>1238</v>
      </c>
      <c r="F1076" s="158" t="s">
        <v>1239</v>
      </c>
      <c r="G1076" s="159" t="s">
        <v>191</v>
      </c>
      <c r="H1076" s="160">
        <v>1</v>
      </c>
      <c r="I1076" s="161"/>
      <c r="J1076" s="162">
        <f>ROUND(I1076*H1076,2)</f>
        <v>0</v>
      </c>
      <c r="K1076" s="158" t="s">
        <v>161</v>
      </c>
      <c r="L1076" s="31"/>
      <c r="M1076" s="163" t="s">
        <v>1</v>
      </c>
      <c r="N1076" s="164" t="s">
        <v>38</v>
      </c>
      <c r="P1076" s="141">
        <f>O1076*H1076</f>
        <v>0</v>
      </c>
      <c r="Q1076" s="141">
        <v>9.1E-4</v>
      </c>
      <c r="R1076" s="141">
        <f>Q1076*H1076</f>
        <v>9.1E-4</v>
      </c>
      <c r="S1076" s="141">
        <v>0</v>
      </c>
      <c r="T1076" s="142">
        <f>S1076*H1076</f>
        <v>0</v>
      </c>
      <c r="AR1076" s="143" t="s">
        <v>269</v>
      </c>
      <c r="AT1076" s="143" t="s">
        <v>167</v>
      </c>
      <c r="AU1076" s="143" t="s">
        <v>82</v>
      </c>
      <c r="AY1076" s="16" t="s">
        <v>155</v>
      </c>
      <c r="BE1076" s="144">
        <f>IF(N1076="základní",J1076,0)</f>
        <v>0</v>
      </c>
      <c r="BF1076" s="144">
        <f>IF(N1076="snížená",J1076,0)</f>
        <v>0</v>
      </c>
      <c r="BG1076" s="144">
        <f>IF(N1076="zákl. přenesená",J1076,0)</f>
        <v>0</v>
      </c>
      <c r="BH1076" s="144">
        <f>IF(N1076="sníž. přenesená",J1076,0)</f>
        <v>0</v>
      </c>
      <c r="BI1076" s="144">
        <f>IF(N1076="nulová",J1076,0)</f>
        <v>0</v>
      </c>
      <c r="BJ1076" s="16" t="s">
        <v>78</v>
      </c>
      <c r="BK1076" s="144">
        <f>ROUND(I1076*H1076,2)</f>
        <v>0</v>
      </c>
      <c r="BL1076" s="16" t="s">
        <v>269</v>
      </c>
      <c r="BM1076" s="143" t="s">
        <v>1240</v>
      </c>
    </row>
    <row r="1077" spans="2:65" s="1" customFormat="1" ht="28.8">
      <c r="B1077" s="31"/>
      <c r="D1077" s="145" t="s">
        <v>163</v>
      </c>
      <c r="F1077" s="146" t="s">
        <v>1241</v>
      </c>
      <c r="I1077" s="147"/>
      <c r="L1077" s="31"/>
      <c r="M1077" s="148"/>
      <c r="T1077" s="55"/>
      <c r="AT1077" s="16" t="s">
        <v>163</v>
      </c>
      <c r="AU1077" s="16" t="s">
        <v>82</v>
      </c>
    </row>
    <row r="1078" spans="2:65" s="1" customFormat="1" ht="124.8">
      <c r="B1078" s="31"/>
      <c r="D1078" s="145" t="s">
        <v>173</v>
      </c>
      <c r="F1078" s="165" t="s">
        <v>1199</v>
      </c>
      <c r="I1078" s="147"/>
      <c r="L1078" s="31"/>
      <c r="M1078" s="148"/>
      <c r="T1078" s="55"/>
      <c r="AT1078" s="16" t="s">
        <v>173</v>
      </c>
      <c r="AU1078" s="16" t="s">
        <v>82</v>
      </c>
    </row>
    <row r="1079" spans="2:65" s="13" customFormat="1">
      <c r="B1079" s="166"/>
      <c r="D1079" s="145" t="s">
        <v>164</v>
      </c>
      <c r="E1079" s="167" t="s">
        <v>1</v>
      </c>
      <c r="F1079" s="168" t="s">
        <v>1242</v>
      </c>
      <c r="H1079" s="167" t="s">
        <v>1</v>
      </c>
      <c r="I1079" s="169"/>
      <c r="L1079" s="166"/>
      <c r="M1079" s="170"/>
      <c r="T1079" s="171"/>
      <c r="AT1079" s="167" t="s">
        <v>164</v>
      </c>
      <c r="AU1079" s="167" t="s">
        <v>82</v>
      </c>
      <c r="AV1079" s="13" t="s">
        <v>78</v>
      </c>
      <c r="AW1079" s="13" t="s">
        <v>30</v>
      </c>
      <c r="AX1079" s="13" t="s">
        <v>73</v>
      </c>
      <c r="AY1079" s="167" t="s">
        <v>155</v>
      </c>
    </row>
    <row r="1080" spans="2:65" s="12" customFormat="1">
      <c r="B1080" s="149"/>
      <c r="D1080" s="145" t="s">
        <v>164</v>
      </c>
      <c r="E1080" s="155" t="s">
        <v>1</v>
      </c>
      <c r="F1080" s="150" t="s">
        <v>78</v>
      </c>
      <c r="H1080" s="151">
        <v>1</v>
      </c>
      <c r="I1080" s="152"/>
      <c r="L1080" s="149"/>
      <c r="M1080" s="153"/>
      <c r="T1080" s="154"/>
      <c r="AT1080" s="155" t="s">
        <v>164</v>
      </c>
      <c r="AU1080" s="155" t="s">
        <v>82</v>
      </c>
      <c r="AV1080" s="12" t="s">
        <v>82</v>
      </c>
      <c r="AW1080" s="12" t="s">
        <v>30</v>
      </c>
      <c r="AX1080" s="12" t="s">
        <v>73</v>
      </c>
      <c r="AY1080" s="155" t="s">
        <v>155</v>
      </c>
    </row>
    <row r="1081" spans="2:65" s="14" customFormat="1">
      <c r="B1081" s="172"/>
      <c r="D1081" s="145" t="s">
        <v>164</v>
      </c>
      <c r="E1081" s="173" t="s">
        <v>1</v>
      </c>
      <c r="F1081" s="174" t="s">
        <v>179</v>
      </c>
      <c r="H1081" s="175">
        <v>1</v>
      </c>
      <c r="I1081" s="176"/>
      <c r="L1081" s="172"/>
      <c r="M1081" s="177"/>
      <c r="T1081" s="178"/>
      <c r="AT1081" s="173" t="s">
        <v>164</v>
      </c>
      <c r="AU1081" s="173" t="s">
        <v>82</v>
      </c>
      <c r="AV1081" s="14" t="s">
        <v>88</v>
      </c>
      <c r="AW1081" s="14" t="s">
        <v>30</v>
      </c>
      <c r="AX1081" s="14" t="s">
        <v>78</v>
      </c>
      <c r="AY1081" s="173" t="s">
        <v>155</v>
      </c>
    </row>
    <row r="1082" spans="2:65" s="1" customFormat="1" ht="24.15" customHeight="1">
      <c r="B1082" s="31"/>
      <c r="C1082" s="131" t="s">
        <v>1243</v>
      </c>
      <c r="D1082" s="131" t="s">
        <v>157</v>
      </c>
      <c r="E1082" s="132" t="s">
        <v>1244</v>
      </c>
      <c r="F1082" s="133" t="s">
        <v>1245</v>
      </c>
      <c r="G1082" s="134" t="s">
        <v>929</v>
      </c>
      <c r="H1082" s="135">
        <v>1</v>
      </c>
      <c r="I1082" s="136"/>
      <c r="J1082" s="137">
        <f>ROUND(I1082*H1082,2)</f>
        <v>0</v>
      </c>
      <c r="K1082" s="133" t="s">
        <v>1</v>
      </c>
      <c r="L1082" s="138"/>
      <c r="M1082" s="139" t="s">
        <v>1</v>
      </c>
      <c r="N1082" s="140" t="s">
        <v>38</v>
      </c>
      <c r="P1082" s="141">
        <f>O1082*H1082</f>
        <v>0</v>
      </c>
      <c r="Q1082" s="141">
        <v>0</v>
      </c>
      <c r="R1082" s="141">
        <f>Q1082*H1082</f>
        <v>0</v>
      </c>
      <c r="S1082" s="141">
        <v>0</v>
      </c>
      <c r="T1082" s="142">
        <f>S1082*H1082</f>
        <v>0</v>
      </c>
      <c r="AR1082" s="143" t="s">
        <v>409</v>
      </c>
      <c r="AT1082" s="143" t="s">
        <v>157</v>
      </c>
      <c r="AU1082" s="143" t="s">
        <v>82</v>
      </c>
      <c r="AY1082" s="16" t="s">
        <v>155</v>
      </c>
      <c r="BE1082" s="144">
        <f>IF(N1082="základní",J1082,0)</f>
        <v>0</v>
      </c>
      <c r="BF1082" s="144">
        <f>IF(N1082="snížená",J1082,0)</f>
        <v>0</v>
      </c>
      <c r="BG1082" s="144">
        <f>IF(N1082="zákl. přenesená",J1082,0)</f>
        <v>0</v>
      </c>
      <c r="BH1082" s="144">
        <f>IF(N1082="sníž. přenesená",J1082,0)</f>
        <v>0</v>
      </c>
      <c r="BI1082" s="144">
        <f>IF(N1082="nulová",J1082,0)</f>
        <v>0</v>
      </c>
      <c r="BJ1082" s="16" t="s">
        <v>78</v>
      </c>
      <c r="BK1082" s="144">
        <f>ROUND(I1082*H1082,2)</f>
        <v>0</v>
      </c>
      <c r="BL1082" s="16" t="s">
        <v>269</v>
      </c>
      <c r="BM1082" s="143" t="s">
        <v>1246</v>
      </c>
    </row>
    <row r="1083" spans="2:65" s="1" customFormat="1" ht="19.2">
      <c r="B1083" s="31"/>
      <c r="D1083" s="145" t="s">
        <v>163</v>
      </c>
      <c r="F1083" s="146" t="s">
        <v>1245</v>
      </c>
      <c r="I1083" s="147"/>
      <c r="L1083" s="31"/>
      <c r="M1083" s="148"/>
      <c r="T1083" s="55"/>
      <c r="AT1083" s="16" t="s">
        <v>163</v>
      </c>
      <c r="AU1083" s="16" t="s">
        <v>82</v>
      </c>
    </row>
    <row r="1084" spans="2:65" s="13" customFormat="1">
      <c r="B1084" s="166"/>
      <c r="D1084" s="145" t="s">
        <v>164</v>
      </c>
      <c r="E1084" s="167" t="s">
        <v>1</v>
      </c>
      <c r="F1084" s="168" t="s">
        <v>1247</v>
      </c>
      <c r="H1084" s="167" t="s">
        <v>1</v>
      </c>
      <c r="I1084" s="169"/>
      <c r="L1084" s="166"/>
      <c r="M1084" s="170"/>
      <c r="T1084" s="171"/>
      <c r="AT1084" s="167" t="s">
        <v>164</v>
      </c>
      <c r="AU1084" s="167" t="s">
        <v>82</v>
      </c>
      <c r="AV1084" s="13" t="s">
        <v>78</v>
      </c>
      <c r="AW1084" s="13" t="s">
        <v>30</v>
      </c>
      <c r="AX1084" s="13" t="s">
        <v>73</v>
      </c>
      <c r="AY1084" s="167" t="s">
        <v>155</v>
      </c>
    </row>
    <row r="1085" spans="2:65" s="12" customFormat="1">
      <c r="B1085" s="149"/>
      <c r="D1085" s="145" t="s">
        <v>164</v>
      </c>
      <c r="E1085" s="155" t="s">
        <v>1</v>
      </c>
      <c r="F1085" s="150" t="s">
        <v>78</v>
      </c>
      <c r="H1085" s="151">
        <v>1</v>
      </c>
      <c r="I1085" s="152"/>
      <c r="L1085" s="149"/>
      <c r="M1085" s="153"/>
      <c r="T1085" s="154"/>
      <c r="AT1085" s="155" t="s">
        <v>164</v>
      </c>
      <c r="AU1085" s="155" t="s">
        <v>82</v>
      </c>
      <c r="AV1085" s="12" t="s">
        <v>82</v>
      </c>
      <c r="AW1085" s="12" t="s">
        <v>30</v>
      </c>
      <c r="AX1085" s="12" t="s">
        <v>73</v>
      </c>
      <c r="AY1085" s="155" t="s">
        <v>155</v>
      </c>
    </row>
    <row r="1086" spans="2:65" s="14" customFormat="1">
      <c r="B1086" s="172"/>
      <c r="D1086" s="145" t="s">
        <v>164</v>
      </c>
      <c r="E1086" s="173" t="s">
        <v>1</v>
      </c>
      <c r="F1086" s="174" t="s">
        <v>179</v>
      </c>
      <c r="H1086" s="175">
        <v>1</v>
      </c>
      <c r="I1086" s="176"/>
      <c r="L1086" s="172"/>
      <c r="M1086" s="177"/>
      <c r="T1086" s="178"/>
      <c r="AT1086" s="173" t="s">
        <v>164</v>
      </c>
      <c r="AU1086" s="173" t="s">
        <v>82</v>
      </c>
      <c r="AV1086" s="14" t="s">
        <v>88</v>
      </c>
      <c r="AW1086" s="14" t="s">
        <v>30</v>
      </c>
      <c r="AX1086" s="14" t="s">
        <v>78</v>
      </c>
      <c r="AY1086" s="173" t="s">
        <v>155</v>
      </c>
    </row>
    <row r="1087" spans="2:65" s="1" customFormat="1" ht="24.15" customHeight="1">
      <c r="B1087" s="31"/>
      <c r="C1087" s="156" t="s">
        <v>1248</v>
      </c>
      <c r="D1087" s="156" t="s">
        <v>167</v>
      </c>
      <c r="E1087" s="157" t="s">
        <v>1249</v>
      </c>
      <c r="F1087" s="158" t="s">
        <v>1250</v>
      </c>
      <c r="G1087" s="159" t="s">
        <v>191</v>
      </c>
      <c r="H1087" s="160">
        <v>14</v>
      </c>
      <c r="I1087" s="161"/>
      <c r="J1087" s="162">
        <f>ROUND(I1087*H1087,2)</f>
        <v>0</v>
      </c>
      <c r="K1087" s="158" t="s">
        <v>161</v>
      </c>
      <c r="L1087" s="31"/>
      <c r="M1087" s="163" t="s">
        <v>1</v>
      </c>
      <c r="N1087" s="164" t="s">
        <v>38</v>
      </c>
      <c r="P1087" s="141">
        <f>O1087*H1087</f>
        <v>0</v>
      </c>
      <c r="Q1087" s="141">
        <v>4.6999999999999999E-4</v>
      </c>
      <c r="R1087" s="141">
        <f>Q1087*H1087</f>
        <v>6.5799999999999999E-3</v>
      </c>
      <c r="S1087" s="141">
        <v>0</v>
      </c>
      <c r="T1087" s="142">
        <f>S1087*H1087</f>
        <v>0</v>
      </c>
      <c r="AR1087" s="143" t="s">
        <v>269</v>
      </c>
      <c r="AT1087" s="143" t="s">
        <v>167</v>
      </c>
      <c r="AU1087" s="143" t="s">
        <v>82</v>
      </c>
      <c r="AY1087" s="16" t="s">
        <v>155</v>
      </c>
      <c r="BE1087" s="144">
        <f>IF(N1087="základní",J1087,0)</f>
        <v>0</v>
      </c>
      <c r="BF1087" s="144">
        <f>IF(N1087="snížená",J1087,0)</f>
        <v>0</v>
      </c>
      <c r="BG1087" s="144">
        <f>IF(N1087="zákl. přenesená",J1087,0)</f>
        <v>0</v>
      </c>
      <c r="BH1087" s="144">
        <f>IF(N1087="sníž. přenesená",J1087,0)</f>
        <v>0</v>
      </c>
      <c r="BI1087" s="144">
        <f>IF(N1087="nulová",J1087,0)</f>
        <v>0</v>
      </c>
      <c r="BJ1087" s="16" t="s">
        <v>78</v>
      </c>
      <c r="BK1087" s="144">
        <f>ROUND(I1087*H1087,2)</f>
        <v>0</v>
      </c>
      <c r="BL1087" s="16" t="s">
        <v>269</v>
      </c>
      <c r="BM1087" s="143" t="s">
        <v>1251</v>
      </c>
    </row>
    <row r="1088" spans="2:65" s="1" customFormat="1" ht="28.8">
      <c r="B1088" s="31"/>
      <c r="D1088" s="145" t="s">
        <v>163</v>
      </c>
      <c r="F1088" s="146" t="s">
        <v>1252</v>
      </c>
      <c r="I1088" s="147"/>
      <c r="L1088" s="31"/>
      <c r="M1088" s="148"/>
      <c r="T1088" s="55"/>
      <c r="AT1088" s="16" t="s">
        <v>163</v>
      </c>
      <c r="AU1088" s="16" t="s">
        <v>82</v>
      </c>
    </row>
    <row r="1089" spans="2:65" s="1" customFormat="1" ht="48">
      <c r="B1089" s="31"/>
      <c r="D1089" s="145" t="s">
        <v>173</v>
      </c>
      <c r="F1089" s="165" t="s">
        <v>1253</v>
      </c>
      <c r="I1089" s="147"/>
      <c r="L1089" s="31"/>
      <c r="M1089" s="148"/>
      <c r="T1089" s="55"/>
      <c r="AT1089" s="16" t="s">
        <v>173</v>
      </c>
      <c r="AU1089" s="16" t="s">
        <v>82</v>
      </c>
    </row>
    <row r="1090" spans="2:65" s="13" customFormat="1">
      <c r="B1090" s="166"/>
      <c r="D1090" s="145" t="s">
        <v>164</v>
      </c>
      <c r="E1090" s="167" t="s">
        <v>1</v>
      </c>
      <c r="F1090" s="168" t="s">
        <v>1254</v>
      </c>
      <c r="H1090" s="167" t="s">
        <v>1</v>
      </c>
      <c r="I1090" s="169"/>
      <c r="L1090" s="166"/>
      <c r="M1090" s="170"/>
      <c r="T1090" s="171"/>
      <c r="AT1090" s="167" t="s">
        <v>164</v>
      </c>
      <c r="AU1090" s="167" t="s">
        <v>82</v>
      </c>
      <c r="AV1090" s="13" t="s">
        <v>78</v>
      </c>
      <c r="AW1090" s="13" t="s">
        <v>30</v>
      </c>
      <c r="AX1090" s="13" t="s">
        <v>73</v>
      </c>
      <c r="AY1090" s="167" t="s">
        <v>155</v>
      </c>
    </row>
    <row r="1091" spans="2:65" s="12" customFormat="1">
      <c r="B1091" s="149"/>
      <c r="D1091" s="145" t="s">
        <v>164</v>
      </c>
      <c r="E1091" s="155" t="s">
        <v>1</v>
      </c>
      <c r="F1091" s="150" t="s">
        <v>1255</v>
      </c>
      <c r="H1091" s="151">
        <v>14</v>
      </c>
      <c r="I1091" s="152"/>
      <c r="L1091" s="149"/>
      <c r="M1091" s="153"/>
      <c r="T1091" s="154"/>
      <c r="AT1091" s="155" t="s">
        <v>164</v>
      </c>
      <c r="AU1091" s="155" t="s">
        <v>82</v>
      </c>
      <c r="AV1091" s="12" t="s">
        <v>82</v>
      </c>
      <c r="AW1091" s="12" t="s">
        <v>30</v>
      </c>
      <c r="AX1091" s="12" t="s">
        <v>73</v>
      </c>
      <c r="AY1091" s="155" t="s">
        <v>155</v>
      </c>
    </row>
    <row r="1092" spans="2:65" s="14" customFormat="1">
      <c r="B1092" s="172"/>
      <c r="D1092" s="145" t="s">
        <v>164</v>
      </c>
      <c r="E1092" s="173" t="s">
        <v>1</v>
      </c>
      <c r="F1092" s="174" t="s">
        <v>179</v>
      </c>
      <c r="H1092" s="175">
        <v>14</v>
      </c>
      <c r="I1092" s="176"/>
      <c r="L1092" s="172"/>
      <c r="M1092" s="177"/>
      <c r="T1092" s="178"/>
      <c r="AT1092" s="173" t="s">
        <v>164</v>
      </c>
      <c r="AU1092" s="173" t="s">
        <v>82</v>
      </c>
      <c r="AV1092" s="14" t="s">
        <v>88</v>
      </c>
      <c r="AW1092" s="14" t="s">
        <v>30</v>
      </c>
      <c r="AX1092" s="14" t="s">
        <v>78</v>
      </c>
      <c r="AY1092" s="173" t="s">
        <v>155</v>
      </c>
    </row>
    <row r="1093" spans="2:65" s="1" customFormat="1" ht="24.15" customHeight="1">
      <c r="B1093" s="31"/>
      <c r="C1093" s="131" t="s">
        <v>1256</v>
      </c>
      <c r="D1093" s="131" t="s">
        <v>157</v>
      </c>
      <c r="E1093" s="132" t="s">
        <v>1257</v>
      </c>
      <c r="F1093" s="133" t="s">
        <v>1258</v>
      </c>
      <c r="G1093" s="134" t="s">
        <v>191</v>
      </c>
      <c r="H1093" s="135">
        <v>14</v>
      </c>
      <c r="I1093" s="136"/>
      <c r="J1093" s="137">
        <f>ROUND(I1093*H1093,2)</f>
        <v>0</v>
      </c>
      <c r="K1093" s="133" t="s">
        <v>161</v>
      </c>
      <c r="L1093" s="138"/>
      <c r="M1093" s="139" t="s">
        <v>1</v>
      </c>
      <c r="N1093" s="140" t="s">
        <v>38</v>
      </c>
      <c r="P1093" s="141">
        <f>O1093*H1093</f>
        <v>0</v>
      </c>
      <c r="Q1093" s="141">
        <v>1.6E-2</v>
      </c>
      <c r="R1093" s="141">
        <f>Q1093*H1093</f>
        <v>0.224</v>
      </c>
      <c r="S1093" s="141">
        <v>0</v>
      </c>
      <c r="T1093" s="142">
        <f>S1093*H1093</f>
        <v>0</v>
      </c>
      <c r="AR1093" s="143" t="s">
        <v>409</v>
      </c>
      <c r="AT1093" s="143" t="s">
        <v>157</v>
      </c>
      <c r="AU1093" s="143" t="s">
        <v>82</v>
      </c>
      <c r="AY1093" s="16" t="s">
        <v>155</v>
      </c>
      <c r="BE1093" s="144">
        <f>IF(N1093="základní",J1093,0)</f>
        <v>0</v>
      </c>
      <c r="BF1093" s="144">
        <f>IF(N1093="snížená",J1093,0)</f>
        <v>0</v>
      </c>
      <c r="BG1093" s="144">
        <f>IF(N1093="zákl. přenesená",J1093,0)</f>
        <v>0</v>
      </c>
      <c r="BH1093" s="144">
        <f>IF(N1093="sníž. přenesená",J1093,0)</f>
        <v>0</v>
      </c>
      <c r="BI1093" s="144">
        <f>IF(N1093="nulová",J1093,0)</f>
        <v>0</v>
      </c>
      <c r="BJ1093" s="16" t="s">
        <v>78</v>
      </c>
      <c r="BK1093" s="144">
        <f>ROUND(I1093*H1093,2)</f>
        <v>0</v>
      </c>
      <c r="BL1093" s="16" t="s">
        <v>269</v>
      </c>
      <c r="BM1093" s="143" t="s">
        <v>1259</v>
      </c>
    </row>
    <row r="1094" spans="2:65" s="1" customFormat="1" ht="19.2">
      <c r="B1094" s="31"/>
      <c r="D1094" s="145" t="s">
        <v>163</v>
      </c>
      <c r="F1094" s="146" t="s">
        <v>1258</v>
      </c>
      <c r="I1094" s="147"/>
      <c r="L1094" s="31"/>
      <c r="M1094" s="148"/>
      <c r="T1094" s="55"/>
      <c r="AT1094" s="16" t="s">
        <v>163</v>
      </c>
      <c r="AU1094" s="16" t="s">
        <v>82</v>
      </c>
    </row>
    <row r="1095" spans="2:65" s="13" customFormat="1">
      <c r="B1095" s="166"/>
      <c r="D1095" s="145" t="s">
        <v>164</v>
      </c>
      <c r="E1095" s="167" t="s">
        <v>1</v>
      </c>
      <c r="F1095" s="168" t="s">
        <v>337</v>
      </c>
      <c r="H1095" s="167" t="s">
        <v>1</v>
      </c>
      <c r="I1095" s="169"/>
      <c r="L1095" s="166"/>
      <c r="M1095" s="170"/>
      <c r="T1095" s="171"/>
      <c r="AT1095" s="167" t="s">
        <v>164</v>
      </c>
      <c r="AU1095" s="167" t="s">
        <v>82</v>
      </c>
      <c r="AV1095" s="13" t="s">
        <v>78</v>
      </c>
      <c r="AW1095" s="13" t="s">
        <v>30</v>
      </c>
      <c r="AX1095" s="13" t="s">
        <v>73</v>
      </c>
      <c r="AY1095" s="167" t="s">
        <v>155</v>
      </c>
    </row>
    <row r="1096" spans="2:65" s="12" customFormat="1">
      <c r="B1096" s="149"/>
      <c r="D1096" s="145" t="s">
        <v>164</v>
      </c>
      <c r="E1096" s="155" t="s">
        <v>1</v>
      </c>
      <c r="F1096" s="150" t="s">
        <v>1260</v>
      </c>
      <c r="H1096" s="151">
        <v>14</v>
      </c>
      <c r="I1096" s="152"/>
      <c r="L1096" s="149"/>
      <c r="M1096" s="153"/>
      <c r="T1096" s="154"/>
      <c r="AT1096" s="155" t="s">
        <v>164</v>
      </c>
      <c r="AU1096" s="155" t="s">
        <v>82</v>
      </c>
      <c r="AV1096" s="12" t="s">
        <v>82</v>
      </c>
      <c r="AW1096" s="12" t="s">
        <v>30</v>
      </c>
      <c r="AX1096" s="12" t="s">
        <v>73</v>
      </c>
      <c r="AY1096" s="155" t="s">
        <v>155</v>
      </c>
    </row>
    <row r="1097" spans="2:65" s="14" customFormat="1">
      <c r="B1097" s="172"/>
      <c r="D1097" s="145" t="s">
        <v>164</v>
      </c>
      <c r="E1097" s="173" t="s">
        <v>1</v>
      </c>
      <c r="F1097" s="174" t="s">
        <v>179</v>
      </c>
      <c r="H1097" s="175">
        <v>14</v>
      </c>
      <c r="I1097" s="176"/>
      <c r="L1097" s="172"/>
      <c r="M1097" s="177"/>
      <c r="T1097" s="178"/>
      <c r="AT1097" s="173" t="s">
        <v>164</v>
      </c>
      <c r="AU1097" s="173" t="s">
        <v>82</v>
      </c>
      <c r="AV1097" s="14" t="s">
        <v>88</v>
      </c>
      <c r="AW1097" s="14" t="s">
        <v>30</v>
      </c>
      <c r="AX1097" s="14" t="s">
        <v>78</v>
      </c>
      <c r="AY1097" s="173" t="s">
        <v>155</v>
      </c>
    </row>
    <row r="1098" spans="2:65" s="1" customFormat="1" ht="24.15" customHeight="1">
      <c r="B1098" s="31"/>
      <c r="C1098" s="156" t="s">
        <v>1261</v>
      </c>
      <c r="D1098" s="156" t="s">
        <v>167</v>
      </c>
      <c r="E1098" s="157" t="s">
        <v>1262</v>
      </c>
      <c r="F1098" s="158" t="s">
        <v>1263</v>
      </c>
      <c r="G1098" s="159" t="s">
        <v>191</v>
      </c>
      <c r="H1098" s="160">
        <v>3</v>
      </c>
      <c r="I1098" s="161"/>
      <c r="J1098" s="162">
        <f>ROUND(I1098*H1098,2)</f>
        <v>0</v>
      </c>
      <c r="K1098" s="158" t="s">
        <v>161</v>
      </c>
      <c r="L1098" s="31"/>
      <c r="M1098" s="163" t="s">
        <v>1</v>
      </c>
      <c r="N1098" s="164" t="s">
        <v>38</v>
      </c>
      <c r="P1098" s="141">
        <f>O1098*H1098</f>
        <v>0</v>
      </c>
      <c r="Q1098" s="141">
        <v>4.0000000000000002E-4</v>
      </c>
      <c r="R1098" s="141">
        <f>Q1098*H1098</f>
        <v>1.2000000000000001E-3</v>
      </c>
      <c r="S1098" s="141">
        <v>0</v>
      </c>
      <c r="T1098" s="142">
        <f>S1098*H1098</f>
        <v>0</v>
      </c>
      <c r="AR1098" s="143" t="s">
        <v>269</v>
      </c>
      <c r="AT1098" s="143" t="s">
        <v>167</v>
      </c>
      <c r="AU1098" s="143" t="s">
        <v>82</v>
      </c>
      <c r="AY1098" s="16" t="s">
        <v>155</v>
      </c>
      <c r="BE1098" s="144">
        <f>IF(N1098="základní",J1098,0)</f>
        <v>0</v>
      </c>
      <c r="BF1098" s="144">
        <f>IF(N1098="snížená",J1098,0)</f>
        <v>0</v>
      </c>
      <c r="BG1098" s="144">
        <f>IF(N1098="zákl. přenesená",J1098,0)</f>
        <v>0</v>
      </c>
      <c r="BH1098" s="144">
        <f>IF(N1098="sníž. přenesená",J1098,0)</f>
        <v>0</v>
      </c>
      <c r="BI1098" s="144">
        <f>IF(N1098="nulová",J1098,0)</f>
        <v>0</v>
      </c>
      <c r="BJ1098" s="16" t="s">
        <v>78</v>
      </c>
      <c r="BK1098" s="144">
        <f>ROUND(I1098*H1098,2)</f>
        <v>0</v>
      </c>
      <c r="BL1098" s="16" t="s">
        <v>269</v>
      </c>
      <c r="BM1098" s="143" t="s">
        <v>1264</v>
      </c>
    </row>
    <row r="1099" spans="2:65" s="1" customFormat="1" ht="28.8">
      <c r="B1099" s="31"/>
      <c r="D1099" s="145" t="s">
        <v>163</v>
      </c>
      <c r="F1099" s="146" t="s">
        <v>1265</v>
      </c>
      <c r="I1099" s="147"/>
      <c r="L1099" s="31"/>
      <c r="M1099" s="148"/>
      <c r="T1099" s="55"/>
      <c r="AT1099" s="16" t="s">
        <v>163</v>
      </c>
      <c r="AU1099" s="16" t="s">
        <v>82</v>
      </c>
    </row>
    <row r="1100" spans="2:65" s="1" customFormat="1" ht="48">
      <c r="B1100" s="31"/>
      <c r="D1100" s="145" t="s">
        <v>173</v>
      </c>
      <c r="F1100" s="165" t="s">
        <v>1253</v>
      </c>
      <c r="I1100" s="147"/>
      <c r="L1100" s="31"/>
      <c r="M1100" s="148"/>
      <c r="T1100" s="55"/>
      <c r="AT1100" s="16" t="s">
        <v>173</v>
      </c>
      <c r="AU1100" s="16" t="s">
        <v>82</v>
      </c>
    </row>
    <row r="1101" spans="2:65" s="13" customFormat="1">
      <c r="B1101" s="166"/>
      <c r="D1101" s="145" t="s">
        <v>164</v>
      </c>
      <c r="E1101" s="167" t="s">
        <v>1</v>
      </c>
      <c r="F1101" s="168" t="s">
        <v>1231</v>
      </c>
      <c r="H1101" s="167" t="s">
        <v>1</v>
      </c>
      <c r="I1101" s="169"/>
      <c r="L1101" s="166"/>
      <c r="M1101" s="170"/>
      <c r="T1101" s="171"/>
      <c r="AT1101" s="167" t="s">
        <v>164</v>
      </c>
      <c r="AU1101" s="167" t="s">
        <v>82</v>
      </c>
      <c r="AV1101" s="13" t="s">
        <v>78</v>
      </c>
      <c r="AW1101" s="13" t="s">
        <v>30</v>
      </c>
      <c r="AX1101" s="13" t="s">
        <v>73</v>
      </c>
      <c r="AY1101" s="167" t="s">
        <v>155</v>
      </c>
    </row>
    <row r="1102" spans="2:65" s="12" customFormat="1">
      <c r="B1102" s="149"/>
      <c r="D1102" s="145" t="s">
        <v>164</v>
      </c>
      <c r="E1102" s="155" t="s">
        <v>1</v>
      </c>
      <c r="F1102" s="150" t="s">
        <v>85</v>
      </c>
      <c r="H1102" s="151">
        <v>3</v>
      </c>
      <c r="I1102" s="152"/>
      <c r="L1102" s="149"/>
      <c r="M1102" s="153"/>
      <c r="T1102" s="154"/>
      <c r="AT1102" s="155" t="s">
        <v>164</v>
      </c>
      <c r="AU1102" s="155" t="s">
        <v>82</v>
      </c>
      <c r="AV1102" s="12" t="s">
        <v>82</v>
      </c>
      <c r="AW1102" s="12" t="s">
        <v>30</v>
      </c>
      <c r="AX1102" s="12" t="s">
        <v>73</v>
      </c>
      <c r="AY1102" s="155" t="s">
        <v>155</v>
      </c>
    </row>
    <row r="1103" spans="2:65" s="14" customFormat="1">
      <c r="B1103" s="172"/>
      <c r="D1103" s="145" t="s">
        <v>164</v>
      </c>
      <c r="E1103" s="173" t="s">
        <v>1</v>
      </c>
      <c r="F1103" s="174" t="s">
        <v>179</v>
      </c>
      <c r="H1103" s="175">
        <v>3</v>
      </c>
      <c r="I1103" s="176"/>
      <c r="L1103" s="172"/>
      <c r="M1103" s="177"/>
      <c r="T1103" s="178"/>
      <c r="AT1103" s="173" t="s">
        <v>164</v>
      </c>
      <c r="AU1103" s="173" t="s">
        <v>82</v>
      </c>
      <c r="AV1103" s="14" t="s">
        <v>88</v>
      </c>
      <c r="AW1103" s="14" t="s">
        <v>30</v>
      </c>
      <c r="AX1103" s="14" t="s">
        <v>78</v>
      </c>
      <c r="AY1103" s="173" t="s">
        <v>155</v>
      </c>
    </row>
    <row r="1104" spans="2:65" s="1" customFormat="1" ht="24.15" customHeight="1">
      <c r="B1104" s="31"/>
      <c r="C1104" s="131" t="s">
        <v>1266</v>
      </c>
      <c r="D1104" s="131" t="s">
        <v>157</v>
      </c>
      <c r="E1104" s="132" t="s">
        <v>1267</v>
      </c>
      <c r="F1104" s="133" t="s">
        <v>1268</v>
      </c>
      <c r="G1104" s="134" t="s">
        <v>191</v>
      </c>
      <c r="H1104" s="135">
        <v>3</v>
      </c>
      <c r="I1104" s="136"/>
      <c r="J1104" s="137">
        <f>ROUND(I1104*H1104,2)</f>
        <v>0</v>
      </c>
      <c r="K1104" s="133" t="s">
        <v>161</v>
      </c>
      <c r="L1104" s="138"/>
      <c r="M1104" s="139" t="s">
        <v>1</v>
      </c>
      <c r="N1104" s="140" t="s">
        <v>38</v>
      </c>
      <c r="P1104" s="141">
        <f>O1104*H1104</f>
        <v>0</v>
      </c>
      <c r="Q1104" s="141">
        <v>1.7000000000000001E-2</v>
      </c>
      <c r="R1104" s="141">
        <f>Q1104*H1104</f>
        <v>5.1000000000000004E-2</v>
      </c>
      <c r="S1104" s="141">
        <v>0</v>
      </c>
      <c r="T1104" s="142">
        <f>S1104*H1104</f>
        <v>0</v>
      </c>
      <c r="AR1104" s="143" t="s">
        <v>409</v>
      </c>
      <c r="AT1104" s="143" t="s">
        <v>157</v>
      </c>
      <c r="AU1104" s="143" t="s">
        <v>82</v>
      </c>
      <c r="AY1104" s="16" t="s">
        <v>155</v>
      </c>
      <c r="BE1104" s="144">
        <f>IF(N1104="základní",J1104,0)</f>
        <v>0</v>
      </c>
      <c r="BF1104" s="144">
        <f>IF(N1104="snížená",J1104,0)</f>
        <v>0</v>
      </c>
      <c r="BG1104" s="144">
        <f>IF(N1104="zákl. přenesená",J1104,0)</f>
        <v>0</v>
      </c>
      <c r="BH1104" s="144">
        <f>IF(N1104="sníž. přenesená",J1104,0)</f>
        <v>0</v>
      </c>
      <c r="BI1104" s="144">
        <f>IF(N1104="nulová",J1104,0)</f>
        <v>0</v>
      </c>
      <c r="BJ1104" s="16" t="s">
        <v>78</v>
      </c>
      <c r="BK1104" s="144">
        <f>ROUND(I1104*H1104,2)</f>
        <v>0</v>
      </c>
      <c r="BL1104" s="16" t="s">
        <v>269</v>
      </c>
      <c r="BM1104" s="143" t="s">
        <v>1269</v>
      </c>
    </row>
    <row r="1105" spans="2:65" s="1" customFormat="1" ht="19.2">
      <c r="B1105" s="31"/>
      <c r="D1105" s="145" t="s">
        <v>163</v>
      </c>
      <c r="F1105" s="146" t="s">
        <v>1268</v>
      </c>
      <c r="I1105" s="147"/>
      <c r="L1105" s="31"/>
      <c r="M1105" s="148"/>
      <c r="T1105" s="55"/>
      <c r="AT1105" s="16" t="s">
        <v>163</v>
      </c>
      <c r="AU1105" s="16" t="s">
        <v>82</v>
      </c>
    </row>
    <row r="1106" spans="2:65" s="13" customFormat="1">
      <c r="B1106" s="166"/>
      <c r="D1106" s="145" t="s">
        <v>164</v>
      </c>
      <c r="E1106" s="167" t="s">
        <v>1</v>
      </c>
      <c r="F1106" s="168" t="s">
        <v>337</v>
      </c>
      <c r="H1106" s="167" t="s">
        <v>1</v>
      </c>
      <c r="I1106" s="169"/>
      <c r="L1106" s="166"/>
      <c r="M1106" s="170"/>
      <c r="T1106" s="171"/>
      <c r="AT1106" s="167" t="s">
        <v>164</v>
      </c>
      <c r="AU1106" s="167" t="s">
        <v>82</v>
      </c>
      <c r="AV1106" s="13" t="s">
        <v>78</v>
      </c>
      <c r="AW1106" s="13" t="s">
        <v>30</v>
      </c>
      <c r="AX1106" s="13" t="s">
        <v>73</v>
      </c>
      <c r="AY1106" s="167" t="s">
        <v>155</v>
      </c>
    </row>
    <row r="1107" spans="2:65" s="12" customFormat="1">
      <c r="B1107" s="149"/>
      <c r="D1107" s="145" t="s">
        <v>164</v>
      </c>
      <c r="E1107" s="155" t="s">
        <v>1</v>
      </c>
      <c r="F1107" s="150" t="s">
        <v>85</v>
      </c>
      <c r="H1107" s="151">
        <v>3</v>
      </c>
      <c r="I1107" s="152"/>
      <c r="L1107" s="149"/>
      <c r="M1107" s="153"/>
      <c r="T1107" s="154"/>
      <c r="AT1107" s="155" t="s">
        <v>164</v>
      </c>
      <c r="AU1107" s="155" t="s">
        <v>82</v>
      </c>
      <c r="AV1107" s="12" t="s">
        <v>82</v>
      </c>
      <c r="AW1107" s="12" t="s">
        <v>30</v>
      </c>
      <c r="AX1107" s="12" t="s">
        <v>73</v>
      </c>
      <c r="AY1107" s="155" t="s">
        <v>155</v>
      </c>
    </row>
    <row r="1108" spans="2:65" s="14" customFormat="1">
      <c r="B1108" s="172"/>
      <c r="D1108" s="145" t="s">
        <v>164</v>
      </c>
      <c r="E1108" s="173" t="s">
        <v>1</v>
      </c>
      <c r="F1108" s="174" t="s">
        <v>179</v>
      </c>
      <c r="H1108" s="175">
        <v>3</v>
      </c>
      <c r="I1108" s="176"/>
      <c r="L1108" s="172"/>
      <c r="M1108" s="177"/>
      <c r="T1108" s="178"/>
      <c r="AT1108" s="173" t="s">
        <v>164</v>
      </c>
      <c r="AU1108" s="173" t="s">
        <v>82</v>
      </c>
      <c r="AV1108" s="14" t="s">
        <v>88</v>
      </c>
      <c r="AW1108" s="14" t="s">
        <v>30</v>
      </c>
      <c r="AX1108" s="14" t="s">
        <v>78</v>
      </c>
      <c r="AY1108" s="173" t="s">
        <v>155</v>
      </c>
    </row>
    <row r="1109" spans="2:65" s="1" customFormat="1" ht="24.15" customHeight="1">
      <c r="B1109" s="31"/>
      <c r="C1109" s="156" t="s">
        <v>1270</v>
      </c>
      <c r="D1109" s="156" t="s">
        <v>167</v>
      </c>
      <c r="E1109" s="157" t="s">
        <v>1271</v>
      </c>
      <c r="F1109" s="158" t="s">
        <v>1272</v>
      </c>
      <c r="G1109" s="159" t="s">
        <v>191</v>
      </c>
      <c r="H1109" s="160">
        <v>4</v>
      </c>
      <c r="I1109" s="161"/>
      <c r="J1109" s="162">
        <f>ROUND(I1109*H1109,2)</f>
        <v>0</v>
      </c>
      <c r="K1109" s="158" t="s">
        <v>161</v>
      </c>
      <c r="L1109" s="31"/>
      <c r="M1109" s="163" t="s">
        <v>1</v>
      </c>
      <c r="N1109" s="164" t="s">
        <v>38</v>
      </c>
      <c r="P1109" s="141">
        <f>O1109*H1109</f>
        <v>0</v>
      </c>
      <c r="Q1109" s="141">
        <v>0</v>
      </c>
      <c r="R1109" s="141">
        <f>Q1109*H1109</f>
        <v>0</v>
      </c>
      <c r="S1109" s="141">
        <v>2.4E-2</v>
      </c>
      <c r="T1109" s="142">
        <f>S1109*H1109</f>
        <v>9.6000000000000002E-2</v>
      </c>
      <c r="AR1109" s="143" t="s">
        <v>269</v>
      </c>
      <c r="AT1109" s="143" t="s">
        <v>167</v>
      </c>
      <c r="AU1109" s="143" t="s">
        <v>82</v>
      </c>
      <c r="AY1109" s="16" t="s">
        <v>155</v>
      </c>
      <c r="BE1109" s="144">
        <f>IF(N1109="základní",J1109,0)</f>
        <v>0</v>
      </c>
      <c r="BF1109" s="144">
        <f>IF(N1109="snížená",J1109,0)</f>
        <v>0</v>
      </c>
      <c r="BG1109" s="144">
        <f>IF(N1109="zákl. přenesená",J1109,0)</f>
        <v>0</v>
      </c>
      <c r="BH1109" s="144">
        <f>IF(N1109="sníž. přenesená",J1109,0)</f>
        <v>0</v>
      </c>
      <c r="BI1109" s="144">
        <f>IF(N1109="nulová",J1109,0)</f>
        <v>0</v>
      </c>
      <c r="BJ1109" s="16" t="s">
        <v>78</v>
      </c>
      <c r="BK1109" s="144">
        <f>ROUND(I1109*H1109,2)</f>
        <v>0</v>
      </c>
      <c r="BL1109" s="16" t="s">
        <v>269</v>
      </c>
      <c r="BM1109" s="143" t="s">
        <v>1273</v>
      </c>
    </row>
    <row r="1110" spans="2:65" s="1" customFormat="1" ht="28.8">
      <c r="B1110" s="31"/>
      <c r="D1110" s="145" t="s">
        <v>163</v>
      </c>
      <c r="F1110" s="146" t="s">
        <v>1274</v>
      </c>
      <c r="I1110" s="147"/>
      <c r="L1110" s="31"/>
      <c r="M1110" s="148"/>
      <c r="T1110" s="55"/>
      <c r="AT1110" s="16" t="s">
        <v>163</v>
      </c>
      <c r="AU1110" s="16" t="s">
        <v>82</v>
      </c>
    </row>
    <row r="1111" spans="2:65" s="1" customFormat="1" ht="28.8">
      <c r="B1111" s="31"/>
      <c r="D1111" s="145" t="s">
        <v>173</v>
      </c>
      <c r="F1111" s="165" t="s">
        <v>1275</v>
      </c>
      <c r="I1111" s="147"/>
      <c r="L1111" s="31"/>
      <c r="M1111" s="148"/>
      <c r="T1111" s="55"/>
      <c r="AT1111" s="16" t="s">
        <v>173</v>
      </c>
      <c r="AU1111" s="16" t="s">
        <v>82</v>
      </c>
    </row>
    <row r="1112" spans="2:65" s="13" customFormat="1">
      <c r="B1112" s="166"/>
      <c r="D1112" s="145" t="s">
        <v>164</v>
      </c>
      <c r="E1112" s="167" t="s">
        <v>1</v>
      </c>
      <c r="F1112" s="168" t="s">
        <v>1276</v>
      </c>
      <c r="H1112" s="167" t="s">
        <v>1</v>
      </c>
      <c r="I1112" s="169"/>
      <c r="L1112" s="166"/>
      <c r="M1112" s="170"/>
      <c r="T1112" s="171"/>
      <c r="AT1112" s="167" t="s">
        <v>164</v>
      </c>
      <c r="AU1112" s="167" t="s">
        <v>82</v>
      </c>
      <c r="AV1112" s="13" t="s">
        <v>78</v>
      </c>
      <c r="AW1112" s="13" t="s">
        <v>30</v>
      </c>
      <c r="AX1112" s="13" t="s">
        <v>73</v>
      </c>
      <c r="AY1112" s="167" t="s">
        <v>155</v>
      </c>
    </row>
    <row r="1113" spans="2:65" s="12" customFormat="1">
      <c r="B1113" s="149"/>
      <c r="D1113" s="145" t="s">
        <v>164</v>
      </c>
      <c r="E1113" s="155" t="s">
        <v>1</v>
      </c>
      <c r="F1113" s="150" t="s">
        <v>78</v>
      </c>
      <c r="H1113" s="151">
        <v>1</v>
      </c>
      <c r="I1113" s="152"/>
      <c r="L1113" s="149"/>
      <c r="M1113" s="153"/>
      <c r="T1113" s="154"/>
      <c r="AT1113" s="155" t="s">
        <v>164</v>
      </c>
      <c r="AU1113" s="155" t="s">
        <v>82</v>
      </c>
      <c r="AV1113" s="12" t="s">
        <v>82</v>
      </c>
      <c r="AW1113" s="12" t="s">
        <v>30</v>
      </c>
      <c r="AX1113" s="12" t="s">
        <v>73</v>
      </c>
      <c r="AY1113" s="155" t="s">
        <v>155</v>
      </c>
    </row>
    <row r="1114" spans="2:65" s="13" customFormat="1">
      <c r="B1114" s="166"/>
      <c r="D1114" s="145" t="s">
        <v>164</v>
      </c>
      <c r="E1114" s="167" t="s">
        <v>1</v>
      </c>
      <c r="F1114" s="168" t="s">
        <v>1277</v>
      </c>
      <c r="H1114" s="167" t="s">
        <v>1</v>
      </c>
      <c r="I1114" s="169"/>
      <c r="L1114" s="166"/>
      <c r="M1114" s="170"/>
      <c r="T1114" s="171"/>
      <c r="AT1114" s="167" t="s">
        <v>164</v>
      </c>
      <c r="AU1114" s="167" t="s">
        <v>82</v>
      </c>
      <c r="AV1114" s="13" t="s">
        <v>78</v>
      </c>
      <c r="AW1114" s="13" t="s">
        <v>30</v>
      </c>
      <c r="AX1114" s="13" t="s">
        <v>73</v>
      </c>
      <c r="AY1114" s="167" t="s">
        <v>155</v>
      </c>
    </row>
    <row r="1115" spans="2:65" s="12" customFormat="1">
      <c r="B1115" s="149"/>
      <c r="D1115" s="145" t="s">
        <v>164</v>
      </c>
      <c r="E1115" s="155" t="s">
        <v>1</v>
      </c>
      <c r="F1115" s="150" t="s">
        <v>85</v>
      </c>
      <c r="H1115" s="151">
        <v>3</v>
      </c>
      <c r="I1115" s="152"/>
      <c r="L1115" s="149"/>
      <c r="M1115" s="153"/>
      <c r="T1115" s="154"/>
      <c r="AT1115" s="155" t="s">
        <v>164</v>
      </c>
      <c r="AU1115" s="155" t="s">
        <v>82</v>
      </c>
      <c r="AV1115" s="12" t="s">
        <v>82</v>
      </c>
      <c r="AW1115" s="12" t="s">
        <v>30</v>
      </c>
      <c r="AX1115" s="12" t="s">
        <v>73</v>
      </c>
      <c r="AY1115" s="155" t="s">
        <v>155</v>
      </c>
    </row>
    <row r="1116" spans="2:65" s="14" customFormat="1">
      <c r="B1116" s="172"/>
      <c r="D1116" s="145" t="s">
        <v>164</v>
      </c>
      <c r="E1116" s="173" t="s">
        <v>1</v>
      </c>
      <c r="F1116" s="174" t="s">
        <v>179</v>
      </c>
      <c r="H1116" s="175">
        <v>4</v>
      </c>
      <c r="I1116" s="176"/>
      <c r="L1116" s="172"/>
      <c r="M1116" s="177"/>
      <c r="T1116" s="178"/>
      <c r="AT1116" s="173" t="s">
        <v>164</v>
      </c>
      <c r="AU1116" s="173" t="s">
        <v>82</v>
      </c>
      <c r="AV1116" s="14" t="s">
        <v>88</v>
      </c>
      <c r="AW1116" s="14" t="s">
        <v>30</v>
      </c>
      <c r="AX1116" s="14" t="s">
        <v>78</v>
      </c>
      <c r="AY1116" s="173" t="s">
        <v>155</v>
      </c>
    </row>
    <row r="1117" spans="2:65" s="1" customFormat="1" ht="24.15" customHeight="1">
      <c r="B1117" s="31"/>
      <c r="C1117" s="156" t="s">
        <v>1278</v>
      </c>
      <c r="D1117" s="156" t="s">
        <v>167</v>
      </c>
      <c r="E1117" s="157" t="s">
        <v>1279</v>
      </c>
      <c r="F1117" s="158" t="s">
        <v>1280</v>
      </c>
      <c r="G1117" s="159" t="s">
        <v>191</v>
      </c>
      <c r="H1117" s="160">
        <v>29</v>
      </c>
      <c r="I1117" s="161"/>
      <c r="J1117" s="162">
        <f>ROUND(I1117*H1117,2)</f>
        <v>0</v>
      </c>
      <c r="K1117" s="158" t="s">
        <v>161</v>
      </c>
      <c r="L1117" s="31"/>
      <c r="M1117" s="163" t="s">
        <v>1</v>
      </c>
      <c r="N1117" s="164" t="s">
        <v>38</v>
      </c>
      <c r="P1117" s="141">
        <f>O1117*H1117</f>
        <v>0</v>
      </c>
      <c r="Q1117" s="141">
        <v>0</v>
      </c>
      <c r="R1117" s="141">
        <f>Q1117*H1117</f>
        <v>0</v>
      </c>
      <c r="S1117" s="141">
        <v>0</v>
      </c>
      <c r="T1117" s="142">
        <f>S1117*H1117</f>
        <v>0</v>
      </c>
      <c r="AR1117" s="143" t="s">
        <v>269</v>
      </c>
      <c r="AT1117" s="143" t="s">
        <v>167</v>
      </c>
      <c r="AU1117" s="143" t="s">
        <v>82</v>
      </c>
      <c r="AY1117" s="16" t="s">
        <v>155</v>
      </c>
      <c r="BE1117" s="144">
        <f>IF(N1117="základní",J1117,0)</f>
        <v>0</v>
      </c>
      <c r="BF1117" s="144">
        <f>IF(N1117="snížená",J1117,0)</f>
        <v>0</v>
      </c>
      <c r="BG1117" s="144">
        <f>IF(N1117="zákl. přenesená",J1117,0)</f>
        <v>0</v>
      </c>
      <c r="BH1117" s="144">
        <f>IF(N1117="sníž. přenesená",J1117,0)</f>
        <v>0</v>
      </c>
      <c r="BI1117" s="144">
        <f>IF(N1117="nulová",J1117,0)</f>
        <v>0</v>
      </c>
      <c r="BJ1117" s="16" t="s">
        <v>78</v>
      </c>
      <c r="BK1117" s="144">
        <f>ROUND(I1117*H1117,2)</f>
        <v>0</v>
      </c>
      <c r="BL1117" s="16" t="s">
        <v>269</v>
      </c>
      <c r="BM1117" s="143" t="s">
        <v>1281</v>
      </c>
    </row>
    <row r="1118" spans="2:65" s="1" customFormat="1" ht="28.8">
      <c r="B1118" s="31"/>
      <c r="D1118" s="145" t="s">
        <v>163</v>
      </c>
      <c r="F1118" s="146" t="s">
        <v>1282</v>
      </c>
      <c r="I1118" s="147"/>
      <c r="L1118" s="31"/>
      <c r="M1118" s="148"/>
      <c r="T1118" s="55"/>
      <c r="AT1118" s="16" t="s">
        <v>163</v>
      </c>
      <c r="AU1118" s="16" t="s">
        <v>82</v>
      </c>
    </row>
    <row r="1119" spans="2:65" s="1" customFormat="1" ht="48">
      <c r="B1119" s="31"/>
      <c r="D1119" s="145" t="s">
        <v>173</v>
      </c>
      <c r="F1119" s="165" t="s">
        <v>1283</v>
      </c>
      <c r="I1119" s="147"/>
      <c r="L1119" s="31"/>
      <c r="M1119" s="148"/>
      <c r="T1119" s="55"/>
      <c r="AT1119" s="16" t="s">
        <v>173</v>
      </c>
      <c r="AU1119" s="16" t="s">
        <v>82</v>
      </c>
    </row>
    <row r="1120" spans="2:65" s="13" customFormat="1">
      <c r="B1120" s="166"/>
      <c r="D1120" s="145" t="s">
        <v>164</v>
      </c>
      <c r="E1120" s="167" t="s">
        <v>1</v>
      </c>
      <c r="F1120" s="168" t="s">
        <v>1128</v>
      </c>
      <c r="H1120" s="167" t="s">
        <v>1</v>
      </c>
      <c r="I1120" s="169"/>
      <c r="L1120" s="166"/>
      <c r="M1120" s="170"/>
      <c r="T1120" s="171"/>
      <c r="AT1120" s="167" t="s">
        <v>164</v>
      </c>
      <c r="AU1120" s="167" t="s">
        <v>82</v>
      </c>
      <c r="AV1120" s="13" t="s">
        <v>78</v>
      </c>
      <c r="AW1120" s="13" t="s">
        <v>30</v>
      </c>
      <c r="AX1120" s="13" t="s">
        <v>73</v>
      </c>
      <c r="AY1120" s="167" t="s">
        <v>155</v>
      </c>
    </row>
    <row r="1121" spans="2:65" s="12" customFormat="1">
      <c r="B1121" s="149"/>
      <c r="D1121" s="145" t="s">
        <v>164</v>
      </c>
      <c r="E1121" s="155" t="s">
        <v>1</v>
      </c>
      <c r="F1121" s="150" t="s">
        <v>394</v>
      </c>
      <c r="H1121" s="151">
        <v>29</v>
      </c>
      <c r="I1121" s="152"/>
      <c r="L1121" s="149"/>
      <c r="M1121" s="153"/>
      <c r="T1121" s="154"/>
      <c r="AT1121" s="155" t="s">
        <v>164</v>
      </c>
      <c r="AU1121" s="155" t="s">
        <v>82</v>
      </c>
      <c r="AV1121" s="12" t="s">
        <v>82</v>
      </c>
      <c r="AW1121" s="12" t="s">
        <v>30</v>
      </c>
      <c r="AX1121" s="12" t="s">
        <v>73</v>
      </c>
      <c r="AY1121" s="155" t="s">
        <v>155</v>
      </c>
    </row>
    <row r="1122" spans="2:65" s="14" customFormat="1">
      <c r="B1122" s="172"/>
      <c r="D1122" s="145" t="s">
        <v>164</v>
      </c>
      <c r="E1122" s="173" t="s">
        <v>1</v>
      </c>
      <c r="F1122" s="174" t="s">
        <v>179</v>
      </c>
      <c r="H1122" s="175">
        <v>29</v>
      </c>
      <c r="I1122" s="176"/>
      <c r="L1122" s="172"/>
      <c r="M1122" s="177"/>
      <c r="T1122" s="178"/>
      <c r="AT1122" s="173" t="s">
        <v>164</v>
      </c>
      <c r="AU1122" s="173" t="s">
        <v>82</v>
      </c>
      <c r="AV1122" s="14" t="s">
        <v>88</v>
      </c>
      <c r="AW1122" s="14" t="s">
        <v>30</v>
      </c>
      <c r="AX1122" s="14" t="s">
        <v>78</v>
      </c>
      <c r="AY1122" s="173" t="s">
        <v>155</v>
      </c>
    </row>
    <row r="1123" spans="2:65" s="1" customFormat="1" ht="24.15" customHeight="1">
      <c r="B1123" s="31"/>
      <c r="C1123" s="156" t="s">
        <v>1284</v>
      </c>
      <c r="D1123" s="156" t="s">
        <v>167</v>
      </c>
      <c r="E1123" s="157" t="s">
        <v>1285</v>
      </c>
      <c r="F1123" s="158" t="s">
        <v>1286</v>
      </c>
      <c r="G1123" s="159" t="s">
        <v>191</v>
      </c>
      <c r="H1123" s="160">
        <v>2</v>
      </c>
      <c r="I1123" s="161"/>
      <c r="J1123" s="162">
        <f>ROUND(I1123*H1123,2)</f>
        <v>0</v>
      </c>
      <c r="K1123" s="158" t="s">
        <v>161</v>
      </c>
      <c r="L1123" s="31"/>
      <c r="M1123" s="163" t="s">
        <v>1</v>
      </c>
      <c r="N1123" s="164" t="s">
        <v>38</v>
      </c>
      <c r="P1123" s="141">
        <f>O1123*H1123</f>
        <v>0</v>
      </c>
      <c r="Q1123" s="141">
        <v>0</v>
      </c>
      <c r="R1123" s="141">
        <f>Q1123*H1123</f>
        <v>0</v>
      </c>
      <c r="S1123" s="141">
        <v>0</v>
      </c>
      <c r="T1123" s="142">
        <f>S1123*H1123</f>
        <v>0</v>
      </c>
      <c r="AR1123" s="143" t="s">
        <v>269</v>
      </c>
      <c r="AT1123" s="143" t="s">
        <v>167</v>
      </c>
      <c r="AU1123" s="143" t="s">
        <v>82</v>
      </c>
      <c r="AY1123" s="16" t="s">
        <v>155</v>
      </c>
      <c r="BE1123" s="144">
        <f>IF(N1123="základní",J1123,0)</f>
        <v>0</v>
      </c>
      <c r="BF1123" s="144">
        <f>IF(N1123="snížená",J1123,0)</f>
        <v>0</v>
      </c>
      <c r="BG1123" s="144">
        <f>IF(N1123="zákl. přenesená",J1123,0)</f>
        <v>0</v>
      </c>
      <c r="BH1123" s="144">
        <f>IF(N1123="sníž. přenesená",J1123,0)</f>
        <v>0</v>
      </c>
      <c r="BI1123" s="144">
        <f>IF(N1123="nulová",J1123,0)</f>
        <v>0</v>
      </c>
      <c r="BJ1123" s="16" t="s">
        <v>78</v>
      </c>
      <c r="BK1123" s="144">
        <f>ROUND(I1123*H1123,2)</f>
        <v>0</v>
      </c>
      <c r="BL1123" s="16" t="s">
        <v>269</v>
      </c>
      <c r="BM1123" s="143" t="s">
        <v>1287</v>
      </c>
    </row>
    <row r="1124" spans="2:65" s="1" customFormat="1" ht="28.8">
      <c r="B1124" s="31"/>
      <c r="D1124" s="145" t="s">
        <v>163</v>
      </c>
      <c r="F1124" s="146" t="s">
        <v>1288</v>
      </c>
      <c r="I1124" s="147"/>
      <c r="L1124" s="31"/>
      <c r="M1124" s="148"/>
      <c r="T1124" s="55"/>
      <c r="AT1124" s="16" t="s">
        <v>163</v>
      </c>
      <c r="AU1124" s="16" t="s">
        <v>82</v>
      </c>
    </row>
    <row r="1125" spans="2:65" s="1" customFormat="1" ht="48">
      <c r="B1125" s="31"/>
      <c r="D1125" s="145" t="s">
        <v>173</v>
      </c>
      <c r="F1125" s="165" t="s">
        <v>1283</v>
      </c>
      <c r="I1125" s="147"/>
      <c r="L1125" s="31"/>
      <c r="M1125" s="148"/>
      <c r="T1125" s="55"/>
      <c r="AT1125" s="16" t="s">
        <v>173</v>
      </c>
      <c r="AU1125" s="16" t="s">
        <v>82</v>
      </c>
    </row>
    <row r="1126" spans="2:65" s="13" customFormat="1">
      <c r="B1126" s="166"/>
      <c r="D1126" s="145" t="s">
        <v>164</v>
      </c>
      <c r="E1126" s="167" t="s">
        <v>1</v>
      </c>
      <c r="F1126" s="168" t="s">
        <v>1128</v>
      </c>
      <c r="H1126" s="167" t="s">
        <v>1</v>
      </c>
      <c r="I1126" s="169"/>
      <c r="L1126" s="166"/>
      <c r="M1126" s="170"/>
      <c r="T1126" s="171"/>
      <c r="AT1126" s="167" t="s">
        <v>164</v>
      </c>
      <c r="AU1126" s="167" t="s">
        <v>82</v>
      </c>
      <c r="AV1126" s="13" t="s">
        <v>78</v>
      </c>
      <c r="AW1126" s="13" t="s">
        <v>30</v>
      </c>
      <c r="AX1126" s="13" t="s">
        <v>73</v>
      </c>
      <c r="AY1126" s="167" t="s">
        <v>155</v>
      </c>
    </row>
    <row r="1127" spans="2:65" s="12" customFormat="1">
      <c r="B1127" s="149"/>
      <c r="D1127" s="145" t="s">
        <v>164</v>
      </c>
      <c r="E1127" s="155" t="s">
        <v>1</v>
      </c>
      <c r="F1127" s="150" t="s">
        <v>82</v>
      </c>
      <c r="H1127" s="151">
        <v>2</v>
      </c>
      <c r="I1127" s="152"/>
      <c r="L1127" s="149"/>
      <c r="M1127" s="153"/>
      <c r="T1127" s="154"/>
      <c r="AT1127" s="155" t="s">
        <v>164</v>
      </c>
      <c r="AU1127" s="155" t="s">
        <v>82</v>
      </c>
      <c r="AV1127" s="12" t="s">
        <v>82</v>
      </c>
      <c r="AW1127" s="12" t="s">
        <v>30</v>
      </c>
      <c r="AX1127" s="12" t="s">
        <v>73</v>
      </c>
      <c r="AY1127" s="155" t="s">
        <v>155</v>
      </c>
    </row>
    <row r="1128" spans="2:65" s="14" customFormat="1">
      <c r="B1128" s="172"/>
      <c r="D1128" s="145" t="s">
        <v>164</v>
      </c>
      <c r="E1128" s="173" t="s">
        <v>1</v>
      </c>
      <c r="F1128" s="174" t="s">
        <v>179</v>
      </c>
      <c r="H1128" s="175">
        <v>2</v>
      </c>
      <c r="I1128" s="176"/>
      <c r="L1128" s="172"/>
      <c r="M1128" s="177"/>
      <c r="T1128" s="178"/>
      <c r="AT1128" s="173" t="s">
        <v>164</v>
      </c>
      <c r="AU1128" s="173" t="s">
        <v>82</v>
      </c>
      <c r="AV1128" s="14" t="s">
        <v>88</v>
      </c>
      <c r="AW1128" s="14" t="s">
        <v>30</v>
      </c>
      <c r="AX1128" s="14" t="s">
        <v>78</v>
      </c>
      <c r="AY1128" s="173" t="s">
        <v>155</v>
      </c>
    </row>
    <row r="1129" spans="2:65" s="1" customFormat="1" ht="16.5" customHeight="1">
      <c r="B1129" s="31"/>
      <c r="C1129" s="131" t="s">
        <v>1289</v>
      </c>
      <c r="D1129" s="131" t="s">
        <v>157</v>
      </c>
      <c r="E1129" s="132" t="s">
        <v>1290</v>
      </c>
      <c r="F1129" s="133" t="s">
        <v>1291</v>
      </c>
      <c r="G1129" s="134" t="s">
        <v>198</v>
      </c>
      <c r="H1129" s="135">
        <v>44.6</v>
      </c>
      <c r="I1129" s="136"/>
      <c r="J1129" s="137">
        <f>ROUND(I1129*H1129,2)</f>
        <v>0</v>
      </c>
      <c r="K1129" s="133" t="s">
        <v>161</v>
      </c>
      <c r="L1129" s="138"/>
      <c r="M1129" s="139" t="s">
        <v>1</v>
      </c>
      <c r="N1129" s="140" t="s">
        <v>38</v>
      </c>
      <c r="P1129" s="141">
        <f>O1129*H1129</f>
        <v>0</v>
      </c>
      <c r="Q1129" s="141">
        <v>1.8E-3</v>
      </c>
      <c r="R1129" s="141">
        <f>Q1129*H1129</f>
        <v>8.0280000000000004E-2</v>
      </c>
      <c r="S1129" s="141">
        <v>0</v>
      </c>
      <c r="T1129" s="142">
        <f>S1129*H1129</f>
        <v>0</v>
      </c>
      <c r="AR1129" s="143" t="s">
        <v>409</v>
      </c>
      <c r="AT1129" s="143" t="s">
        <v>157</v>
      </c>
      <c r="AU1129" s="143" t="s">
        <v>82</v>
      </c>
      <c r="AY1129" s="16" t="s">
        <v>155</v>
      </c>
      <c r="BE1129" s="144">
        <f>IF(N1129="základní",J1129,0)</f>
        <v>0</v>
      </c>
      <c r="BF1129" s="144">
        <f>IF(N1129="snížená",J1129,0)</f>
        <v>0</v>
      </c>
      <c r="BG1129" s="144">
        <f>IF(N1129="zákl. přenesená",J1129,0)</f>
        <v>0</v>
      </c>
      <c r="BH1129" s="144">
        <f>IF(N1129="sníž. přenesená",J1129,0)</f>
        <v>0</v>
      </c>
      <c r="BI1129" s="144">
        <f>IF(N1129="nulová",J1129,0)</f>
        <v>0</v>
      </c>
      <c r="BJ1129" s="16" t="s">
        <v>78</v>
      </c>
      <c r="BK1129" s="144">
        <f>ROUND(I1129*H1129,2)</f>
        <v>0</v>
      </c>
      <c r="BL1129" s="16" t="s">
        <v>269</v>
      </c>
      <c r="BM1129" s="143" t="s">
        <v>1292</v>
      </c>
    </row>
    <row r="1130" spans="2:65" s="1" customFormat="1">
      <c r="B1130" s="31"/>
      <c r="D1130" s="145" t="s">
        <v>163</v>
      </c>
      <c r="F1130" s="146" t="s">
        <v>1293</v>
      </c>
      <c r="I1130" s="147"/>
      <c r="L1130" s="31"/>
      <c r="M1130" s="148"/>
      <c r="T1130" s="55"/>
      <c r="AT1130" s="16" t="s">
        <v>163</v>
      </c>
      <c r="AU1130" s="16" t="s">
        <v>82</v>
      </c>
    </row>
    <row r="1131" spans="2:65" s="13" customFormat="1">
      <c r="B1131" s="166"/>
      <c r="D1131" s="145" t="s">
        <v>164</v>
      </c>
      <c r="E1131" s="167" t="s">
        <v>1</v>
      </c>
      <c r="F1131" s="168" t="s">
        <v>337</v>
      </c>
      <c r="H1131" s="167" t="s">
        <v>1</v>
      </c>
      <c r="I1131" s="169"/>
      <c r="L1131" s="166"/>
      <c r="M1131" s="170"/>
      <c r="T1131" s="171"/>
      <c r="AT1131" s="167" t="s">
        <v>164</v>
      </c>
      <c r="AU1131" s="167" t="s">
        <v>82</v>
      </c>
      <c r="AV1131" s="13" t="s">
        <v>78</v>
      </c>
      <c r="AW1131" s="13" t="s">
        <v>30</v>
      </c>
      <c r="AX1131" s="13" t="s">
        <v>73</v>
      </c>
      <c r="AY1131" s="167" t="s">
        <v>155</v>
      </c>
    </row>
    <row r="1132" spans="2:65" s="12" customFormat="1">
      <c r="B1132" s="149"/>
      <c r="D1132" s="145" t="s">
        <v>164</v>
      </c>
      <c r="E1132" s="155" t="s">
        <v>1</v>
      </c>
      <c r="F1132" s="150" t="s">
        <v>1294</v>
      </c>
      <c r="H1132" s="151">
        <v>28.5</v>
      </c>
      <c r="I1132" s="152"/>
      <c r="L1132" s="149"/>
      <c r="M1132" s="153"/>
      <c r="T1132" s="154"/>
      <c r="AT1132" s="155" t="s">
        <v>164</v>
      </c>
      <c r="AU1132" s="155" t="s">
        <v>82</v>
      </c>
      <c r="AV1132" s="12" t="s">
        <v>82</v>
      </c>
      <c r="AW1132" s="12" t="s">
        <v>30</v>
      </c>
      <c r="AX1132" s="12" t="s">
        <v>73</v>
      </c>
      <c r="AY1132" s="155" t="s">
        <v>155</v>
      </c>
    </row>
    <row r="1133" spans="2:65" s="12" customFormat="1">
      <c r="B1133" s="149"/>
      <c r="D1133" s="145" t="s">
        <v>164</v>
      </c>
      <c r="E1133" s="155" t="s">
        <v>1</v>
      </c>
      <c r="F1133" s="150" t="s">
        <v>1295</v>
      </c>
      <c r="H1133" s="151">
        <v>10.8</v>
      </c>
      <c r="I1133" s="152"/>
      <c r="L1133" s="149"/>
      <c r="M1133" s="153"/>
      <c r="T1133" s="154"/>
      <c r="AT1133" s="155" t="s">
        <v>164</v>
      </c>
      <c r="AU1133" s="155" t="s">
        <v>82</v>
      </c>
      <c r="AV1133" s="12" t="s">
        <v>82</v>
      </c>
      <c r="AW1133" s="12" t="s">
        <v>30</v>
      </c>
      <c r="AX1133" s="12" t="s">
        <v>73</v>
      </c>
      <c r="AY1133" s="155" t="s">
        <v>155</v>
      </c>
    </row>
    <row r="1134" spans="2:65" s="12" customFormat="1">
      <c r="B1134" s="149"/>
      <c r="D1134" s="145" t="s">
        <v>164</v>
      </c>
      <c r="E1134" s="155" t="s">
        <v>1</v>
      </c>
      <c r="F1134" s="150" t="s">
        <v>1296</v>
      </c>
      <c r="H1134" s="151">
        <v>1.1000000000000001</v>
      </c>
      <c r="I1134" s="152"/>
      <c r="L1134" s="149"/>
      <c r="M1134" s="153"/>
      <c r="T1134" s="154"/>
      <c r="AT1134" s="155" t="s">
        <v>164</v>
      </c>
      <c r="AU1134" s="155" t="s">
        <v>82</v>
      </c>
      <c r="AV1134" s="12" t="s">
        <v>82</v>
      </c>
      <c r="AW1134" s="12" t="s">
        <v>30</v>
      </c>
      <c r="AX1134" s="12" t="s">
        <v>73</v>
      </c>
      <c r="AY1134" s="155" t="s">
        <v>155</v>
      </c>
    </row>
    <row r="1135" spans="2:65" s="12" customFormat="1">
      <c r="B1135" s="149"/>
      <c r="D1135" s="145" t="s">
        <v>164</v>
      </c>
      <c r="E1135" s="155" t="s">
        <v>1</v>
      </c>
      <c r="F1135" s="150" t="s">
        <v>1297</v>
      </c>
      <c r="H1135" s="151">
        <v>4.2</v>
      </c>
      <c r="I1135" s="152"/>
      <c r="L1135" s="149"/>
      <c r="M1135" s="153"/>
      <c r="T1135" s="154"/>
      <c r="AT1135" s="155" t="s">
        <v>164</v>
      </c>
      <c r="AU1135" s="155" t="s">
        <v>82</v>
      </c>
      <c r="AV1135" s="12" t="s">
        <v>82</v>
      </c>
      <c r="AW1135" s="12" t="s">
        <v>30</v>
      </c>
      <c r="AX1135" s="12" t="s">
        <v>73</v>
      </c>
      <c r="AY1135" s="155" t="s">
        <v>155</v>
      </c>
    </row>
    <row r="1136" spans="2:65" s="14" customFormat="1">
      <c r="B1136" s="172"/>
      <c r="D1136" s="145" t="s">
        <v>164</v>
      </c>
      <c r="E1136" s="173" t="s">
        <v>1</v>
      </c>
      <c r="F1136" s="174" t="s">
        <v>179</v>
      </c>
      <c r="H1136" s="175">
        <v>44.6</v>
      </c>
      <c r="I1136" s="176"/>
      <c r="L1136" s="172"/>
      <c r="M1136" s="177"/>
      <c r="T1136" s="178"/>
      <c r="AT1136" s="173" t="s">
        <v>164</v>
      </c>
      <c r="AU1136" s="173" t="s">
        <v>82</v>
      </c>
      <c r="AV1136" s="14" t="s">
        <v>88</v>
      </c>
      <c r="AW1136" s="14" t="s">
        <v>30</v>
      </c>
      <c r="AX1136" s="14" t="s">
        <v>78</v>
      </c>
      <c r="AY1136" s="173" t="s">
        <v>155</v>
      </c>
    </row>
    <row r="1137" spans="2:65" s="1" customFormat="1" ht="16.5" customHeight="1">
      <c r="B1137" s="31"/>
      <c r="C1137" s="131" t="s">
        <v>1298</v>
      </c>
      <c r="D1137" s="131" t="s">
        <v>157</v>
      </c>
      <c r="E1137" s="132" t="s">
        <v>1299</v>
      </c>
      <c r="F1137" s="133" t="s">
        <v>1300</v>
      </c>
      <c r="G1137" s="134" t="s">
        <v>1301</v>
      </c>
      <c r="H1137" s="135">
        <v>31</v>
      </c>
      <c r="I1137" s="136"/>
      <c r="J1137" s="137">
        <f>ROUND(I1137*H1137,2)</f>
        <v>0</v>
      </c>
      <c r="K1137" s="133" t="s">
        <v>161</v>
      </c>
      <c r="L1137" s="138"/>
      <c r="M1137" s="139" t="s">
        <v>1</v>
      </c>
      <c r="N1137" s="140" t="s">
        <v>38</v>
      </c>
      <c r="P1137" s="141">
        <f>O1137*H1137</f>
        <v>0</v>
      </c>
      <c r="Q1137" s="141">
        <v>2.0000000000000001E-4</v>
      </c>
      <c r="R1137" s="141">
        <f>Q1137*H1137</f>
        <v>6.2000000000000006E-3</v>
      </c>
      <c r="S1137" s="141">
        <v>0</v>
      </c>
      <c r="T1137" s="142">
        <f>S1137*H1137</f>
        <v>0</v>
      </c>
      <c r="AR1137" s="143" t="s">
        <v>409</v>
      </c>
      <c r="AT1137" s="143" t="s">
        <v>157</v>
      </c>
      <c r="AU1137" s="143" t="s">
        <v>82</v>
      </c>
      <c r="AY1137" s="16" t="s">
        <v>155</v>
      </c>
      <c r="BE1137" s="144">
        <f>IF(N1137="základní",J1137,0)</f>
        <v>0</v>
      </c>
      <c r="BF1137" s="144">
        <f>IF(N1137="snížená",J1137,0)</f>
        <v>0</v>
      </c>
      <c r="BG1137" s="144">
        <f>IF(N1137="zákl. přenesená",J1137,0)</f>
        <v>0</v>
      </c>
      <c r="BH1137" s="144">
        <f>IF(N1137="sníž. přenesená",J1137,0)</f>
        <v>0</v>
      </c>
      <c r="BI1137" s="144">
        <f>IF(N1137="nulová",J1137,0)</f>
        <v>0</v>
      </c>
      <c r="BJ1137" s="16" t="s">
        <v>78</v>
      </c>
      <c r="BK1137" s="144">
        <f>ROUND(I1137*H1137,2)</f>
        <v>0</v>
      </c>
      <c r="BL1137" s="16" t="s">
        <v>269</v>
      </c>
      <c r="BM1137" s="143" t="s">
        <v>1302</v>
      </c>
    </row>
    <row r="1138" spans="2:65" s="1" customFormat="1">
      <c r="B1138" s="31"/>
      <c r="D1138" s="145" t="s">
        <v>163</v>
      </c>
      <c r="F1138" s="146" t="s">
        <v>1300</v>
      </c>
      <c r="I1138" s="147"/>
      <c r="L1138" s="31"/>
      <c r="M1138" s="148"/>
      <c r="T1138" s="55"/>
      <c r="AT1138" s="16" t="s">
        <v>163</v>
      </c>
      <c r="AU1138" s="16" t="s">
        <v>82</v>
      </c>
    </row>
    <row r="1139" spans="2:65" s="1" customFormat="1" ht="24.15" customHeight="1">
      <c r="B1139" s="31"/>
      <c r="C1139" s="156" t="s">
        <v>1303</v>
      </c>
      <c r="D1139" s="156" t="s">
        <v>167</v>
      </c>
      <c r="E1139" s="157" t="s">
        <v>1304</v>
      </c>
      <c r="F1139" s="158" t="s">
        <v>1305</v>
      </c>
      <c r="G1139" s="159" t="s">
        <v>681</v>
      </c>
      <c r="H1139" s="181"/>
      <c r="I1139" s="161"/>
      <c r="J1139" s="162">
        <f>ROUND(I1139*H1139,2)</f>
        <v>0</v>
      </c>
      <c r="K1139" s="158" t="s">
        <v>161</v>
      </c>
      <c r="L1139" s="31"/>
      <c r="M1139" s="163" t="s">
        <v>1</v>
      </c>
      <c r="N1139" s="164" t="s">
        <v>38</v>
      </c>
      <c r="P1139" s="141">
        <f>O1139*H1139</f>
        <v>0</v>
      </c>
      <c r="Q1139" s="141">
        <v>0</v>
      </c>
      <c r="R1139" s="141">
        <f>Q1139*H1139</f>
        <v>0</v>
      </c>
      <c r="S1139" s="141">
        <v>0</v>
      </c>
      <c r="T1139" s="142">
        <f>S1139*H1139</f>
        <v>0</v>
      </c>
      <c r="AR1139" s="143" t="s">
        <v>269</v>
      </c>
      <c r="AT1139" s="143" t="s">
        <v>167</v>
      </c>
      <c r="AU1139" s="143" t="s">
        <v>82</v>
      </c>
      <c r="AY1139" s="16" t="s">
        <v>155</v>
      </c>
      <c r="BE1139" s="144">
        <f>IF(N1139="základní",J1139,0)</f>
        <v>0</v>
      </c>
      <c r="BF1139" s="144">
        <f>IF(N1139="snížená",J1139,0)</f>
        <v>0</v>
      </c>
      <c r="BG1139" s="144">
        <f>IF(N1139="zákl. přenesená",J1139,0)</f>
        <v>0</v>
      </c>
      <c r="BH1139" s="144">
        <f>IF(N1139="sníž. přenesená",J1139,0)</f>
        <v>0</v>
      </c>
      <c r="BI1139" s="144">
        <f>IF(N1139="nulová",J1139,0)</f>
        <v>0</v>
      </c>
      <c r="BJ1139" s="16" t="s">
        <v>78</v>
      </c>
      <c r="BK1139" s="144">
        <f>ROUND(I1139*H1139,2)</f>
        <v>0</v>
      </c>
      <c r="BL1139" s="16" t="s">
        <v>269</v>
      </c>
      <c r="BM1139" s="143" t="s">
        <v>1306</v>
      </c>
    </row>
    <row r="1140" spans="2:65" s="1" customFormat="1" ht="28.8">
      <c r="B1140" s="31"/>
      <c r="D1140" s="145" t="s">
        <v>163</v>
      </c>
      <c r="F1140" s="146" t="s">
        <v>1307</v>
      </c>
      <c r="I1140" s="147"/>
      <c r="L1140" s="31"/>
      <c r="M1140" s="148"/>
      <c r="T1140" s="55"/>
      <c r="AT1140" s="16" t="s">
        <v>163</v>
      </c>
      <c r="AU1140" s="16" t="s">
        <v>82</v>
      </c>
    </row>
    <row r="1141" spans="2:65" s="1" customFormat="1" ht="124.8">
      <c r="B1141" s="31"/>
      <c r="D1141" s="145" t="s">
        <v>173</v>
      </c>
      <c r="F1141" s="165" t="s">
        <v>1308</v>
      </c>
      <c r="I1141" s="147"/>
      <c r="L1141" s="31"/>
      <c r="M1141" s="148"/>
      <c r="T1141" s="55"/>
      <c r="AT1141" s="16" t="s">
        <v>173</v>
      </c>
      <c r="AU1141" s="16" t="s">
        <v>82</v>
      </c>
    </row>
    <row r="1142" spans="2:65" s="11" customFormat="1" ht="22.95" customHeight="1">
      <c r="B1142" s="119"/>
      <c r="D1142" s="120" t="s">
        <v>72</v>
      </c>
      <c r="E1142" s="129" t="s">
        <v>1309</v>
      </c>
      <c r="F1142" s="129" t="s">
        <v>1310</v>
      </c>
      <c r="I1142" s="122"/>
      <c r="J1142" s="130">
        <f>BK1142</f>
        <v>0</v>
      </c>
      <c r="L1142" s="119"/>
      <c r="M1142" s="124"/>
      <c r="P1142" s="125">
        <f>SUM(P1143:P1205)</f>
        <v>0</v>
      </c>
      <c r="R1142" s="125">
        <f>SUM(R1143:R1205)</f>
        <v>2.2342602999999999</v>
      </c>
      <c r="T1142" s="126">
        <f>SUM(T1143:T1205)</f>
        <v>1.6707189599999999</v>
      </c>
      <c r="AR1142" s="120" t="s">
        <v>82</v>
      </c>
      <c r="AT1142" s="127" t="s">
        <v>72</v>
      </c>
      <c r="AU1142" s="127" t="s">
        <v>78</v>
      </c>
      <c r="AY1142" s="120" t="s">
        <v>155</v>
      </c>
      <c r="BK1142" s="128">
        <f>SUM(BK1143:BK1205)</f>
        <v>0</v>
      </c>
    </row>
    <row r="1143" spans="2:65" s="1" customFormat="1" ht="21.75" customHeight="1">
      <c r="B1143" s="31"/>
      <c r="C1143" s="156" t="s">
        <v>1311</v>
      </c>
      <c r="D1143" s="156" t="s">
        <v>167</v>
      </c>
      <c r="E1143" s="157" t="s">
        <v>1312</v>
      </c>
      <c r="F1143" s="158" t="s">
        <v>1313</v>
      </c>
      <c r="G1143" s="159" t="s">
        <v>183</v>
      </c>
      <c r="H1143" s="160">
        <v>79.287999999999997</v>
      </c>
      <c r="I1143" s="161"/>
      <c r="J1143" s="162">
        <f>ROUND(I1143*H1143,2)</f>
        <v>0</v>
      </c>
      <c r="K1143" s="158" t="s">
        <v>161</v>
      </c>
      <c r="L1143" s="31"/>
      <c r="M1143" s="163" t="s">
        <v>1</v>
      </c>
      <c r="N1143" s="164" t="s">
        <v>38</v>
      </c>
      <c r="P1143" s="141">
        <f>O1143*H1143</f>
        <v>0</v>
      </c>
      <c r="Q1143" s="141">
        <v>4.4999999999999997E-3</v>
      </c>
      <c r="R1143" s="141">
        <f>Q1143*H1143</f>
        <v>0.35679599999999995</v>
      </c>
      <c r="S1143" s="141">
        <v>0</v>
      </c>
      <c r="T1143" s="142">
        <f>S1143*H1143</f>
        <v>0</v>
      </c>
      <c r="AR1143" s="143" t="s">
        <v>269</v>
      </c>
      <c r="AT1143" s="143" t="s">
        <v>167</v>
      </c>
      <c r="AU1143" s="143" t="s">
        <v>82</v>
      </c>
      <c r="AY1143" s="16" t="s">
        <v>155</v>
      </c>
      <c r="BE1143" s="144">
        <f>IF(N1143="základní",J1143,0)</f>
        <v>0</v>
      </c>
      <c r="BF1143" s="144">
        <f>IF(N1143="snížená",J1143,0)</f>
        <v>0</v>
      </c>
      <c r="BG1143" s="144">
        <f>IF(N1143="zákl. přenesená",J1143,0)</f>
        <v>0</v>
      </c>
      <c r="BH1143" s="144">
        <f>IF(N1143="sníž. přenesená",J1143,0)</f>
        <v>0</v>
      </c>
      <c r="BI1143" s="144">
        <f>IF(N1143="nulová",J1143,0)</f>
        <v>0</v>
      </c>
      <c r="BJ1143" s="16" t="s">
        <v>78</v>
      </c>
      <c r="BK1143" s="144">
        <f>ROUND(I1143*H1143,2)</f>
        <v>0</v>
      </c>
      <c r="BL1143" s="16" t="s">
        <v>269</v>
      </c>
      <c r="BM1143" s="143" t="s">
        <v>1314</v>
      </c>
    </row>
    <row r="1144" spans="2:65" s="1" customFormat="1" ht="19.2">
      <c r="B1144" s="31"/>
      <c r="D1144" s="145" t="s">
        <v>163</v>
      </c>
      <c r="F1144" s="146" t="s">
        <v>1315</v>
      </c>
      <c r="I1144" s="147"/>
      <c r="L1144" s="31"/>
      <c r="M1144" s="148"/>
      <c r="T1144" s="55"/>
      <c r="AT1144" s="16" t="s">
        <v>163</v>
      </c>
      <c r="AU1144" s="16" t="s">
        <v>82</v>
      </c>
    </row>
    <row r="1145" spans="2:65" s="1" customFormat="1" ht="57.6">
      <c r="B1145" s="31"/>
      <c r="D1145" s="145" t="s">
        <v>173</v>
      </c>
      <c r="F1145" s="165" t="s">
        <v>1316</v>
      </c>
      <c r="I1145" s="147"/>
      <c r="L1145" s="31"/>
      <c r="M1145" s="148"/>
      <c r="T1145" s="55"/>
      <c r="AT1145" s="16" t="s">
        <v>173</v>
      </c>
      <c r="AU1145" s="16" t="s">
        <v>82</v>
      </c>
    </row>
    <row r="1146" spans="2:65" s="13" customFormat="1">
      <c r="B1146" s="166"/>
      <c r="D1146" s="145" t="s">
        <v>164</v>
      </c>
      <c r="E1146" s="167" t="s">
        <v>1</v>
      </c>
      <c r="F1146" s="168" t="s">
        <v>669</v>
      </c>
      <c r="H1146" s="167" t="s">
        <v>1</v>
      </c>
      <c r="I1146" s="169"/>
      <c r="L1146" s="166"/>
      <c r="M1146" s="170"/>
      <c r="T1146" s="171"/>
      <c r="AT1146" s="167" t="s">
        <v>164</v>
      </c>
      <c r="AU1146" s="167" t="s">
        <v>82</v>
      </c>
      <c r="AV1146" s="13" t="s">
        <v>78</v>
      </c>
      <c r="AW1146" s="13" t="s">
        <v>30</v>
      </c>
      <c r="AX1146" s="13" t="s">
        <v>73</v>
      </c>
      <c r="AY1146" s="167" t="s">
        <v>155</v>
      </c>
    </row>
    <row r="1147" spans="2:65" s="12" customFormat="1">
      <c r="B1147" s="149"/>
      <c r="D1147" s="145" t="s">
        <v>164</v>
      </c>
      <c r="E1147" s="155" t="s">
        <v>1</v>
      </c>
      <c r="F1147" s="150" t="s">
        <v>670</v>
      </c>
      <c r="H1147" s="151">
        <v>59.2</v>
      </c>
      <c r="I1147" s="152"/>
      <c r="L1147" s="149"/>
      <c r="M1147" s="153"/>
      <c r="T1147" s="154"/>
      <c r="AT1147" s="155" t="s">
        <v>164</v>
      </c>
      <c r="AU1147" s="155" t="s">
        <v>82</v>
      </c>
      <c r="AV1147" s="12" t="s">
        <v>82</v>
      </c>
      <c r="AW1147" s="12" t="s">
        <v>30</v>
      </c>
      <c r="AX1147" s="12" t="s">
        <v>73</v>
      </c>
      <c r="AY1147" s="155" t="s">
        <v>155</v>
      </c>
    </row>
    <row r="1148" spans="2:65" s="13" customFormat="1">
      <c r="B1148" s="166"/>
      <c r="D1148" s="145" t="s">
        <v>164</v>
      </c>
      <c r="E1148" s="167" t="s">
        <v>1</v>
      </c>
      <c r="F1148" s="168" t="s">
        <v>440</v>
      </c>
      <c r="H1148" s="167" t="s">
        <v>1</v>
      </c>
      <c r="I1148" s="169"/>
      <c r="L1148" s="166"/>
      <c r="M1148" s="170"/>
      <c r="T1148" s="171"/>
      <c r="AT1148" s="167" t="s">
        <v>164</v>
      </c>
      <c r="AU1148" s="167" t="s">
        <v>82</v>
      </c>
      <c r="AV1148" s="13" t="s">
        <v>78</v>
      </c>
      <c r="AW1148" s="13" t="s">
        <v>30</v>
      </c>
      <c r="AX1148" s="13" t="s">
        <v>73</v>
      </c>
      <c r="AY1148" s="167" t="s">
        <v>155</v>
      </c>
    </row>
    <row r="1149" spans="2:65" s="13" customFormat="1">
      <c r="B1149" s="166"/>
      <c r="D1149" s="145" t="s">
        <v>164</v>
      </c>
      <c r="E1149" s="167" t="s">
        <v>1</v>
      </c>
      <c r="F1149" s="168" t="s">
        <v>441</v>
      </c>
      <c r="H1149" s="167" t="s">
        <v>1</v>
      </c>
      <c r="I1149" s="169"/>
      <c r="L1149" s="166"/>
      <c r="M1149" s="170"/>
      <c r="T1149" s="171"/>
      <c r="AT1149" s="167" t="s">
        <v>164</v>
      </c>
      <c r="AU1149" s="167" t="s">
        <v>82</v>
      </c>
      <c r="AV1149" s="13" t="s">
        <v>78</v>
      </c>
      <c r="AW1149" s="13" t="s">
        <v>30</v>
      </c>
      <c r="AX1149" s="13" t="s">
        <v>73</v>
      </c>
      <c r="AY1149" s="167" t="s">
        <v>155</v>
      </c>
    </row>
    <row r="1150" spans="2:65" s="12" customFormat="1">
      <c r="B1150" s="149"/>
      <c r="D1150" s="145" t="s">
        <v>164</v>
      </c>
      <c r="E1150" s="155" t="s">
        <v>1</v>
      </c>
      <c r="F1150" s="150" t="s">
        <v>839</v>
      </c>
      <c r="H1150" s="151">
        <v>15.488</v>
      </c>
      <c r="I1150" s="152"/>
      <c r="L1150" s="149"/>
      <c r="M1150" s="153"/>
      <c r="T1150" s="154"/>
      <c r="AT1150" s="155" t="s">
        <v>164</v>
      </c>
      <c r="AU1150" s="155" t="s">
        <v>82</v>
      </c>
      <c r="AV1150" s="12" t="s">
        <v>82</v>
      </c>
      <c r="AW1150" s="12" t="s">
        <v>30</v>
      </c>
      <c r="AX1150" s="12" t="s">
        <v>73</v>
      </c>
      <c r="AY1150" s="155" t="s">
        <v>155</v>
      </c>
    </row>
    <row r="1151" spans="2:65" s="13" customFormat="1">
      <c r="B1151" s="166"/>
      <c r="D1151" s="145" t="s">
        <v>164</v>
      </c>
      <c r="E1151" s="167" t="s">
        <v>1</v>
      </c>
      <c r="F1151" s="168" t="s">
        <v>443</v>
      </c>
      <c r="H1151" s="167" t="s">
        <v>1</v>
      </c>
      <c r="I1151" s="169"/>
      <c r="L1151" s="166"/>
      <c r="M1151" s="170"/>
      <c r="T1151" s="171"/>
      <c r="AT1151" s="167" t="s">
        <v>164</v>
      </c>
      <c r="AU1151" s="167" t="s">
        <v>82</v>
      </c>
      <c r="AV1151" s="13" t="s">
        <v>78</v>
      </c>
      <c r="AW1151" s="13" t="s">
        <v>30</v>
      </c>
      <c r="AX1151" s="13" t="s">
        <v>73</v>
      </c>
      <c r="AY1151" s="167" t="s">
        <v>155</v>
      </c>
    </row>
    <row r="1152" spans="2:65" s="12" customFormat="1">
      <c r="B1152" s="149"/>
      <c r="D1152" s="145" t="s">
        <v>164</v>
      </c>
      <c r="E1152" s="155" t="s">
        <v>1</v>
      </c>
      <c r="F1152" s="150" t="s">
        <v>840</v>
      </c>
      <c r="H1152" s="151">
        <v>4.5999999999999996</v>
      </c>
      <c r="I1152" s="152"/>
      <c r="L1152" s="149"/>
      <c r="M1152" s="153"/>
      <c r="T1152" s="154"/>
      <c r="AT1152" s="155" t="s">
        <v>164</v>
      </c>
      <c r="AU1152" s="155" t="s">
        <v>82</v>
      </c>
      <c r="AV1152" s="12" t="s">
        <v>82</v>
      </c>
      <c r="AW1152" s="12" t="s">
        <v>30</v>
      </c>
      <c r="AX1152" s="12" t="s">
        <v>73</v>
      </c>
      <c r="AY1152" s="155" t="s">
        <v>155</v>
      </c>
    </row>
    <row r="1153" spans="2:65" s="14" customFormat="1">
      <c r="B1153" s="172"/>
      <c r="D1153" s="145" t="s">
        <v>164</v>
      </c>
      <c r="E1153" s="173" t="s">
        <v>1</v>
      </c>
      <c r="F1153" s="174" t="s">
        <v>179</v>
      </c>
      <c r="H1153" s="175">
        <v>79.287999999999997</v>
      </c>
      <c r="I1153" s="176"/>
      <c r="L1153" s="172"/>
      <c r="M1153" s="177"/>
      <c r="T1153" s="178"/>
      <c r="AT1153" s="173" t="s">
        <v>164</v>
      </c>
      <c r="AU1153" s="173" t="s">
        <v>82</v>
      </c>
      <c r="AV1153" s="14" t="s">
        <v>88</v>
      </c>
      <c r="AW1153" s="14" t="s">
        <v>30</v>
      </c>
      <c r="AX1153" s="14" t="s">
        <v>78</v>
      </c>
      <c r="AY1153" s="173" t="s">
        <v>155</v>
      </c>
    </row>
    <row r="1154" spans="2:65" s="1" customFormat="1" ht="24.15" customHeight="1">
      <c r="B1154" s="31"/>
      <c r="C1154" s="156" t="s">
        <v>1317</v>
      </c>
      <c r="D1154" s="156" t="s">
        <v>167</v>
      </c>
      <c r="E1154" s="157" t="s">
        <v>1318</v>
      </c>
      <c r="F1154" s="158" t="s">
        <v>1319</v>
      </c>
      <c r="G1154" s="159" t="s">
        <v>198</v>
      </c>
      <c r="H1154" s="160">
        <v>9.82</v>
      </c>
      <c r="I1154" s="161"/>
      <c r="J1154" s="162">
        <f>ROUND(I1154*H1154,2)</f>
        <v>0</v>
      </c>
      <c r="K1154" s="158" t="s">
        <v>161</v>
      </c>
      <c r="L1154" s="31"/>
      <c r="M1154" s="163" t="s">
        <v>1</v>
      </c>
      <c r="N1154" s="164" t="s">
        <v>38</v>
      </c>
      <c r="P1154" s="141">
        <f>O1154*H1154</f>
        <v>0</v>
      </c>
      <c r="Q1154" s="141">
        <v>5.8E-4</v>
      </c>
      <c r="R1154" s="141">
        <f>Q1154*H1154</f>
        <v>5.6956000000000003E-3</v>
      </c>
      <c r="S1154" s="141">
        <v>0</v>
      </c>
      <c r="T1154" s="142">
        <f>S1154*H1154</f>
        <v>0</v>
      </c>
      <c r="AR1154" s="143" t="s">
        <v>269</v>
      </c>
      <c r="AT1154" s="143" t="s">
        <v>167</v>
      </c>
      <c r="AU1154" s="143" t="s">
        <v>82</v>
      </c>
      <c r="AY1154" s="16" t="s">
        <v>155</v>
      </c>
      <c r="BE1154" s="144">
        <f>IF(N1154="základní",J1154,0)</f>
        <v>0</v>
      </c>
      <c r="BF1154" s="144">
        <f>IF(N1154="snížená",J1154,0)</f>
        <v>0</v>
      </c>
      <c r="BG1154" s="144">
        <f>IF(N1154="zákl. přenesená",J1154,0)</f>
        <v>0</v>
      </c>
      <c r="BH1154" s="144">
        <f>IF(N1154="sníž. přenesená",J1154,0)</f>
        <v>0</v>
      </c>
      <c r="BI1154" s="144">
        <f>IF(N1154="nulová",J1154,0)</f>
        <v>0</v>
      </c>
      <c r="BJ1154" s="16" t="s">
        <v>78</v>
      </c>
      <c r="BK1154" s="144">
        <f>ROUND(I1154*H1154,2)</f>
        <v>0</v>
      </c>
      <c r="BL1154" s="16" t="s">
        <v>269</v>
      </c>
      <c r="BM1154" s="143" t="s">
        <v>1320</v>
      </c>
    </row>
    <row r="1155" spans="2:65" s="1" customFormat="1" ht="19.2">
      <c r="B1155" s="31"/>
      <c r="D1155" s="145" t="s">
        <v>163</v>
      </c>
      <c r="F1155" s="146" t="s">
        <v>1321</v>
      </c>
      <c r="I1155" s="147"/>
      <c r="L1155" s="31"/>
      <c r="M1155" s="148"/>
      <c r="T1155" s="55"/>
      <c r="AT1155" s="16" t="s">
        <v>163</v>
      </c>
      <c r="AU1155" s="16" t="s">
        <v>82</v>
      </c>
    </row>
    <row r="1156" spans="2:65" s="13" customFormat="1">
      <c r="B1156" s="166"/>
      <c r="D1156" s="145" t="s">
        <v>164</v>
      </c>
      <c r="E1156" s="167" t="s">
        <v>1</v>
      </c>
      <c r="F1156" s="168" t="s">
        <v>1322</v>
      </c>
      <c r="H1156" s="167" t="s">
        <v>1</v>
      </c>
      <c r="I1156" s="169"/>
      <c r="L1156" s="166"/>
      <c r="M1156" s="170"/>
      <c r="T1156" s="171"/>
      <c r="AT1156" s="167" t="s">
        <v>164</v>
      </c>
      <c r="AU1156" s="167" t="s">
        <v>82</v>
      </c>
      <c r="AV1156" s="13" t="s">
        <v>78</v>
      </c>
      <c r="AW1156" s="13" t="s">
        <v>30</v>
      </c>
      <c r="AX1156" s="13" t="s">
        <v>73</v>
      </c>
      <c r="AY1156" s="167" t="s">
        <v>155</v>
      </c>
    </row>
    <row r="1157" spans="2:65" s="13" customFormat="1">
      <c r="B1157" s="166"/>
      <c r="D1157" s="145" t="s">
        <v>164</v>
      </c>
      <c r="E1157" s="167" t="s">
        <v>1</v>
      </c>
      <c r="F1157" s="168" t="s">
        <v>1323</v>
      </c>
      <c r="H1157" s="167" t="s">
        <v>1</v>
      </c>
      <c r="I1157" s="169"/>
      <c r="L1157" s="166"/>
      <c r="M1157" s="170"/>
      <c r="T1157" s="171"/>
      <c r="AT1157" s="167" t="s">
        <v>164</v>
      </c>
      <c r="AU1157" s="167" t="s">
        <v>82</v>
      </c>
      <c r="AV1157" s="13" t="s">
        <v>78</v>
      </c>
      <c r="AW1157" s="13" t="s">
        <v>30</v>
      </c>
      <c r="AX1157" s="13" t="s">
        <v>73</v>
      </c>
      <c r="AY1157" s="167" t="s">
        <v>155</v>
      </c>
    </row>
    <row r="1158" spans="2:65" s="12" customFormat="1">
      <c r="B1158" s="149"/>
      <c r="D1158" s="145" t="s">
        <v>164</v>
      </c>
      <c r="E1158" s="155" t="s">
        <v>1</v>
      </c>
      <c r="F1158" s="150" t="s">
        <v>1324</v>
      </c>
      <c r="H1158" s="151">
        <v>9.82</v>
      </c>
      <c r="I1158" s="152"/>
      <c r="L1158" s="149"/>
      <c r="M1158" s="153"/>
      <c r="T1158" s="154"/>
      <c r="AT1158" s="155" t="s">
        <v>164</v>
      </c>
      <c r="AU1158" s="155" t="s">
        <v>82</v>
      </c>
      <c r="AV1158" s="12" t="s">
        <v>82</v>
      </c>
      <c r="AW1158" s="12" t="s">
        <v>30</v>
      </c>
      <c r="AX1158" s="12" t="s">
        <v>73</v>
      </c>
      <c r="AY1158" s="155" t="s">
        <v>155</v>
      </c>
    </row>
    <row r="1159" spans="2:65" s="14" customFormat="1">
      <c r="B1159" s="172"/>
      <c r="D1159" s="145" t="s">
        <v>164</v>
      </c>
      <c r="E1159" s="173" t="s">
        <v>1</v>
      </c>
      <c r="F1159" s="174" t="s">
        <v>179</v>
      </c>
      <c r="H1159" s="175">
        <v>9.82</v>
      </c>
      <c r="I1159" s="176"/>
      <c r="L1159" s="172"/>
      <c r="M1159" s="177"/>
      <c r="T1159" s="178"/>
      <c r="AT1159" s="173" t="s">
        <v>164</v>
      </c>
      <c r="AU1159" s="173" t="s">
        <v>82</v>
      </c>
      <c r="AV1159" s="14" t="s">
        <v>88</v>
      </c>
      <c r="AW1159" s="14" t="s">
        <v>30</v>
      </c>
      <c r="AX1159" s="14" t="s">
        <v>78</v>
      </c>
      <c r="AY1159" s="173" t="s">
        <v>155</v>
      </c>
    </row>
    <row r="1160" spans="2:65" s="1" customFormat="1" ht="24.15" customHeight="1">
      <c r="B1160" s="31"/>
      <c r="C1160" s="156" t="s">
        <v>1325</v>
      </c>
      <c r="D1160" s="156" t="s">
        <v>167</v>
      </c>
      <c r="E1160" s="157" t="s">
        <v>1326</v>
      </c>
      <c r="F1160" s="158" t="s">
        <v>1327</v>
      </c>
      <c r="G1160" s="159" t="s">
        <v>183</v>
      </c>
      <c r="H1160" s="160">
        <v>20.088000000000001</v>
      </c>
      <c r="I1160" s="161"/>
      <c r="J1160" s="162">
        <f>ROUND(I1160*H1160,2)</f>
        <v>0</v>
      </c>
      <c r="K1160" s="158" t="s">
        <v>161</v>
      </c>
      <c r="L1160" s="31"/>
      <c r="M1160" s="163" t="s">
        <v>1</v>
      </c>
      <c r="N1160" s="164" t="s">
        <v>38</v>
      </c>
      <c r="P1160" s="141">
        <f>O1160*H1160</f>
        <v>0</v>
      </c>
      <c r="Q1160" s="141">
        <v>0</v>
      </c>
      <c r="R1160" s="141">
        <f>Q1160*H1160</f>
        <v>0</v>
      </c>
      <c r="S1160" s="141">
        <v>8.3169999999999994E-2</v>
      </c>
      <c r="T1160" s="142">
        <f>S1160*H1160</f>
        <v>1.6707189599999999</v>
      </c>
      <c r="AR1160" s="143" t="s">
        <v>88</v>
      </c>
      <c r="AT1160" s="143" t="s">
        <v>167</v>
      </c>
      <c r="AU1160" s="143" t="s">
        <v>82</v>
      </c>
      <c r="AY1160" s="16" t="s">
        <v>155</v>
      </c>
      <c r="BE1160" s="144">
        <f>IF(N1160="základní",J1160,0)</f>
        <v>0</v>
      </c>
      <c r="BF1160" s="144">
        <f>IF(N1160="snížená",J1160,0)</f>
        <v>0</v>
      </c>
      <c r="BG1160" s="144">
        <f>IF(N1160="zákl. přenesená",J1160,0)</f>
        <v>0</v>
      </c>
      <c r="BH1160" s="144">
        <f>IF(N1160="sníž. přenesená",J1160,0)</f>
        <v>0</v>
      </c>
      <c r="BI1160" s="144">
        <f>IF(N1160="nulová",J1160,0)</f>
        <v>0</v>
      </c>
      <c r="BJ1160" s="16" t="s">
        <v>78</v>
      </c>
      <c r="BK1160" s="144">
        <f>ROUND(I1160*H1160,2)</f>
        <v>0</v>
      </c>
      <c r="BL1160" s="16" t="s">
        <v>88</v>
      </c>
      <c r="BM1160" s="143" t="s">
        <v>1328</v>
      </c>
    </row>
    <row r="1161" spans="2:65" s="1" customFormat="1">
      <c r="B1161" s="31"/>
      <c r="D1161" s="145" t="s">
        <v>163</v>
      </c>
      <c r="F1161" s="146" t="s">
        <v>1327</v>
      </c>
      <c r="I1161" s="147"/>
      <c r="L1161" s="31"/>
      <c r="M1161" s="148"/>
      <c r="T1161" s="55"/>
      <c r="AT1161" s="16" t="s">
        <v>163</v>
      </c>
      <c r="AU1161" s="16" t="s">
        <v>82</v>
      </c>
    </row>
    <row r="1162" spans="2:65" s="13" customFormat="1">
      <c r="B1162" s="166"/>
      <c r="D1162" s="145" t="s">
        <v>164</v>
      </c>
      <c r="E1162" s="167" t="s">
        <v>1</v>
      </c>
      <c r="F1162" s="168" t="s">
        <v>440</v>
      </c>
      <c r="H1162" s="167" t="s">
        <v>1</v>
      </c>
      <c r="I1162" s="169"/>
      <c r="L1162" s="166"/>
      <c r="M1162" s="170"/>
      <c r="T1162" s="171"/>
      <c r="AT1162" s="167" t="s">
        <v>164</v>
      </c>
      <c r="AU1162" s="167" t="s">
        <v>82</v>
      </c>
      <c r="AV1162" s="13" t="s">
        <v>78</v>
      </c>
      <c r="AW1162" s="13" t="s">
        <v>30</v>
      </c>
      <c r="AX1162" s="13" t="s">
        <v>73</v>
      </c>
      <c r="AY1162" s="167" t="s">
        <v>155</v>
      </c>
    </row>
    <row r="1163" spans="2:65" s="13" customFormat="1">
      <c r="B1163" s="166"/>
      <c r="D1163" s="145" t="s">
        <v>164</v>
      </c>
      <c r="E1163" s="167" t="s">
        <v>1</v>
      </c>
      <c r="F1163" s="168" t="s">
        <v>441</v>
      </c>
      <c r="H1163" s="167" t="s">
        <v>1</v>
      </c>
      <c r="I1163" s="169"/>
      <c r="L1163" s="166"/>
      <c r="M1163" s="170"/>
      <c r="T1163" s="171"/>
      <c r="AT1163" s="167" t="s">
        <v>164</v>
      </c>
      <c r="AU1163" s="167" t="s">
        <v>82</v>
      </c>
      <c r="AV1163" s="13" t="s">
        <v>78</v>
      </c>
      <c r="AW1163" s="13" t="s">
        <v>30</v>
      </c>
      <c r="AX1163" s="13" t="s">
        <v>73</v>
      </c>
      <c r="AY1163" s="167" t="s">
        <v>155</v>
      </c>
    </row>
    <row r="1164" spans="2:65" s="12" customFormat="1">
      <c r="B1164" s="149"/>
      <c r="D1164" s="145" t="s">
        <v>164</v>
      </c>
      <c r="E1164" s="155" t="s">
        <v>1</v>
      </c>
      <c r="F1164" s="150" t="s">
        <v>839</v>
      </c>
      <c r="H1164" s="151">
        <v>15.488</v>
      </c>
      <c r="I1164" s="152"/>
      <c r="L1164" s="149"/>
      <c r="M1164" s="153"/>
      <c r="T1164" s="154"/>
      <c r="AT1164" s="155" t="s">
        <v>164</v>
      </c>
      <c r="AU1164" s="155" t="s">
        <v>82</v>
      </c>
      <c r="AV1164" s="12" t="s">
        <v>82</v>
      </c>
      <c r="AW1164" s="12" t="s">
        <v>30</v>
      </c>
      <c r="AX1164" s="12" t="s">
        <v>73</v>
      </c>
      <c r="AY1164" s="155" t="s">
        <v>155</v>
      </c>
    </row>
    <row r="1165" spans="2:65" s="13" customFormat="1">
      <c r="B1165" s="166"/>
      <c r="D1165" s="145" t="s">
        <v>164</v>
      </c>
      <c r="E1165" s="167" t="s">
        <v>1</v>
      </c>
      <c r="F1165" s="168" t="s">
        <v>443</v>
      </c>
      <c r="H1165" s="167" t="s">
        <v>1</v>
      </c>
      <c r="I1165" s="169"/>
      <c r="L1165" s="166"/>
      <c r="M1165" s="170"/>
      <c r="T1165" s="171"/>
      <c r="AT1165" s="167" t="s">
        <v>164</v>
      </c>
      <c r="AU1165" s="167" t="s">
        <v>82</v>
      </c>
      <c r="AV1165" s="13" t="s">
        <v>78</v>
      </c>
      <c r="AW1165" s="13" t="s">
        <v>30</v>
      </c>
      <c r="AX1165" s="13" t="s">
        <v>73</v>
      </c>
      <c r="AY1165" s="167" t="s">
        <v>155</v>
      </c>
    </row>
    <row r="1166" spans="2:65" s="12" customFormat="1">
      <c r="B1166" s="149"/>
      <c r="D1166" s="145" t="s">
        <v>164</v>
      </c>
      <c r="E1166" s="155" t="s">
        <v>1</v>
      </c>
      <c r="F1166" s="150" t="s">
        <v>840</v>
      </c>
      <c r="H1166" s="151">
        <v>4.5999999999999996</v>
      </c>
      <c r="I1166" s="152"/>
      <c r="L1166" s="149"/>
      <c r="M1166" s="153"/>
      <c r="T1166" s="154"/>
      <c r="AT1166" s="155" t="s">
        <v>164</v>
      </c>
      <c r="AU1166" s="155" t="s">
        <v>82</v>
      </c>
      <c r="AV1166" s="12" t="s">
        <v>82</v>
      </c>
      <c r="AW1166" s="12" t="s">
        <v>30</v>
      </c>
      <c r="AX1166" s="12" t="s">
        <v>73</v>
      </c>
      <c r="AY1166" s="155" t="s">
        <v>155</v>
      </c>
    </row>
    <row r="1167" spans="2:65" s="14" customFormat="1">
      <c r="B1167" s="172"/>
      <c r="D1167" s="145" t="s">
        <v>164</v>
      </c>
      <c r="E1167" s="173" t="s">
        <v>1</v>
      </c>
      <c r="F1167" s="174" t="s">
        <v>179</v>
      </c>
      <c r="H1167" s="175">
        <v>20.088000000000001</v>
      </c>
      <c r="I1167" s="176"/>
      <c r="L1167" s="172"/>
      <c r="M1167" s="177"/>
      <c r="T1167" s="178"/>
      <c r="AT1167" s="173" t="s">
        <v>164</v>
      </c>
      <c r="AU1167" s="173" t="s">
        <v>82</v>
      </c>
      <c r="AV1167" s="14" t="s">
        <v>88</v>
      </c>
      <c r="AW1167" s="14" t="s">
        <v>30</v>
      </c>
      <c r="AX1167" s="14" t="s">
        <v>78</v>
      </c>
      <c r="AY1167" s="173" t="s">
        <v>155</v>
      </c>
    </row>
    <row r="1168" spans="2:65" s="1" customFormat="1" ht="24.15" customHeight="1">
      <c r="B1168" s="31"/>
      <c r="C1168" s="156" t="s">
        <v>1329</v>
      </c>
      <c r="D1168" s="156" t="s">
        <v>167</v>
      </c>
      <c r="E1168" s="157" t="s">
        <v>1330</v>
      </c>
      <c r="F1168" s="158" t="s">
        <v>1331</v>
      </c>
      <c r="G1168" s="159" t="s">
        <v>183</v>
      </c>
      <c r="H1168" s="160">
        <v>79.287999999999997</v>
      </c>
      <c r="I1168" s="161"/>
      <c r="J1168" s="162">
        <f>ROUND(I1168*H1168,2)</f>
        <v>0</v>
      </c>
      <c r="K1168" s="158" t="s">
        <v>161</v>
      </c>
      <c r="L1168" s="31"/>
      <c r="M1168" s="163" t="s">
        <v>1</v>
      </c>
      <c r="N1168" s="164" t="s">
        <v>38</v>
      </c>
      <c r="P1168" s="141">
        <f>O1168*H1168</f>
        <v>0</v>
      </c>
      <c r="Q1168" s="141">
        <v>6.3E-3</v>
      </c>
      <c r="R1168" s="141">
        <f>Q1168*H1168</f>
        <v>0.49951439999999997</v>
      </c>
      <c r="S1168" s="141">
        <v>0</v>
      </c>
      <c r="T1168" s="142">
        <f>S1168*H1168</f>
        <v>0</v>
      </c>
      <c r="AR1168" s="143" t="s">
        <v>269</v>
      </c>
      <c r="AT1168" s="143" t="s">
        <v>167</v>
      </c>
      <c r="AU1168" s="143" t="s">
        <v>82</v>
      </c>
      <c r="AY1168" s="16" t="s">
        <v>155</v>
      </c>
      <c r="BE1168" s="144">
        <f>IF(N1168="základní",J1168,0)</f>
        <v>0</v>
      </c>
      <c r="BF1168" s="144">
        <f>IF(N1168="snížená",J1168,0)</f>
        <v>0</v>
      </c>
      <c r="BG1168" s="144">
        <f>IF(N1168="zákl. přenesená",J1168,0)</f>
        <v>0</v>
      </c>
      <c r="BH1168" s="144">
        <f>IF(N1168="sníž. přenesená",J1168,0)</f>
        <v>0</v>
      </c>
      <c r="BI1168" s="144">
        <f>IF(N1168="nulová",J1168,0)</f>
        <v>0</v>
      </c>
      <c r="BJ1168" s="16" t="s">
        <v>78</v>
      </c>
      <c r="BK1168" s="144">
        <f>ROUND(I1168*H1168,2)</f>
        <v>0</v>
      </c>
      <c r="BL1168" s="16" t="s">
        <v>269</v>
      </c>
      <c r="BM1168" s="143" t="s">
        <v>1332</v>
      </c>
    </row>
    <row r="1169" spans="2:65" s="1" customFormat="1" ht="19.2">
      <c r="B1169" s="31"/>
      <c r="D1169" s="145" t="s">
        <v>163</v>
      </c>
      <c r="F1169" s="146" t="s">
        <v>1333</v>
      </c>
      <c r="I1169" s="147"/>
      <c r="L1169" s="31"/>
      <c r="M1169" s="148"/>
      <c r="T1169" s="55"/>
      <c r="AT1169" s="16" t="s">
        <v>163</v>
      </c>
      <c r="AU1169" s="16" t="s">
        <v>82</v>
      </c>
    </row>
    <row r="1170" spans="2:65" s="1" customFormat="1" ht="19.2">
      <c r="B1170" s="31"/>
      <c r="D1170" s="145" t="s">
        <v>173</v>
      </c>
      <c r="F1170" s="165" t="s">
        <v>1334</v>
      </c>
      <c r="I1170" s="147"/>
      <c r="L1170" s="31"/>
      <c r="M1170" s="148"/>
      <c r="T1170" s="55"/>
      <c r="AT1170" s="16" t="s">
        <v>173</v>
      </c>
      <c r="AU1170" s="16" t="s">
        <v>82</v>
      </c>
    </row>
    <row r="1171" spans="2:65" s="13" customFormat="1">
      <c r="B1171" s="166"/>
      <c r="D1171" s="145" t="s">
        <v>164</v>
      </c>
      <c r="E1171" s="167" t="s">
        <v>1</v>
      </c>
      <c r="F1171" s="168" t="s">
        <v>1335</v>
      </c>
      <c r="H1171" s="167" t="s">
        <v>1</v>
      </c>
      <c r="I1171" s="169"/>
      <c r="L1171" s="166"/>
      <c r="M1171" s="170"/>
      <c r="T1171" s="171"/>
      <c r="AT1171" s="167" t="s">
        <v>164</v>
      </c>
      <c r="AU1171" s="167" t="s">
        <v>82</v>
      </c>
      <c r="AV1171" s="13" t="s">
        <v>78</v>
      </c>
      <c r="AW1171" s="13" t="s">
        <v>30</v>
      </c>
      <c r="AX1171" s="13" t="s">
        <v>73</v>
      </c>
      <c r="AY1171" s="167" t="s">
        <v>155</v>
      </c>
    </row>
    <row r="1172" spans="2:65" s="12" customFormat="1">
      <c r="B1172" s="149"/>
      <c r="D1172" s="145" t="s">
        <v>164</v>
      </c>
      <c r="E1172" s="155" t="s">
        <v>1</v>
      </c>
      <c r="F1172" s="150" t="s">
        <v>670</v>
      </c>
      <c r="H1172" s="151">
        <v>59.2</v>
      </c>
      <c r="I1172" s="152"/>
      <c r="L1172" s="149"/>
      <c r="M1172" s="153"/>
      <c r="T1172" s="154"/>
      <c r="AT1172" s="155" t="s">
        <v>164</v>
      </c>
      <c r="AU1172" s="155" t="s">
        <v>82</v>
      </c>
      <c r="AV1172" s="12" t="s">
        <v>82</v>
      </c>
      <c r="AW1172" s="12" t="s">
        <v>30</v>
      </c>
      <c r="AX1172" s="12" t="s">
        <v>73</v>
      </c>
      <c r="AY1172" s="155" t="s">
        <v>155</v>
      </c>
    </row>
    <row r="1173" spans="2:65" s="13" customFormat="1">
      <c r="B1173" s="166"/>
      <c r="D1173" s="145" t="s">
        <v>164</v>
      </c>
      <c r="E1173" s="167" t="s">
        <v>1</v>
      </c>
      <c r="F1173" s="168" t="s">
        <v>440</v>
      </c>
      <c r="H1173" s="167" t="s">
        <v>1</v>
      </c>
      <c r="I1173" s="169"/>
      <c r="L1173" s="166"/>
      <c r="M1173" s="170"/>
      <c r="T1173" s="171"/>
      <c r="AT1173" s="167" t="s">
        <v>164</v>
      </c>
      <c r="AU1173" s="167" t="s">
        <v>82</v>
      </c>
      <c r="AV1173" s="13" t="s">
        <v>78</v>
      </c>
      <c r="AW1173" s="13" t="s">
        <v>30</v>
      </c>
      <c r="AX1173" s="13" t="s">
        <v>73</v>
      </c>
      <c r="AY1173" s="167" t="s">
        <v>155</v>
      </c>
    </row>
    <row r="1174" spans="2:65" s="13" customFormat="1">
      <c r="B1174" s="166"/>
      <c r="D1174" s="145" t="s">
        <v>164</v>
      </c>
      <c r="E1174" s="167" t="s">
        <v>1</v>
      </c>
      <c r="F1174" s="168" t="s">
        <v>441</v>
      </c>
      <c r="H1174" s="167" t="s">
        <v>1</v>
      </c>
      <c r="I1174" s="169"/>
      <c r="L1174" s="166"/>
      <c r="M1174" s="170"/>
      <c r="T1174" s="171"/>
      <c r="AT1174" s="167" t="s">
        <v>164</v>
      </c>
      <c r="AU1174" s="167" t="s">
        <v>82</v>
      </c>
      <c r="AV1174" s="13" t="s">
        <v>78</v>
      </c>
      <c r="AW1174" s="13" t="s">
        <v>30</v>
      </c>
      <c r="AX1174" s="13" t="s">
        <v>73</v>
      </c>
      <c r="AY1174" s="167" t="s">
        <v>155</v>
      </c>
    </row>
    <row r="1175" spans="2:65" s="12" customFormat="1">
      <c r="B1175" s="149"/>
      <c r="D1175" s="145" t="s">
        <v>164</v>
      </c>
      <c r="E1175" s="155" t="s">
        <v>1</v>
      </c>
      <c r="F1175" s="150" t="s">
        <v>839</v>
      </c>
      <c r="H1175" s="151">
        <v>15.488</v>
      </c>
      <c r="I1175" s="152"/>
      <c r="L1175" s="149"/>
      <c r="M1175" s="153"/>
      <c r="T1175" s="154"/>
      <c r="AT1175" s="155" t="s">
        <v>164</v>
      </c>
      <c r="AU1175" s="155" t="s">
        <v>82</v>
      </c>
      <c r="AV1175" s="12" t="s">
        <v>82</v>
      </c>
      <c r="AW1175" s="12" t="s">
        <v>30</v>
      </c>
      <c r="AX1175" s="12" t="s">
        <v>73</v>
      </c>
      <c r="AY1175" s="155" t="s">
        <v>155</v>
      </c>
    </row>
    <row r="1176" spans="2:65" s="13" customFormat="1">
      <c r="B1176" s="166"/>
      <c r="D1176" s="145" t="s">
        <v>164</v>
      </c>
      <c r="E1176" s="167" t="s">
        <v>1</v>
      </c>
      <c r="F1176" s="168" t="s">
        <v>443</v>
      </c>
      <c r="H1176" s="167" t="s">
        <v>1</v>
      </c>
      <c r="I1176" s="169"/>
      <c r="L1176" s="166"/>
      <c r="M1176" s="170"/>
      <c r="T1176" s="171"/>
      <c r="AT1176" s="167" t="s">
        <v>164</v>
      </c>
      <c r="AU1176" s="167" t="s">
        <v>82</v>
      </c>
      <c r="AV1176" s="13" t="s">
        <v>78</v>
      </c>
      <c r="AW1176" s="13" t="s">
        <v>30</v>
      </c>
      <c r="AX1176" s="13" t="s">
        <v>73</v>
      </c>
      <c r="AY1176" s="167" t="s">
        <v>155</v>
      </c>
    </row>
    <row r="1177" spans="2:65" s="12" customFormat="1">
      <c r="B1177" s="149"/>
      <c r="D1177" s="145" t="s">
        <v>164</v>
      </c>
      <c r="E1177" s="155" t="s">
        <v>1</v>
      </c>
      <c r="F1177" s="150" t="s">
        <v>840</v>
      </c>
      <c r="H1177" s="151">
        <v>4.5999999999999996</v>
      </c>
      <c r="I1177" s="152"/>
      <c r="L1177" s="149"/>
      <c r="M1177" s="153"/>
      <c r="T1177" s="154"/>
      <c r="AT1177" s="155" t="s">
        <v>164</v>
      </c>
      <c r="AU1177" s="155" t="s">
        <v>82</v>
      </c>
      <c r="AV1177" s="12" t="s">
        <v>82</v>
      </c>
      <c r="AW1177" s="12" t="s">
        <v>30</v>
      </c>
      <c r="AX1177" s="12" t="s">
        <v>73</v>
      </c>
      <c r="AY1177" s="155" t="s">
        <v>155</v>
      </c>
    </row>
    <row r="1178" spans="2:65" s="14" customFormat="1">
      <c r="B1178" s="172"/>
      <c r="D1178" s="145" t="s">
        <v>164</v>
      </c>
      <c r="E1178" s="173" t="s">
        <v>1</v>
      </c>
      <c r="F1178" s="174" t="s">
        <v>179</v>
      </c>
      <c r="H1178" s="175">
        <v>79.287999999999997</v>
      </c>
      <c r="I1178" s="176"/>
      <c r="L1178" s="172"/>
      <c r="M1178" s="177"/>
      <c r="T1178" s="178"/>
      <c r="AT1178" s="173" t="s">
        <v>164</v>
      </c>
      <c r="AU1178" s="173" t="s">
        <v>82</v>
      </c>
      <c r="AV1178" s="14" t="s">
        <v>88</v>
      </c>
      <c r="AW1178" s="14" t="s">
        <v>30</v>
      </c>
      <c r="AX1178" s="14" t="s">
        <v>78</v>
      </c>
      <c r="AY1178" s="173" t="s">
        <v>155</v>
      </c>
    </row>
    <row r="1179" spans="2:65" s="1" customFormat="1" ht="16.5" customHeight="1">
      <c r="B1179" s="31"/>
      <c r="C1179" s="131" t="s">
        <v>1336</v>
      </c>
      <c r="D1179" s="131" t="s">
        <v>157</v>
      </c>
      <c r="E1179" s="132" t="s">
        <v>1337</v>
      </c>
      <c r="F1179" s="133" t="s">
        <v>1338</v>
      </c>
      <c r="G1179" s="134" t="s">
        <v>183</v>
      </c>
      <c r="H1179" s="135">
        <v>66.248999999999995</v>
      </c>
      <c r="I1179" s="136"/>
      <c r="J1179" s="137">
        <f>ROUND(I1179*H1179,2)</f>
        <v>0</v>
      </c>
      <c r="K1179" s="133" t="s">
        <v>1</v>
      </c>
      <c r="L1179" s="138"/>
      <c r="M1179" s="139" t="s">
        <v>1</v>
      </c>
      <c r="N1179" s="140" t="s">
        <v>38</v>
      </c>
      <c r="P1179" s="141">
        <f>O1179*H1179</f>
        <v>0</v>
      </c>
      <c r="Q1179" s="141">
        <v>2.07E-2</v>
      </c>
      <c r="R1179" s="141">
        <f>Q1179*H1179</f>
        <v>1.3713542999999999</v>
      </c>
      <c r="S1179" s="141">
        <v>0</v>
      </c>
      <c r="T1179" s="142">
        <f>S1179*H1179</f>
        <v>0</v>
      </c>
      <c r="AR1179" s="143" t="s">
        <v>409</v>
      </c>
      <c r="AT1179" s="143" t="s">
        <v>157</v>
      </c>
      <c r="AU1179" s="143" t="s">
        <v>82</v>
      </c>
      <c r="AY1179" s="16" t="s">
        <v>155</v>
      </c>
      <c r="BE1179" s="144">
        <f>IF(N1179="základní",J1179,0)</f>
        <v>0</v>
      </c>
      <c r="BF1179" s="144">
        <f>IF(N1179="snížená",J1179,0)</f>
        <v>0</v>
      </c>
      <c r="BG1179" s="144">
        <f>IF(N1179="zákl. přenesená",J1179,0)</f>
        <v>0</v>
      </c>
      <c r="BH1179" s="144">
        <f>IF(N1179="sníž. přenesená",J1179,0)</f>
        <v>0</v>
      </c>
      <c r="BI1179" s="144">
        <f>IF(N1179="nulová",J1179,0)</f>
        <v>0</v>
      </c>
      <c r="BJ1179" s="16" t="s">
        <v>78</v>
      </c>
      <c r="BK1179" s="144">
        <f>ROUND(I1179*H1179,2)</f>
        <v>0</v>
      </c>
      <c r="BL1179" s="16" t="s">
        <v>269</v>
      </c>
      <c r="BM1179" s="143" t="s">
        <v>1339</v>
      </c>
    </row>
    <row r="1180" spans="2:65" s="1" customFormat="1">
      <c r="B1180" s="31"/>
      <c r="D1180" s="145" t="s">
        <v>163</v>
      </c>
      <c r="F1180" s="146" t="s">
        <v>1340</v>
      </c>
      <c r="I1180" s="147"/>
      <c r="L1180" s="31"/>
      <c r="M1180" s="148"/>
      <c r="T1180" s="55"/>
      <c r="AT1180" s="16" t="s">
        <v>163</v>
      </c>
      <c r="AU1180" s="16" t="s">
        <v>82</v>
      </c>
    </row>
    <row r="1181" spans="2:65" s="13" customFormat="1">
      <c r="B1181" s="166"/>
      <c r="D1181" s="145" t="s">
        <v>164</v>
      </c>
      <c r="E1181" s="167" t="s">
        <v>1</v>
      </c>
      <c r="F1181" s="168" t="s">
        <v>337</v>
      </c>
      <c r="H1181" s="167" t="s">
        <v>1</v>
      </c>
      <c r="I1181" s="169"/>
      <c r="L1181" s="166"/>
      <c r="M1181" s="170"/>
      <c r="T1181" s="171"/>
      <c r="AT1181" s="167" t="s">
        <v>164</v>
      </c>
      <c r="AU1181" s="167" t="s">
        <v>82</v>
      </c>
      <c r="AV1181" s="13" t="s">
        <v>78</v>
      </c>
      <c r="AW1181" s="13" t="s">
        <v>30</v>
      </c>
      <c r="AX1181" s="13" t="s">
        <v>73</v>
      </c>
      <c r="AY1181" s="167" t="s">
        <v>155</v>
      </c>
    </row>
    <row r="1182" spans="2:65" s="12" customFormat="1">
      <c r="B1182" s="149"/>
      <c r="D1182" s="145" t="s">
        <v>164</v>
      </c>
      <c r="E1182" s="155" t="s">
        <v>1</v>
      </c>
      <c r="F1182" s="150" t="s">
        <v>1341</v>
      </c>
      <c r="H1182" s="151">
        <v>65.12</v>
      </c>
      <c r="I1182" s="152"/>
      <c r="L1182" s="149"/>
      <c r="M1182" s="153"/>
      <c r="T1182" s="154"/>
      <c r="AT1182" s="155" t="s">
        <v>164</v>
      </c>
      <c r="AU1182" s="155" t="s">
        <v>82</v>
      </c>
      <c r="AV1182" s="12" t="s">
        <v>82</v>
      </c>
      <c r="AW1182" s="12" t="s">
        <v>30</v>
      </c>
      <c r="AX1182" s="12" t="s">
        <v>73</v>
      </c>
      <c r="AY1182" s="155" t="s">
        <v>155</v>
      </c>
    </row>
    <row r="1183" spans="2:65" s="12" customFormat="1">
      <c r="B1183" s="149"/>
      <c r="D1183" s="145" t="s">
        <v>164</v>
      </c>
      <c r="E1183" s="155" t="s">
        <v>1</v>
      </c>
      <c r="F1183" s="150" t="s">
        <v>1342</v>
      </c>
      <c r="H1183" s="151">
        <v>1.129</v>
      </c>
      <c r="I1183" s="152"/>
      <c r="L1183" s="149"/>
      <c r="M1183" s="153"/>
      <c r="T1183" s="154"/>
      <c r="AT1183" s="155" t="s">
        <v>164</v>
      </c>
      <c r="AU1183" s="155" t="s">
        <v>82</v>
      </c>
      <c r="AV1183" s="12" t="s">
        <v>82</v>
      </c>
      <c r="AW1183" s="12" t="s">
        <v>30</v>
      </c>
      <c r="AX1183" s="12" t="s">
        <v>73</v>
      </c>
      <c r="AY1183" s="155" t="s">
        <v>155</v>
      </c>
    </row>
    <row r="1184" spans="2:65" s="14" customFormat="1">
      <c r="B1184" s="172"/>
      <c r="D1184" s="145" t="s">
        <v>164</v>
      </c>
      <c r="E1184" s="173" t="s">
        <v>1</v>
      </c>
      <c r="F1184" s="174" t="s">
        <v>179</v>
      </c>
      <c r="H1184" s="175">
        <v>66.249000000000009</v>
      </c>
      <c r="I1184" s="176"/>
      <c r="L1184" s="172"/>
      <c r="M1184" s="177"/>
      <c r="T1184" s="178"/>
      <c r="AT1184" s="173" t="s">
        <v>164</v>
      </c>
      <c r="AU1184" s="173" t="s">
        <v>82</v>
      </c>
      <c r="AV1184" s="14" t="s">
        <v>88</v>
      </c>
      <c r="AW1184" s="14" t="s">
        <v>30</v>
      </c>
      <c r="AX1184" s="14" t="s">
        <v>78</v>
      </c>
      <c r="AY1184" s="173" t="s">
        <v>155</v>
      </c>
    </row>
    <row r="1185" spans="2:65" s="1" customFormat="1" ht="24.15" customHeight="1">
      <c r="B1185" s="31"/>
      <c r="C1185" s="156" t="s">
        <v>1343</v>
      </c>
      <c r="D1185" s="156" t="s">
        <v>167</v>
      </c>
      <c r="E1185" s="157" t="s">
        <v>1344</v>
      </c>
      <c r="F1185" s="158" t="s">
        <v>1345</v>
      </c>
      <c r="G1185" s="159" t="s">
        <v>183</v>
      </c>
      <c r="H1185" s="160">
        <v>8.42</v>
      </c>
      <c r="I1185" s="161"/>
      <c r="J1185" s="162">
        <f>ROUND(I1185*H1185,2)</f>
        <v>0</v>
      </c>
      <c r="K1185" s="158" t="s">
        <v>161</v>
      </c>
      <c r="L1185" s="31"/>
      <c r="M1185" s="163" t="s">
        <v>1</v>
      </c>
      <c r="N1185" s="164" t="s">
        <v>38</v>
      </c>
      <c r="P1185" s="141">
        <f>O1185*H1185</f>
        <v>0</v>
      </c>
      <c r="Q1185" s="141">
        <v>0</v>
      </c>
      <c r="R1185" s="141">
        <f>Q1185*H1185</f>
        <v>0</v>
      </c>
      <c r="S1185" s="141">
        <v>0</v>
      </c>
      <c r="T1185" s="142">
        <f>S1185*H1185</f>
        <v>0</v>
      </c>
      <c r="AR1185" s="143" t="s">
        <v>269</v>
      </c>
      <c r="AT1185" s="143" t="s">
        <v>167</v>
      </c>
      <c r="AU1185" s="143" t="s">
        <v>82</v>
      </c>
      <c r="AY1185" s="16" t="s">
        <v>155</v>
      </c>
      <c r="BE1185" s="144">
        <f>IF(N1185="základní",J1185,0)</f>
        <v>0</v>
      </c>
      <c r="BF1185" s="144">
        <f>IF(N1185="snížená",J1185,0)</f>
        <v>0</v>
      </c>
      <c r="BG1185" s="144">
        <f>IF(N1185="zákl. přenesená",J1185,0)</f>
        <v>0</v>
      </c>
      <c r="BH1185" s="144">
        <f>IF(N1185="sníž. přenesená",J1185,0)</f>
        <v>0</v>
      </c>
      <c r="BI1185" s="144">
        <f>IF(N1185="nulová",J1185,0)</f>
        <v>0</v>
      </c>
      <c r="BJ1185" s="16" t="s">
        <v>78</v>
      </c>
      <c r="BK1185" s="144">
        <f>ROUND(I1185*H1185,2)</f>
        <v>0</v>
      </c>
      <c r="BL1185" s="16" t="s">
        <v>269</v>
      </c>
      <c r="BM1185" s="143" t="s">
        <v>1346</v>
      </c>
    </row>
    <row r="1186" spans="2:65" s="1" customFormat="1" ht="19.2">
      <c r="B1186" s="31"/>
      <c r="D1186" s="145" t="s">
        <v>163</v>
      </c>
      <c r="F1186" s="146" t="s">
        <v>1347</v>
      </c>
      <c r="I1186" s="147"/>
      <c r="L1186" s="31"/>
      <c r="M1186" s="148"/>
      <c r="T1186" s="55"/>
      <c r="AT1186" s="16" t="s">
        <v>163</v>
      </c>
      <c r="AU1186" s="16" t="s">
        <v>82</v>
      </c>
    </row>
    <row r="1187" spans="2:65" s="1" customFormat="1" ht="19.2">
      <c r="B1187" s="31"/>
      <c r="D1187" s="145" t="s">
        <v>173</v>
      </c>
      <c r="F1187" s="165" t="s">
        <v>1334</v>
      </c>
      <c r="I1187" s="147"/>
      <c r="L1187" s="31"/>
      <c r="M1187" s="148"/>
      <c r="T1187" s="55"/>
      <c r="AT1187" s="16" t="s">
        <v>173</v>
      </c>
      <c r="AU1187" s="16" t="s">
        <v>82</v>
      </c>
    </row>
    <row r="1188" spans="2:65" s="13" customFormat="1">
      <c r="B1188" s="166"/>
      <c r="D1188" s="145" t="s">
        <v>164</v>
      </c>
      <c r="E1188" s="167" t="s">
        <v>1</v>
      </c>
      <c r="F1188" s="168" t="s">
        <v>1335</v>
      </c>
      <c r="H1188" s="167" t="s">
        <v>1</v>
      </c>
      <c r="I1188" s="169"/>
      <c r="L1188" s="166"/>
      <c r="M1188" s="170"/>
      <c r="T1188" s="171"/>
      <c r="AT1188" s="167" t="s">
        <v>164</v>
      </c>
      <c r="AU1188" s="167" t="s">
        <v>82</v>
      </c>
      <c r="AV1188" s="13" t="s">
        <v>78</v>
      </c>
      <c r="AW1188" s="13" t="s">
        <v>30</v>
      </c>
      <c r="AX1188" s="13" t="s">
        <v>73</v>
      </c>
      <c r="AY1188" s="167" t="s">
        <v>155</v>
      </c>
    </row>
    <row r="1189" spans="2:65" s="12" customFormat="1">
      <c r="B1189" s="149"/>
      <c r="D1189" s="145" t="s">
        <v>164</v>
      </c>
      <c r="E1189" s="155" t="s">
        <v>1</v>
      </c>
      <c r="F1189" s="150" t="s">
        <v>1348</v>
      </c>
      <c r="H1189" s="151">
        <v>8.42</v>
      </c>
      <c r="I1189" s="152"/>
      <c r="L1189" s="149"/>
      <c r="M1189" s="153"/>
      <c r="T1189" s="154"/>
      <c r="AT1189" s="155" t="s">
        <v>164</v>
      </c>
      <c r="AU1189" s="155" t="s">
        <v>82</v>
      </c>
      <c r="AV1189" s="12" t="s">
        <v>82</v>
      </c>
      <c r="AW1189" s="12" t="s">
        <v>30</v>
      </c>
      <c r="AX1189" s="12" t="s">
        <v>73</v>
      </c>
      <c r="AY1189" s="155" t="s">
        <v>155</v>
      </c>
    </row>
    <row r="1190" spans="2:65" s="14" customFormat="1">
      <c r="B1190" s="172"/>
      <c r="D1190" s="145" t="s">
        <v>164</v>
      </c>
      <c r="E1190" s="173" t="s">
        <v>1</v>
      </c>
      <c r="F1190" s="174" t="s">
        <v>179</v>
      </c>
      <c r="H1190" s="175">
        <v>8.42</v>
      </c>
      <c r="I1190" s="176"/>
      <c r="L1190" s="172"/>
      <c r="M1190" s="177"/>
      <c r="T1190" s="178"/>
      <c r="AT1190" s="173" t="s">
        <v>164</v>
      </c>
      <c r="AU1190" s="173" t="s">
        <v>82</v>
      </c>
      <c r="AV1190" s="14" t="s">
        <v>88</v>
      </c>
      <c r="AW1190" s="14" t="s">
        <v>30</v>
      </c>
      <c r="AX1190" s="14" t="s">
        <v>78</v>
      </c>
      <c r="AY1190" s="173" t="s">
        <v>155</v>
      </c>
    </row>
    <row r="1191" spans="2:65" s="1" customFormat="1" ht="24.15" customHeight="1">
      <c r="B1191" s="31"/>
      <c r="C1191" s="156" t="s">
        <v>1349</v>
      </c>
      <c r="D1191" s="156" t="s">
        <v>167</v>
      </c>
      <c r="E1191" s="157" t="s">
        <v>1350</v>
      </c>
      <c r="F1191" s="158" t="s">
        <v>1351</v>
      </c>
      <c r="G1191" s="159" t="s">
        <v>183</v>
      </c>
      <c r="H1191" s="160">
        <v>79.287999999999997</v>
      </c>
      <c r="I1191" s="161"/>
      <c r="J1191" s="162">
        <f>ROUND(I1191*H1191,2)</f>
        <v>0</v>
      </c>
      <c r="K1191" s="158" t="s">
        <v>161</v>
      </c>
      <c r="L1191" s="31"/>
      <c r="M1191" s="163" t="s">
        <v>1</v>
      </c>
      <c r="N1191" s="164" t="s">
        <v>38</v>
      </c>
      <c r="P1191" s="141">
        <f>O1191*H1191</f>
        <v>0</v>
      </c>
      <c r="Q1191" s="141">
        <v>0</v>
      </c>
      <c r="R1191" s="141">
        <f>Q1191*H1191</f>
        <v>0</v>
      </c>
      <c r="S1191" s="141">
        <v>0</v>
      </c>
      <c r="T1191" s="142">
        <f>S1191*H1191</f>
        <v>0</v>
      </c>
      <c r="AR1191" s="143" t="s">
        <v>269</v>
      </c>
      <c r="AT1191" s="143" t="s">
        <v>167</v>
      </c>
      <c r="AU1191" s="143" t="s">
        <v>82</v>
      </c>
      <c r="AY1191" s="16" t="s">
        <v>155</v>
      </c>
      <c r="BE1191" s="144">
        <f>IF(N1191="základní",J1191,0)</f>
        <v>0</v>
      </c>
      <c r="BF1191" s="144">
        <f>IF(N1191="snížená",J1191,0)</f>
        <v>0</v>
      </c>
      <c r="BG1191" s="144">
        <f>IF(N1191="zákl. přenesená",J1191,0)</f>
        <v>0</v>
      </c>
      <c r="BH1191" s="144">
        <f>IF(N1191="sníž. přenesená",J1191,0)</f>
        <v>0</v>
      </c>
      <c r="BI1191" s="144">
        <f>IF(N1191="nulová",J1191,0)</f>
        <v>0</v>
      </c>
      <c r="BJ1191" s="16" t="s">
        <v>78</v>
      </c>
      <c r="BK1191" s="144">
        <f>ROUND(I1191*H1191,2)</f>
        <v>0</v>
      </c>
      <c r="BL1191" s="16" t="s">
        <v>269</v>
      </c>
      <c r="BM1191" s="143" t="s">
        <v>1352</v>
      </c>
    </row>
    <row r="1192" spans="2:65" s="1" customFormat="1" ht="19.2">
      <c r="B1192" s="31"/>
      <c r="D1192" s="145" t="s">
        <v>163</v>
      </c>
      <c r="F1192" s="146" t="s">
        <v>1353</v>
      </c>
      <c r="I1192" s="147"/>
      <c r="L1192" s="31"/>
      <c r="M1192" s="148"/>
      <c r="T1192" s="55"/>
      <c r="AT1192" s="16" t="s">
        <v>163</v>
      </c>
      <c r="AU1192" s="16" t="s">
        <v>82</v>
      </c>
    </row>
    <row r="1193" spans="2:65" s="1" customFormat="1" ht="19.2">
      <c r="B1193" s="31"/>
      <c r="D1193" s="145" t="s">
        <v>173</v>
      </c>
      <c r="F1193" s="165" t="s">
        <v>1334</v>
      </c>
      <c r="I1193" s="147"/>
      <c r="L1193" s="31"/>
      <c r="M1193" s="148"/>
      <c r="T1193" s="55"/>
      <c r="AT1193" s="16" t="s">
        <v>173</v>
      </c>
      <c r="AU1193" s="16" t="s">
        <v>82</v>
      </c>
    </row>
    <row r="1194" spans="2:65" s="13" customFormat="1">
      <c r="B1194" s="166"/>
      <c r="D1194" s="145" t="s">
        <v>164</v>
      </c>
      <c r="E1194" s="167" t="s">
        <v>1</v>
      </c>
      <c r="F1194" s="168" t="s">
        <v>376</v>
      </c>
      <c r="H1194" s="167" t="s">
        <v>1</v>
      </c>
      <c r="I1194" s="169"/>
      <c r="L1194" s="166"/>
      <c r="M1194" s="170"/>
      <c r="T1194" s="171"/>
      <c r="AT1194" s="167" t="s">
        <v>164</v>
      </c>
      <c r="AU1194" s="167" t="s">
        <v>82</v>
      </c>
      <c r="AV1194" s="13" t="s">
        <v>78</v>
      </c>
      <c r="AW1194" s="13" t="s">
        <v>30</v>
      </c>
      <c r="AX1194" s="13" t="s">
        <v>73</v>
      </c>
      <c r="AY1194" s="167" t="s">
        <v>155</v>
      </c>
    </row>
    <row r="1195" spans="2:65" s="12" customFormat="1">
      <c r="B1195" s="149"/>
      <c r="D1195" s="145" t="s">
        <v>164</v>
      </c>
      <c r="E1195" s="155" t="s">
        <v>1</v>
      </c>
      <c r="F1195" s="150" t="s">
        <v>1354</v>
      </c>
      <c r="H1195" s="151">
        <v>79.287999999999997</v>
      </c>
      <c r="I1195" s="152"/>
      <c r="L1195" s="149"/>
      <c r="M1195" s="153"/>
      <c r="T1195" s="154"/>
      <c r="AT1195" s="155" t="s">
        <v>164</v>
      </c>
      <c r="AU1195" s="155" t="s">
        <v>82</v>
      </c>
      <c r="AV1195" s="12" t="s">
        <v>82</v>
      </c>
      <c r="AW1195" s="12" t="s">
        <v>30</v>
      </c>
      <c r="AX1195" s="12" t="s">
        <v>73</v>
      </c>
      <c r="AY1195" s="155" t="s">
        <v>155</v>
      </c>
    </row>
    <row r="1196" spans="2:65" s="14" customFormat="1">
      <c r="B1196" s="172"/>
      <c r="D1196" s="145" t="s">
        <v>164</v>
      </c>
      <c r="E1196" s="173" t="s">
        <v>1</v>
      </c>
      <c r="F1196" s="174" t="s">
        <v>179</v>
      </c>
      <c r="H1196" s="175">
        <v>79.287999999999997</v>
      </c>
      <c r="I1196" s="176"/>
      <c r="L1196" s="172"/>
      <c r="M1196" s="177"/>
      <c r="T1196" s="178"/>
      <c r="AT1196" s="173" t="s">
        <v>164</v>
      </c>
      <c r="AU1196" s="173" t="s">
        <v>82</v>
      </c>
      <c r="AV1196" s="14" t="s">
        <v>88</v>
      </c>
      <c r="AW1196" s="14" t="s">
        <v>30</v>
      </c>
      <c r="AX1196" s="14" t="s">
        <v>78</v>
      </c>
      <c r="AY1196" s="173" t="s">
        <v>155</v>
      </c>
    </row>
    <row r="1197" spans="2:65" s="1" customFormat="1" ht="16.5" customHeight="1">
      <c r="B1197" s="31"/>
      <c r="C1197" s="156" t="s">
        <v>1355</v>
      </c>
      <c r="D1197" s="156" t="s">
        <v>167</v>
      </c>
      <c r="E1197" s="157" t="s">
        <v>1356</v>
      </c>
      <c r="F1197" s="158" t="s">
        <v>1357</v>
      </c>
      <c r="G1197" s="159" t="s">
        <v>198</v>
      </c>
      <c r="H1197" s="160">
        <v>30</v>
      </c>
      <c r="I1197" s="161"/>
      <c r="J1197" s="162">
        <f>ROUND(I1197*H1197,2)</f>
        <v>0</v>
      </c>
      <c r="K1197" s="158" t="s">
        <v>161</v>
      </c>
      <c r="L1197" s="31"/>
      <c r="M1197" s="163" t="s">
        <v>1</v>
      </c>
      <c r="N1197" s="164" t="s">
        <v>38</v>
      </c>
      <c r="P1197" s="141">
        <f>O1197*H1197</f>
        <v>0</v>
      </c>
      <c r="Q1197" s="141">
        <v>3.0000000000000001E-5</v>
      </c>
      <c r="R1197" s="141">
        <f>Q1197*H1197</f>
        <v>8.9999999999999998E-4</v>
      </c>
      <c r="S1197" s="141">
        <v>0</v>
      </c>
      <c r="T1197" s="142">
        <f>S1197*H1197</f>
        <v>0</v>
      </c>
      <c r="AR1197" s="143" t="s">
        <v>269</v>
      </c>
      <c r="AT1197" s="143" t="s">
        <v>167</v>
      </c>
      <c r="AU1197" s="143" t="s">
        <v>82</v>
      </c>
      <c r="AY1197" s="16" t="s">
        <v>155</v>
      </c>
      <c r="BE1197" s="144">
        <f>IF(N1197="základní",J1197,0)</f>
        <v>0</v>
      </c>
      <c r="BF1197" s="144">
        <f>IF(N1197="snížená",J1197,0)</f>
        <v>0</v>
      </c>
      <c r="BG1197" s="144">
        <f>IF(N1197="zákl. přenesená",J1197,0)</f>
        <v>0</v>
      </c>
      <c r="BH1197" s="144">
        <f>IF(N1197="sníž. přenesená",J1197,0)</f>
        <v>0</v>
      </c>
      <c r="BI1197" s="144">
        <f>IF(N1197="nulová",J1197,0)</f>
        <v>0</v>
      </c>
      <c r="BJ1197" s="16" t="s">
        <v>78</v>
      </c>
      <c r="BK1197" s="144">
        <f>ROUND(I1197*H1197,2)</f>
        <v>0</v>
      </c>
      <c r="BL1197" s="16" t="s">
        <v>269</v>
      </c>
      <c r="BM1197" s="143" t="s">
        <v>1358</v>
      </c>
    </row>
    <row r="1198" spans="2:65" s="1" customFormat="1">
      <c r="B1198" s="31"/>
      <c r="D1198" s="145" t="s">
        <v>163</v>
      </c>
      <c r="F1198" s="146" t="s">
        <v>1359</v>
      </c>
      <c r="I1198" s="147"/>
      <c r="L1198" s="31"/>
      <c r="M1198" s="148"/>
      <c r="T1198" s="55"/>
      <c r="AT1198" s="16" t="s">
        <v>163</v>
      </c>
      <c r="AU1198" s="16" t="s">
        <v>82</v>
      </c>
    </row>
    <row r="1199" spans="2:65" s="1" customFormat="1" ht="48">
      <c r="B1199" s="31"/>
      <c r="D1199" s="145" t="s">
        <v>173</v>
      </c>
      <c r="F1199" s="165" t="s">
        <v>1360</v>
      </c>
      <c r="I1199" s="147"/>
      <c r="L1199" s="31"/>
      <c r="M1199" s="148"/>
      <c r="T1199" s="55"/>
      <c r="AT1199" s="16" t="s">
        <v>173</v>
      </c>
      <c r="AU1199" s="16" t="s">
        <v>82</v>
      </c>
    </row>
    <row r="1200" spans="2:65" s="1" customFormat="1" ht="21.75" customHeight="1">
      <c r="B1200" s="31"/>
      <c r="C1200" s="156" t="s">
        <v>1361</v>
      </c>
      <c r="D1200" s="156" t="s">
        <v>167</v>
      </c>
      <c r="E1200" s="157" t="s">
        <v>1362</v>
      </c>
      <c r="F1200" s="158" t="s">
        <v>1363</v>
      </c>
      <c r="G1200" s="159" t="s">
        <v>191</v>
      </c>
      <c r="H1200" s="160">
        <v>60</v>
      </c>
      <c r="I1200" s="161"/>
      <c r="J1200" s="162">
        <f>ROUND(I1200*H1200,2)</f>
        <v>0</v>
      </c>
      <c r="K1200" s="158" t="s">
        <v>161</v>
      </c>
      <c r="L1200" s="31"/>
      <c r="M1200" s="163" t="s">
        <v>1</v>
      </c>
      <c r="N1200" s="164" t="s">
        <v>38</v>
      </c>
      <c r="P1200" s="141">
        <f>O1200*H1200</f>
        <v>0</v>
      </c>
      <c r="Q1200" s="141">
        <v>0</v>
      </c>
      <c r="R1200" s="141">
        <f>Q1200*H1200</f>
        <v>0</v>
      </c>
      <c r="S1200" s="141">
        <v>0</v>
      </c>
      <c r="T1200" s="142">
        <f>S1200*H1200</f>
        <v>0</v>
      </c>
      <c r="AR1200" s="143" t="s">
        <v>269</v>
      </c>
      <c r="AT1200" s="143" t="s">
        <v>167</v>
      </c>
      <c r="AU1200" s="143" t="s">
        <v>82</v>
      </c>
      <c r="AY1200" s="16" t="s">
        <v>155</v>
      </c>
      <c r="BE1200" s="144">
        <f>IF(N1200="základní",J1200,0)</f>
        <v>0</v>
      </c>
      <c r="BF1200" s="144">
        <f>IF(N1200="snížená",J1200,0)</f>
        <v>0</v>
      </c>
      <c r="BG1200" s="144">
        <f>IF(N1200="zákl. přenesená",J1200,0)</f>
        <v>0</v>
      </c>
      <c r="BH1200" s="144">
        <f>IF(N1200="sníž. přenesená",J1200,0)</f>
        <v>0</v>
      </c>
      <c r="BI1200" s="144">
        <f>IF(N1200="nulová",J1200,0)</f>
        <v>0</v>
      </c>
      <c r="BJ1200" s="16" t="s">
        <v>78</v>
      </c>
      <c r="BK1200" s="144">
        <f>ROUND(I1200*H1200,2)</f>
        <v>0</v>
      </c>
      <c r="BL1200" s="16" t="s">
        <v>269</v>
      </c>
      <c r="BM1200" s="143" t="s">
        <v>1364</v>
      </c>
    </row>
    <row r="1201" spans="2:65" s="1" customFormat="1" ht="19.2">
      <c r="B1201" s="31"/>
      <c r="D1201" s="145" t="s">
        <v>163</v>
      </c>
      <c r="F1201" s="146" t="s">
        <v>1365</v>
      </c>
      <c r="I1201" s="147"/>
      <c r="L1201" s="31"/>
      <c r="M1201" s="148"/>
      <c r="T1201" s="55"/>
      <c r="AT1201" s="16" t="s">
        <v>163</v>
      </c>
      <c r="AU1201" s="16" t="s">
        <v>82</v>
      </c>
    </row>
    <row r="1202" spans="2:65" s="1" customFormat="1" ht="48">
      <c r="B1202" s="31"/>
      <c r="D1202" s="145" t="s">
        <v>173</v>
      </c>
      <c r="F1202" s="165" t="s">
        <v>1360</v>
      </c>
      <c r="I1202" s="147"/>
      <c r="L1202" s="31"/>
      <c r="M1202" s="148"/>
      <c r="T1202" s="55"/>
      <c r="AT1202" s="16" t="s">
        <v>173</v>
      </c>
      <c r="AU1202" s="16" t="s">
        <v>82</v>
      </c>
    </row>
    <row r="1203" spans="2:65" s="1" customFormat="1" ht="24.15" customHeight="1">
      <c r="B1203" s="31"/>
      <c r="C1203" s="156" t="s">
        <v>1366</v>
      </c>
      <c r="D1203" s="156" t="s">
        <v>167</v>
      </c>
      <c r="E1203" s="157" t="s">
        <v>1367</v>
      </c>
      <c r="F1203" s="158" t="s">
        <v>1368</v>
      </c>
      <c r="G1203" s="159" t="s">
        <v>681</v>
      </c>
      <c r="H1203" s="181"/>
      <c r="I1203" s="161"/>
      <c r="J1203" s="162">
        <f>ROUND(I1203*H1203,2)</f>
        <v>0</v>
      </c>
      <c r="K1203" s="158" t="s">
        <v>161</v>
      </c>
      <c r="L1203" s="31"/>
      <c r="M1203" s="163" t="s">
        <v>1</v>
      </c>
      <c r="N1203" s="164" t="s">
        <v>38</v>
      </c>
      <c r="P1203" s="141">
        <f>O1203*H1203</f>
        <v>0</v>
      </c>
      <c r="Q1203" s="141">
        <v>0</v>
      </c>
      <c r="R1203" s="141">
        <f>Q1203*H1203</f>
        <v>0</v>
      </c>
      <c r="S1203" s="141">
        <v>0</v>
      </c>
      <c r="T1203" s="142">
        <f>S1203*H1203</f>
        <v>0</v>
      </c>
      <c r="AR1203" s="143" t="s">
        <v>269</v>
      </c>
      <c r="AT1203" s="143" t="s">
        <v>167</v>
      </c>
      <c r="AU1203" s="143" t="s">
        <v>82</v>
      </c>
      <c r="AY1203" s="16" t="s">
        <v>155</v>
      </c>
      <c r="BE1203" s="144">
        <f>IF(N1203="základní",J1203,0)</f>
        <v>0</v>
      </c>
      <c r="BF1203" s="144">
        <f>IF(N1203="snížená",J1203,0)</f>
        <v>0</v>
      </c>
      <c r="BG1203" s="144">
        <f>IF(N1203="zákl. přenesená",J1203,0)</f>
        <v>0</v>
      </c>
      <c r="BH1203" s="144">
        <f>IF(N1203="sníž. přenesená",J1203,0)</f>
        <v>0</v>
      </c>
      <c r="BI1203" s="144">
        <f>IF(N1203="nulová",J1203,0)</f>
        <v>0</v>
      </c>
      <c r="BJ1203" s="16" t="s">
        <v>78</v>
      </c>
      <c r="BK1203" s="144">
        <f>ROUND(I1203*H1203,2)</f>
        <v>0</v>
      </c>
      <c r="BL1203" s="16" t="s">
        <v>269</v>
      </c>
      <c r="BM1203" s="143" t="s">
        <v>1369</v>
      </c>
    </row>
    <row r="1204" spans="2:65" s="1" customFormat="1" ht="28.8">
      <c r="B1204" s="31"/>
      <c r="D1204" s="145" t="s">
        <v>163</v>
      </c>
      <c r="F1204" s="146" t="s">
        <v>1370</v>
      </c>
      <c r="I1204" s="147"/>
      <c r="L1204" s="31"/>
      <c r="M1204" s="148"/>
      <c r="T1204" s="55"/>
      <c r="AT1204" s="16" t="s">
        <v>163</v>
      </c>
      <c r="AU1204" s="16" t="s">
        <v>82</v>
      </c>
    </row>
    <row r="1205" spans="2:65" s="1" customFormat="1" ht="124.8">
      <c r="B1205" s="31"/>
      <c r="D1205" s="145" t="s">
        <v>173</v>
      </c>
      <c r="F1205" s="165" t="s">
        <v>684</v>
      </c>
      <c r="I1205" s="147"/>
      <c r="L1205" s="31"/>
      <c r="M1205" s="148"/>
      <c r="T1205" s="55"/>
      <c r="AT1205" s="16" t="s">
        <v>173</v>
      </c>
      <c r="AU1205" s="16" t="s">
        <v>82</v>
      </c>
    </row>
    <row r="1206" spans="2:65" s="11" customFormat="1" ht="22.95" customHeight="1">
      <c r="B1206" s="119"/>
      <c r="D1206" s="120" t="s">
        <v>72</v>
      </c>
      <c r="E1206" s="129" t="s">
        <v>1371</v>
      </c>
      <c r="F1206" s="129" t="s">
        <v>1372</v>
      </c>
      <c r="I1206" s="122"/>
      <c r="J1206" s="130">
        <f>BK1206</f>
        <v>0</v>
      </c>
      <c r="L1206" s="119"/>
      <c r="M1206" s="124"/>
      <c r="P1206" s="125">
        <f>SUM(P1207:P1265)</f>
        <v>0</v>
      </c>
      <c r="R1206" s="125">
        <f>SUM(R1207:R1265)</f>
        <v>2.6127507399999996</v>
      </c>
      <c r="T1206" s="126">
        <f>SUM(T1207:T1265)</f>
        <v>0</v>
      </c>
      <c r="AR1206" s="120" t="s">
        <v>82</v>
      </c>
      <c r="AT1206" s="127" t="s">
        <v>72</v>
      </c>
      <c r="AU1206" s="127" t="s">
        <v>78</v>
      </c>
      <c r="AY1206" s="120" t="s">
        <v>155</v>
      </c>
      <c r="BK1206" s="128">
        <f>SUM(BK1207:BK1265)</f>
        <v>0</v>
      </c>
    </row>
    <row r="1207" spans="2:65" s="1" customFormat="1" ht="24.15" customHeight="1">
      <c r="B1207" s="31"/>
      <c r="C1207" s="156" t="s">
        <v>1373</v>
      </c>
      <c r="D1207" s="156" t="s">
        <v>167</v>
      </c>
      <c r="E1207" s="157" t="s">
        <v>1374</v>
      </c>
      <c r="F1207" s="158" t="s">
        <v>1375</v>
      </c>
      <c r="G1207" s="159" t="s">
        <v>183</v>
      </c>
      <c r="H1207" s="160">
        <v>238.58</v>
      </c>
      <c r="I1207" s="161"/>
      <c r="J1207" s="162">
        <f>ROUND(I1207*H1207,2)</f>
        <v>0</v>
      </c>
      <c r="K1207" s="158" t="s">
        <v>161</v>
      </c>
      <c r="L1207" s="31"/>
      <c r="M1207" s="163" t="s">
        <v>1</v>
      </c>
      <c r="N1207" s="164" t="s">
        <v>38</v>
      </c>
      <c r="P1207" s="141">
        <f>O1207*H1207</f>
        <v>0</v>
      </c>
      <c r="Q1207" s="141">
        <v>2.0000000000000001E-4</v>
      </c>
      <c r="R1207" s="141">
        <f>Q1207*H1207</f>
        <v>4.7716000000000001E-2</v>
      </c>
      <c r="S1207" s="141">
        <v>0</v>
      </c>
      <c r="T1207" s="142">
        <f>S1207*H1207</f>
        <v>0</v>
      </c>
      <c r="AR1207" s="143" t="s">
        <v>269</v>
      </c>
      <c r="AT1207" s="143" t="s">
        <v>167</v>
      </c>
      <c r="AU1207" s="143" t="s">
        <v>82</v>
      </c>
      <c r="AY1207" s="16" t="s">
        <v>155</v>
      </c>
      <c r="BE1207" s="144">
        <f>IF(N1207="základní",J1207,0)</f>
        <v>0</v>
      </c>
      <c r="BF1207" s="144">
        <f>IF(N1207="snížená",J1207,0)</f>
        <v>0</v>
      </c>
      <c r="BG1207" s="144">
        <f>IF(N1207="zákl. přenesená",J1207,0)</f>
        <v>0</v>
      </c>
      <c r="BH1207" s="144">
        <f>IF(N1207="sníž. přenesená",J1207,0)</f>
        <v>0</v>
      </c>
      <c r="BI1207" s="144">
        <f>IF(N1207="nulová",J1207,0)</f>
        <v>0</v>
      </c>
      <c r="BJ1207" s="16" t="s">
        <v>78</v>
      </c>
      <c r="BK1207" s="144">
        <f>ROUND(I1207*H1207,2)</f>
        <v>0</v>
      </c>
      <c r="BL1207" s="16" t="s">
        <v>269</v>
      </c>
      <c r="BM1207" s="143" t="s">
        <v>1376</v>
      </c>
    </row>
    <row r="1208" spans="2:65" s="1" customFormat="1">
      <c r="B1208" s="31"/>
      <c r="D1208" s="145" t="s">
        <v>163</v>
      </c>
      <c r="F1208" s="146" t="s">
        <v>1377</v>
      </c>
      <c r="I1208" s="147"/>
      <c r="L1208" s="31"/>
      <c r="M1208" s="148"/>
      <c r="T1208" s="55"/>
      <c r="AT1208" s="16" t="s">
        <v>163</v>
      </c>
      <c r="AU1208" s="16" t="s">
        <v>82</v>
      </c>
    </row>
    <row r="1209" spans="2:65" s="1" customFormat="1" ht="67.2">
      <c r="B1209" s="31"/>
      <c r="D1209" s="145" t="s">
        <v>173</v>
      </c>
      <c r="F1209" s="165" t="s">
        <v>1378</v>
      </c>
      <c r="I1209" s="147"/>
      <c r="L1209" s="31"/>
      <c r="M1209" s="148"/>
      <c r="T1209" s="55"/>
      <c r="AT1209" s="16" t="s">
        <v>173</v>
      </c>
      <c r="AU1209" s="16" t="s">
        <v>82</v>
      </c>
    </row>
    <row r="1210" spans="2:65" s="13" customFormat="1">
      <c r="B1210" s="166"/>
      <c r="D1210" s="145" t="s">
        <v>164</v>
      </c>
      <c r="E1210" s="167" t="s">
        <v>1</v>
      </c>
      <c r="F1210" s="168" t="s">
        <v>1379</v>
      </c>
      <c r="H1210" s="167" t="s">
        <v>1</v>
      </c>
      <c r="I1210" s="169"/>
      <c r="L1210" s="166"/>
      <c r="M1210" s="170"/>
      <c r="T1210" s="171"/>
      <c r="AT1210" s="167" t="s">
        <v>164</v>
      </c>
      <c r="AU1210" s="167" t="s">
        <v>82</v>
      </c>
      <c r="AV1210" s="13" t="s">
        <v>78</v>
      </c>
      <c r="AW1210" s="13" t="s">
        <v>30</v>
      </c>
      <c r="AX1210" s="13" t="s">
        <v>73</v>
      </c>
      <c r="AY1210" s="167" t="s">
        <v>155</v>
      </c>
    </row>
    <row r="1211" spans="2:65" s="12" customFormat="1">
      <c r="B1211" s="149"/>
      <c r="D1211" s="145" t="s">
        <v>164</v>
      </c>
      <c r="E1211" s="155" t="s">
        <v>1</v>
      </c>
      <c r="F1211" s="150" t="s">
        <v>1380</v>
      </c>
      <c r="H1211" s="151">
        <v>238.58</v>
      </c>
      <c r="I1211" s="152"/>
      <c r="L1211" s="149"/>
      <c r="M1211" s="153"/>
      <c r="T1211" s="154"/>
      <c r="AT1211" s="155" t="s">
        <v>164</v>
      </c>
      <c r="AU1211" s="155" t="s">
        <v>82</v>
      </c>
      <c r="AV1211" s="12" t="s">
        <v>82</v>
      </c>
      <c r="AW1211" s="12" t="s">
        <v>30</v>
      </c>
      <c r="AX1211" s="12" t="s">
        <v>73</v>
      </c>
      <c r="AY1211" s="155" t="s">
        <v>155</v>
      </c>
    </row>
    <row r="1212" spans="2:65" s="14" customFormat="1">
      <c r="B1212" s="172"/>
      <c r="D1212" s="145" t="s">
        <v>164</v>
      </c>
      <c r="E1212" s="173" t="s">
        <v>1</v>
      </c>
      <c r="F1212" s="174" t="s">
        <v>179</v>
      </c>
      <c r="H1212" s="175">
        <v>238.58</v>
      </c>
      <c r="I1212" s="176"/>
      <c r="L1212" s="172"/>
      <c r="M1212" s="177"/>
      <c r="T1212" s="178"/>
      <c r="AT1212" s="173" t="s">
        <v>164</v>
      </c>
      <c r="AU1212" s="173" t="s">
        <v>82</v>
      </c>
      <c r="AV1212" s="14" t="s">
        <v>88</v>
      </c>
      <c r="AW1212" s="14" t="s">
        <v>30</v>
      </c>
      <c r="AX1212" s="14" t="s">
        <v>78</v>
      </c>
      <c r="AY1212" s="173" t="s">
        <v>155</v>
      </c>
    </row>
    <row r="1213" spans="2:65" s="1" customFormat="1" ht="24.15" customHeight="1">
      <c r="B1213" s="31"/>
      <c r="C1213" s="156" t="s">
        <v>1381</v>
      </c>
      <c r="D1213" s="156" t="s">
        <v>167</v>
      </c>
      <c r="E1213" s="157" t="s">
        <v>1382</v>
      </c>
      <c r="F1213" s="158" t="s">
        <v>1383</v>
      </c>
      <c r="G1213" s="159" t="s">
        <v>183</v>
      </c>
      <c r="H1213" s="160">
        <v>238.58</v>
      </c>
      <c r="I1213" s="161"/>
      <c r="J1213" s="162">
        <f>ROUND(I1213*H1213,2)</f>
        <v>0</v>
      </c>
      <c r="K1213" s="158" t="s">
        <v>161</v>
      </c>
      <c r="L1213" s="31"/>
      <c r="M1213" s="163" t="s">
        <v>1</v>
      </c>
      <c r="N1213" s="164" t="s">
        <v>38</v>
      </c>
      <c r="P1213" s="141">
        <f>O1213*H1213</f>
        <v>0</v>
      </c>
      <c r="Q1213" s="141">
        <v>4.4999999999999997E-3</v>
      </c>
      <c r="R1213" s="141">
        <f>Q1213*H1213</f>
        <v>1.07361</v>
      </c>
      <c r="S1213" s="141">
        <v>0</v>
      </c>
      <c r="T1213" s="142">
        <f>S1213*H1213</f>
        <v>0</v>
      </c>
      <c r="AR1213" s="143" t="s">
        <v>269</v>
      </c>
      <c r="AT1213" s="143" t="s">
        <v>167</v>
      </c>
      <c r="AU1213" s="143" t="s">
        <v>82</v>
      </c>
      <c r="AY1213" s="16" t="s">
        <v>155</v>
      </c>
      <c r="BE1213" s="144">
        <f>IF(N1213="základní",J1213,0)</f>
        <v>0</v>
      </c>
      <c r="BF1213" s="144">
        <f>IF(N1213="snížená",J1213,0)</f>
        <v>0</v>
      </c>
      <c r="BG1213" s="144">
        <f>IF(N1213="zákl. přenesená",J1213,0)</f>
        <v>0</v>
      </c>
      <c r="BH1213" s="144">
        <f>IF(N1213="sníž. přenesená",J1213,0)</f>
        <v>0</v>
      </c>
      <c r="BI1213" s="144">
        <f>IF(N1213="nulová",J1213,0)</f>
        <v>0</v>
      </c>
      <c r="BJ1213" s="16" t="s">
        <v>78</v>
      </c>
      <c r="BK1213" s="144">
        <f>ROUND(I1213*H1213,2)</f>
        <v>0</v>
      </c>
      <c r="BL1213" s="16" t="s">
        <v>269</v>
      </c>
      <c r="BM1213" s="143" t="s">
        <v>1384</v>
      </c>
    </row>
    <row r="1214" spans="2:65" s="1" customFormat="1" ht="19.2">
      <c r="B1214" s="31"/>
      <c r="D1214" s="145" t="s">
        <v>163</v>
      </c>
      <c r="F1214" s="146" t="s">
        <v>1385</v>
      </c>
      <c r="I1214" s="147"/>
      <c r="L1214" s="31"/>
      <c r="M1214" s="148"/>
      <c r="T1214" s="55"/>
      <c r="AT1214" s="16" t="s">
        <v>163</v>
      </c>
      <c r="AU1214" s="16" t="s">
        <v>82</v>
      </c>
    </row>
    <row r="1215" spans="2:65" s="1" customFormat="1" ht="67.2">
      <c r="B1215" s="31"/>
      <c r="D1215" s="145" t="s">
        <v>173</v>
      </c>
      <c r="F1215" s="165" t="s">
        <v>1378</v>
      </c>
      <c r="I1215" s="147"/>
      <c r="L1215" s="31"/>
      <c r="M1215" s="148"/>
      <c r="T1215" s="55"/>
      <c r="AT1215" s="16" t="s">
        <v>173</v>
      </c>
      <c r="AU1215" s="16" t="s">
        <v>82</v>
      </c>
    </row>
    <row r="1216" spans="2:65" s="13" customFormat="1">
      <c r="B1216" s="166"/>
      <c r="D1216" s="145" t="s">
        <v>164</v>
      </c>
      <c r="E1216" s="167" t="s">
        <v>1</v>
      </c>
      <c r="F1216" s="168" t="s">
        <v>1379</v>
      </c>
      <c r="H1216" s="167" t="s">
        <v>1</v>
      </c>
      <c r="I1216" s="169"/>
      <c r="L1216" s="166"/>
      <c r="M1216" s="170"/>
      <c r="T1216" s="171"/>
      <c r="AT1216" s="167" t="s">
        <v>164</v>
      </c>
      <c r="AU1216" s="167" t="s">
        <v>82</v>
      </c>
      <c r="AV1216" s="13" t="s">
        <v>78</v>
      </c>
      <c r="AW1216" s="13" t="s">
        <v>30</v>
      </c>
      <c r="AX1216" s="13" t="s">
        <v>73</v>
      </c>
      <c r="AY1216" s="167" t="s">
        <v>155</v>
      </c>
    </row>
    <row r="1217" spans="2:65" s="12" customFormat="1">
      <c r="B1217" s="149"/>
      <c r="D1217" s="145" t="s">
        <v>164</v>
      </c>
      <c r="E1217" s="155" t="s">
        <v>1</v>
      </c>
      <c r="F1217" s="150" t="s">
        <v>1380</v>
      </c>
      <c r="H1217" s="151">
        <v>238.58</v>
      </c>
      <c r="I1217" s="152"/>
      <c r="L1217" s="149"/>
      <c r="M1217" s="153"/>
      <c r="T1217" s="154"/>
      <c r="AT1217" s="155" t="s">
        <v>164</v>
      </c>
      <c r="AU1217" s="155" t="s">
        <v>82</v>
      </c>
      <c r="AV1217" s="12" t="s">
        <v>82</v>
      </c>
      <c r="AW1217" s="12" t="s">
        <v>30</v>
      </c>
      <c r="AX1217" s="12" t="s">
        <v>73</v>
      </c>
      <c r="AY1217" s="155" t="s">
        <v>155</v>
      </c>
    </row>
    <row r="1218" spans="2:65" s="14" customFormat="1">
      <c r="B1218" s="172"/>
      <c r="D1218" s="145" t="s">
        <v>164</v>
      </c>
      <c r="E1218" s="173" t="s">
        <v>1</v>
      </c>
      <c r="F1218" s="174" t="s">
        <v>179</v>
      </c>
      <c r="H1218" s="175">
        <v>238.58</v>
      </c>
      <c r="I1218" s="176"/>
      <c r="L1218" s="172"/>
      <c r="M1218" s="177"/>
      <c r="T1218" s="178"/>
      <c r="AT1218" s="173" t="s">
        <v>164</v>
      </c>
      <c r="AU1218" s="173" t="s">
        <v>82</v>
      </c>
      <c r="AV1218" s="14" t="s">
        <v>88</v>
      </c>
      <c r="AW1218" s="14" t="s">
        <v>30</v>
      </c>
      <c r="AX1218" s="14" t="s">
        <v>78</v>
      </c>
      <c r="AY1218" s="173" t="s">
        <v>155</v>
      </c>
    </row>
    <row r="1219" spans="2:65" s="1" customFormat="1" ht="16.5" customHeight="1">
      <c r="B1219" s="31"/>
      <c r="C1219" s="156" t="s">
        <v>1386</v>
      </c>
      <c r="D1219" s="156" t="s">
        <v>167</v>
      </c>
      <c r="E1219" s="157" t="s">
        <v>1387</v>
      </c>
      <c r="F1219" s="158" t="s">
        <v>1388</v>
      </c>
      <c r="G1219" s="159" t="s">
        <v>183</v>
      </c>
      <c r="H1219" s="160">
        <v>170.8</v>
      </c>
      <c r="I1219" s="161"/>
      <c r="J1219" s="162">
        <f>ROUND(I1219*H1219,2)</f>
        <v>0</v>
      </c>
      <c r="K1219" s="158" t="s">
        <v>161</v>
      </c>
      <c r="L1219" s="31"/>
      <c r="M1219" s="163" t="s">
        <v>1</v>
      </c>
      <c r="N1219" s="164" t="s">
        <v>38</v>
      </c>
      <c r="P1219" s="141">
        <f>O1219*H1219</f>
        <v>0</v>
      </c>
      <c r="Q1219" s="141">
        <v>5.0000000000000001E-4</v>
      </c>
      <c r="R1219" s="141">
        <f>Q1219*H1219</f>
        <v>8.5400000000000004E-2</v>
      </c>
      <c r="S1219" s="141">
        <v>0</v>
      </c>
      <c r="T1219" s="142">
        <f>S1219*H1219</f>
        <v>0</v>
      </c>
      <c r="AR1219" s="143" t="s">
        <v>269</v>
      </c>
      <c r="AT1219" s="143" t="s">
        <v>167</v>
      </c>
      <c r="AU1219" s="143" t="s">
        <v>82</v>
      </c>
      <c r="AY1219" s="16" t="s">
        <v>155</v>
      </c>
      <c r="BE1219" s="144">
        <f>IF(N1219="základní",J1219,0)</f>
        <v>0</v>
      </c>
      <c r="BF1219" s="144">
        <f>IF(N1219="snížená",J1219,0)</f>
        <v>0</v>
      </c>
      <c r="BG1219" s="144">
        <f>IF(N1219="zákl. přenesená",J1219,0)</f>
        <v>0</v>
      </c>
      <c r="BH1219" s="144">
        <f>IF(N1219="sníž. přenesená",J1219,0)</f>
        <v>0</v>
      </c>
      <c r="BI1219" s="144">
        <f>IF(N1219="nulová",J1219,0)</f>
        <v>0</v>
      </c>
      <c r="BJ1219" s="16" t="s">
        <v>78</v>
      </c>
      <c r="BK1219" s="144">
        <f>ROUND(I1219*H1219,2)</f>
        <v>0</v>
      </c>
      <c r="BL1219" s="16" t="s">
        <v>269</v>
      </c>
      <c r="BM1219" s="143" t="s">
        <v>1389</v>
      </c>
    </row>
    <row r="1220" spans="2:65" s="1" customFormat="1">
      <c r="B1220" s="31"/>
      <c r="D1220" s="145" t="s">
        <v>163</v>
      </c>
      <c r="F1220" s="146" t="s">
        <v>1390</v>
      </c>
      <c r="I1220" s="147"/>
      <c r="L1220" s="31"/>
      <c r="M1220" s="148"/>
      <c r="T1220" s="55"/>
      <c r="AT1220" s="16" t="s">
        <v>163</v>
      </c>
      <c r="AU1220" s="16" t="s">
        <v>82</v>
      </c>
    </row>
    <row r="1221" spans="2:65" s="1" customFormat="1" ht="28.8">
      <c r="B1221" s="31"/>
      <c r="D1221" s="145" t="s">
        <v>173</v>
      </c>
      <c r="F1221" s="165" t="s">
        <v>1391</v>
      </c>
      <c r="I1221" s="147"/>
      <c r="L1221" s="31"/>
      <c r="M1221" s="148"/>
      <c r="T1221" s="55"/>
      <c r="AT1221" s="16" t="s">
        <v>173</v>
      </c>
      <c r="AU1221" s="16" t="s">
        <v>82</v>
      </c>
    </row>
    <row r="1222" spans="2:65" s="13" customFormat="1">
      <c r="B1222" s="166"/>
      <c r="D1222" s="145" t="s">
        <v>164</v>
      </c>
      <c r="E1222" s="167" t="s">
        <v>1</v>
      </c>
      <c r="F1222" s="168" t="s">
        <v>1392</v>
      </c>
      <c r="H1222" s="167" t="s">
        <v>1</v>
      </c>
      <c r="I1222" s="169"/>
      <c r="L1222" s="166"/>
      <c r="M1222" s="170"/>
      <c r="T1222" s="171"/>
      <c r="AT1222" s="167" t="s">
        <v>164</v>
      </c>
      <c r="AU1222" s="167" t="s">
        <v>82</v>
      </c>
      <c r="AV1222" s="13" t="s">
        <v>78</v>
      </c>
      <c r="AW1222" s="13" t="s">
        <v>30</v>
      </c>
      <c r="AX1222" s="13" t="s">
        <v>73</v>
      </c>
      <c r="AY1222" s="167" t="s">
        <v>155</v>
      </c>
    </row>
    <row r="1223" spans="2:65" s="12" customFormat="1">
      <c r="B1223" s="149"/>
      <c r="D1223" s="145" t="s">
        <v>164</v>
      </c>
      <c r="E1223" s="155" t="s">
        <v>1</v>
      </c>
      <c r="F1223" s="150" t="s">
        <v>1021</v>
      </c>
      <c r="H1223" s="151">
        <v>170.8</v>
      </c>
      <c r="I1223" s="152"/>
      <c r="L1223" s="149"/>
      <c r="M1223" s="153"/>
      <c r="T1223" s="154"/>
      <c r="AT1223" s="155" t="s">
        <v>164</v>
      </c>
      <c r="AU1223" s="155" t="s">
        <v>82</v>
      </c>
      <c r="AV1223" s="12" t="s">
        <v>82</v>
      </c>
      <c r="AW1223" s="12" t="s">
        <v>30</v>
      </c>
      <c r="AX1223" s="12" t="s">
        <v>73</v>
      </c>
      <c r="AY1223" s="155" t="s">
        <v>155</v>
      </c>
    </row>
    <row r="1224" spans="2:65" s="14" customFormat="1">
      <c r="B1224" s="172"/>
      <c r="D1224" s="145" t="s">
        <v>164</v>
      </c>
      <c r="E1224" s="173" t="s">
        <v>1</v>
      </c>
      <c r="F1224" s="174" t="s">
        <v>179</v>
      </c>
      <c r="H1224" s="175">
        <v>170.8</v>
      </c>
      <c r="I1224" s="176"/>
      <c r="L1224" s="172"/>
      <c r="M1224" s="177"/>
      <c r="T1224" s="178"/>
      <c r="AT1224" s="173" t="s">
        <v>164</v>
      </c>
      <c r="AU1224" s="173" t="s">
        <v>82</v>
      </c>
      <c r="AV1224" s="14" t="s">
        <v>88</v>
      </c>
      <c r="AW1224" s="14" t="s">
        <v>30</v>
      </c>
      <c r="AX1224" s="14" t="s">
        <v>78</v>
      </c>
      <c r="AY1224" s="173" t="s">
        <v>155</v>
      </c>
    </row>
    <row r="1225" spans="2:65" s="1" customFormat="1" ht="33" customHeight="1">
      <c r="B1225" s="31"/>
      <c r="C1225" s="131" t="s">
        <v>1393</v>
      </c>
      <c r="D1225" s="131" t="s">
        <v>157</v>
      </c>
      <c r="E1225" s="132" t="s">
        <v>1394</v>
      </c>
      <c r="F1225" s="133" t="s">
        <v>1395</v>
      </c>
      <c r="G1225" s="134" t="s">
        <v>183</v>
      </c>
      <c r="H1225" s="135">
        <v>187.88</v>
      </c>
      <c r="I1225" s="136"/>
      <c r="J1225" s="137">
        <f>ROUND(I1225*H1225,2)</f>
        <v>0</v>
      </c>
      <c r="K1225" s="133" t="s">
        <v>161</v>
      </c>
      <c r="L1225" s="138"/>
      <c r="M1225" s="139" t="s">
        <v>1</v>
      </c>
      <c r="N1225" s="140" t="s">
        <v>38</v>
      </c>
      <c r="P1225" s="141">
        <f>O1225*H1225</f>
        <v>0</v>
      </c>
      <c r="Q1225" s="141">
        <v>1.75E-3</v>
      </c>
      <c r="R1225" s="141">
        <f>Q1225*H1225</f>
        <v>0.32878999999999997</v>
      </c>
      <c r="S1225" s="141">
        <v>0</v>
      </c>
      <c r="T1225" s="142">
        <f>S1225*H1225</f>
        <v>0</v>
      </c>
      <c r="AR1225" s="143" t="s">
        <v>409</v>
      </c>
      <c r="AT1225" s="143" t="s">
        <v>157</v>
      </c>
      <c r="AU1225" s="143" t="s">
        <v>82</v>
      </c>
      <c r="AY1225" s="16" t="s">
        <v>155</v>
      </c>
      <c r="BE1225" s="144">
        <f>IF(N1225="základní",J1225,0)</f>
        <v>0</v>
      </c>
      <c r="BF1225" s="144">
        <f>IF(N1225="snížená",J1225,0)</f>
        <v>0</v>
      </c>
      <c r="BG1225" s="144">
        <f>IF(N1225="zákl. přenesená",J1225,0)</f>
        <v>0</v>
      </c>
      <c r="BH1225" s="144">
        <f>IF(N1225="sníž. přenesená",J1225,0)</f>
        <v>0</v>
      </c>
      <c r="BI1225" s="144">
        <f>IF(N1225="nulová",J1225,0)</f>
        <v>0</v>
      </c>
      <c r="BJ1225" s="16" t="s">
        <v>78</v>
      </c>
      <c r="BK1225" s="144">
        <f>ROUND(I1225*H1225,2)</f>
        <v>0</v>
      </c>
      <c r="BL1225" s="16" t="s">
        <v>269</v>
      </c>
      <c r="BM1225" s="143" t="s">
        <v>1396</v>
      </c>
    </row>
    <row r="1226" spans="2:65" s="1" customFormat="1" ht="19.2">
      <c r="B1226" s="31"/>
      <c r="D1226" s="145" t="s">
        <v>163</v>
      </c>
      <c r="F1226" s="146" t="s">
        <v>1395</v>
      </c>
      <c r="I1226" s="147"/>
      <c r="L1226" s="31"/>
      <c r="M1226" s="148"/>
      <c r="T1226" s="55"/>
      <c r="AT1226" s="16" t="s">
        <v>163</v>
      </c>
      <c r="AU1226" s="16" t="s">
        <v>82</v>
      </c>
    </row>
    <row r="1227" spans="2:65" s="13" customFormat="1">
      <c r="B1227" s="166"/>
      <c r="D1227" s="145" t="s">
        <v>164</v>
      </c>
      <c r="E1227" s="167" t="s">
        <v>1</v>
      </c>
      <c r="F1227" s="168" t="s">
        <v>337</v>
      </c>
      <c r="H1227" s="167" t="s">
        <v>1</v>
      </c>
      <c r="I1227" s="169"/>
      <c r="L1227" s="166"/>
      <c r="M1227" s="170"/>
      <c r="T1227" s="171"/>
      <c r="AT1227" s="167" t="s">
        <v>164</v>
      </c>
      <c r="AU1227" s="167" t="s">
        <v>82</v>
      </c>
      <c r="AV1227" s="13" t="s">
        <v>78</v>
      </c>
      <c r="AW1227" s="13" t="s">
        <v>30</v>
      </c>
      <c r="AX1227" s="13" t="s">
        <v>73</v>
      </c>
      <c r="AY1227" s="167" t="s">
        <v>155</v>
      </c>
    </row>
    <row r="1228" spans="2:65" s="12" customFormat="1">
      <c r="B1228" s="149"/>
      <c r="D1228" s="145" t="s">
        <v>164</v>
      </c>
      <c r="E1228" s="155" t="s">
        <v>1</v>
      </c>
      <c r="F1228" s="150" t="s">
        <v>1397</v>
      </c>
      <c r="H1228" s="151">
        <v>187.88</v>
      </c>
      <c r="I1228" s="152"/>
      <c r="L1228" s="149"/>
      <c r="M1228" s="153"/>
      <c r="T1228" s="154"/>
      <c r="AT1228" s="155" t="s">
        <v>164</v>
      </c>
      <c r="AU1228" s="155" t="s">
        <v>82</v>
      </c>
      <c r="AV1228" s="12" t="s">
        <v>82</v>
      </c>
      <c r="AW1228" s="12" t="s">
        <v>30</v>
      </c>
      <c r="AX1228" s="12" t="s">
        <v>73</v>
      </c>
      <c r="AY1228" s="155" t="s">
        <v>155</v>
      </c>
    </row>
    <row r="1229" spans="2:65" s="14" customFormat="1">
      <c r="B1229" s="172"/>
      <c r="D1229" s="145" t="s">
        <v>164</v>
      </c>
      <c r="E1229" s="173" t="s">
        <v>1</v>
      </c>
      <c r="F1229" s="174" t="s">
        <v>179</v>
      </c>
      <c r="H1229" s="175">
        <v>187.88</v>
      </c>
      <c r="I1229" s="176"/>
      <c r="L1229" s="172"/>
      <c r="M1229" s="177"/>
      <c r="T1229" s="178"/>
      <c r="AT1229" s="173" t="s">
        <v>164</v>
      </c>
      <c r="AU1229" s="173" t="s">
        <v>82</v>
      </c>
      <c r="AV1229" s="14" t="s">
        <v>88</v>
      </c>
      <c r="AW1229" s="14" t="s">
        <v>30</v>
      </c>
      <c r="AX1229" s="14" t="s">
        <v>78</v>
      </c>
      <c r="AY1229" s="173" t="s">
        <v>155</v>
      </c>
    </row>
    <row r="1230" spans="2:65" s="1" customFormat="1" ht="21.75" customHeight="1">
      <c r="B1230" s="31"/>
      <c r="C1230" s="156" t="s">
        <v>1398</v>
      </c>
      <c r="D1230" s="156" t="s">
        <v>167</v>
      </c>
      <c r="E1230" s="157" t="s">
        <v>1399</v>
      </c>
      <c r="F1230" s="158" t="s">
        <v>1400</v>
      </c>
      <c r="G1230" s="159" t="s">
        <v>183</v>
      </c>
      <c r="H1230" s="160">
        <v>238.58</v>
      </c>
      <c r="I1230" s="161"/>
      <c r="J1230" s="162">
        <f>ROUND(I1230*H1230,2)</f>
        <v>0</v>
      </c>
      <c r="K1230" s="158" t="s">
        <v>161</v>
      </c>
      <c r="L1230" s="31"/>
      <c r="M1230" s="163" t="s">
        <v>1</v>
      </c>
      <c r="N1230" s="164" t="s">
        <v>38</v>
      </c>
      <c r="P1230" s="141">
        <f>O1230*H1230</f>
        <v>0</v>
      </c>
      <c r="Q1230" s="141">
        <v>2.9999999999999997E-4</v>
      </c>
      <c r="R1230" s="141">
        <f>Q1230*H1230</f>
        <v>7.1573999999999999E-2</v>
      </c>
      <c r="S1230" s="141">
        <v>0</v>
      </c>
      <c r="T1230" s="142">
        <f>S1230*H1230</f>
        <v>0</v>
      </c>
      <c r="AR1230" s="143" t="s">
        <v>269</v>
      </c>
      <c r="AT1230" s="143" t="s">
        <v>167</v>
      </c>
      <c r="AU1230" s="143" t="s">
        <v>82</v>
      </c>
      <c r="AY1230" s="16" t="s">
        <v>155</v>
      </c>
      <c r="BE1230" s="144">
        <f>IF(N1230="základní",J1230,0)</f>
        <v>0</v>
      </c>
      <c r="BF1230" s="144">
        <f>IF(N1230="snížená",J1230,0)</f>
        <v>0</v>
      </c>
      <c r="BG1230" s="144">
        <f>IF(N1230="zákl. přenesená",J1230,0)</f>
        <v>0</v>
      </c>
      <c r="BH1230" s="144">
        <f>IF(N1230="sníž. přenesená",J1230,0)</f>
        <v>0</v>
      </c>
      <c r="BI1230" s="144">
        <f>IF(N1230="nulová",J1230,0)</f>
        <v>0</v>
      </c>
      <c r="BJ1230" s="16" t="s">
        <v>78</v>
      </c>
      <c r="BK1230" s="144">
        <f>ROUND(I1230*H1230,2)</f>
        <v>0</v>
      </c>
      <c r="BL1230" s="16" t="s">
        <v>269</v>
      </c>
      <c r="BM1230" s="143" t="s">
        <v>1401</v>
      </c>
    </row>
    <row r="1231" spans="2:65" s="1" customFormat="1" ht="19.2">
      <c r="B1231" s="31"/>
      <c r="D1231" s="145" t="s">
        <v>163</v>
      </c>
      <c r="F1231" s="146" t="s">
        <v>1402</v>
      </c>
      <c r="I1231" s="147"/>
      <c r="L1231" s="31"/>
      <c r="M1231" s="148"/>
      <c r="T1231" s="55"/>
      <c r="AT1231" s="16" t="s">
        <v>163</v>
      </c>
      <c r="AU1231" s="16" t="s">
        <v>82</v>
      </c>
    </row>
    <row r="1232" spans="2:65" s="13" customFormat="1">
      <c r="B1232" s="166"/>
      <c r="D1232" s="145" t="s">
        <v>164</v>
      </c>
      <c r="E1232" s="167" t="s">
        <v>1</v>
      </c>
      <c r="F1232" s="168" t="s">
        <v>1379</v>
      </c>
      <c r="H1232" s="167" t="s">
        <v>1</v>
      </c>
      <c r="I1232" s="169"/>
      <c r="L1232" s="166"/>
      <c r="M1232" s="170"/>
      <c r="T1232" s="171"/>
      <c r="AT1232" s="167" t="s">
        <v>164</v>
      </c>
      <c r="AU1232" s="167" t="s">
        <v>82</v>
      </c>
      <c r="AV1232" s="13" t="s">
        <v>78</v>
      </c>
      <c r="AW1232" s="13" t="s">
        <v>30</v>
      </c>
      <c r="AX1232" s="13" t="s">
        <v>73</v>
      </c>
      <c r="AY1232" s="167" t="s">
        <v>155</v>
      </c>
    </row>
    <row r="1233" spans="2:65" s="12" customFormat="1">
      <c r="B1233" s="149"/>
      <c r="D1233" s="145" t="s">
        <v>164</v>
      </c>
      <c r="E1233" s="155" t="s">
        <v>1</v>
      </c>
      <c r="F1233" s="150" t="s">
        <v>1380</v>
      </c>
      <c r="H1233" s="151">
        <v>238.58</v>
      </c>
      <c r="I1233" s="152"/>
      <c r="L1233" s="149"/>
      <c r="M1233" s="153"/>
      <c r="T1233" s="154"/>
      <c r="AT1233" s="155" t="s">
        <v>164</v>
      </c>
      <c r="AU1233" s="155" t="s">
        <v>82</v>
      </c>
      <c r="AV1233" s="12" t="s">
        <v>82</v>
      </c>
      <c r="AW1233" s="12" t="s">
        <v>30</v>
      </c>
      <c r="AX1233" s="12" t="s">
        <v>73</v>
      </c>
      <c r="AY1233" s="155" t="s">
        <v>155</v>
      </c>
    </row>
    <row r="1234" spans="2:65" s="14" customFormat="1">
      <c r="B1234" s="172"/>
      <c r="D1234" s="145" t="s">
        <v>164</v>
      </c>
      <c r="E1234" s="173" t="s">
        <v>1</v>
      </c>
      <c r="F1234" s="174" t="s">
        <v>179</v>
      </c>
      <c r="H1234" s="175">
        <v>238.58</v>
      </c>
      <c r="I1234" s="176"/>
      <c r="L1234" s="172"/>
      <c r="M1234" s="177"/>
      <c r="T1234" s="178"/>
      <c r="AT1234" s="173" t="s">
        <v>164</v>
      </c>
      <c r="AU1234" s="173" t="s">
        <v>82</v>
      </c>
      <c r="AV1234" s="14" t="s">
        <v>88</v>
      </c>
      <c r="AW1234" s="14" t="s">
        <v>30</v>
      </c>
      <c r="AX1234" s="14" t="s">
        <v>78</v>
      </c>
      <c r="AY1234" s="173" t="s">
        <v>155</v>
      </c>
    </row>
    <row r="1235" spans="2:65" s="1" customFormat="1" ht="44.25" customHeight="1">
      <c r="B1235" s="31"/>
      <c r="C1235" s="131" t="s">
        <v>1403</v>
      </c>
      <c r="D1235" s="131" t="s">
        <v>157</v>
      </c>
      <c r="E1235" s="132" t="s">
        <v>1404</v>
      </c>
      <c r="F1235" s="133" t="s">
        <v>1405</v>
      </c>
      <c r="G1235" s="134" t="s">
        <v>183</v>
      </c>
      <c r="H1235" s="135">
        <v>262.43799999999999</v>
      </c>
      <c r="I1235" s="136"/>
      <c r="J1235" s="137">
        <f>ROUND(I1235*H1235,2)</f>
        <v>0</v>
      </c>
      <c r="K1235" s="133" t="s">
        <v>161</v>
      </c>
      <c r="L1235" s="138"/>
      <c r="M1235" s="139" t="s">
        <v>1</v>
      </c>
      <c r="N1235" s="140" t="s">
        <v>38</v>
      </c>
      <c r="P1235" s="141">
        <f>O1235*H1235</f>
        <v>0</v>
      </c>
      <c r="Q1235" s="141">
        <v>3.6800000000000001E-3</v>
      </c>
      <c r="R1235" s="141">
        <f>Q1235*H1235</f>
        <v>0.96577183999999994</v>
      </c>
      <c r="S1235" s="141">
        <v>0</v>
      </c>
      <c r="T1235" s="142">
        <f>S1235*H1235</f>
        <v>0</v>
      </c>
      <c r="AR1235" s="143" t="s">
        <v>409</v>
      </c>
      <c r="AT1235" s="143" t="s">
        <v>157</v>
      </c>
      <c r="AU1235" s="143" t="s">
        <v>82</v>
      </c>
      <c r="AY1235" s="16" t="s">
        <v>155</v>
      </c>
      <c r="BE1235" s="144">
        <f>IF(N1235="základní",J1235,0)</f>
        <v>0</v>
      </c>
      <c r="BF1235" s="144">
        <f>IF(N1235="snížená",J1235,0)</f>
        <v>0</v>
      </c>
      <c r="BG1235" s="144">
        <f>IF(N1235="zákl. přenesená",J1235,0)</f>
        <v>0</v>
      </c>
      <c r="BH1235" s="144">
        <f>IF(N1235="sníž. přenesená",J1235,0)</f>
        <v>0</v>
      </c>
      <c r="BI1235" s="144">
        <f>IF(N1235="nulová",J1235,0)</f>
        <v>0</v>
      </c>
      <c r="BJ1235" s="16" t="s">
        <v>78</v>
      </c>
      <c r="BK1235" s="144">
        <f>ROUND(I1235*H1235,2)</f>
        <v>0</v>
      </c>
      <c r="BL1235" s="16" t="s">
        <v>269</v>
      </c>
      <c r="BM1235" s="143" t="s">
        <v>1406</v>
      </c>
    </row>
    <row r="1236" spans="2:65" s="1" customFormat="1" ht="28.8">
      <c r="B1236" s="31"/>
      <c r="D1236" s="145" t="s">
        <v>163</v>
      </c>
      <c r="F1236" s="146" t="s">
        <v>1405</v>
      </c>
      <c r="I1236" s="147"/>
      <c r="L1236" s="31"/>
      <c r="M1236" s="148"/>
      <c r="T1236" s="55"/>
      <c r="AT1236" s="16" t="s">
        <v>163</v>
      </c>
      <c r="AU1236" s="16" t="s">
        <v>82</v>
      </c>
    </row>
    <row r="1237" spans="2:65" s="13" customFormat="1">
      <c r="B1237" s="166"/>
      <c r="D1237" s="145" t="s">
        <v>164</v>
      </c>
      <c r="E1237" s="167" t="s">
        <v>1</v>
      </c>
      <c r="F1237" s="168" t="s">
        <v>337</v>
      </c>
      <c r="H1237" s="167" t="s">
        <v>1</v>
      </c>
      <c r="I1237" s="169"/>
      <c r="L1237" s="166"/>
      <c r="M1237" s="170"/>
      <c r="T1237" s="171"/>
      <c r="AT1237" s="167" t="s">
        <v>164</v>
      </c>
      <c r="AU1237" s="167" t="s">
        <v>82</v>
      </c>
      <c r="AV1237" s="13" t="s">
        <v>78</v>
      </c>
      <c r="AW1237" s="13" t="s">
        <v>30</v>
      </c>
      <c r="AX1237" s="13" t="s">
        <v>73</v>
      </c>
      <c r="AY1237" s="167" t="s">
        <v>155</v>
      </c>
    </row>
    <row r="1238" spans="2:65" s="12" customFormat="1">
      <c r="B1238" s="149"/>
      <c r="D1238" s="145" t="s">
        <v>164</v>
      </c>
      <c r="E1238" s="155" t="s">
        <v>1</v>
      </c>
      <c r="F1238" s="150" t="s">
        <v>1407</v>
      </c>
      <c r="H1238" s="151">
        <v>262.43799999999999</v>
      </c>
      <c r="I1238" s="152"/>
      <c r="L1238" s="149"/>
      <c r="M1238" s="153"/>
      <c r="T1238" s="154"/>
      <c r="AT1238" s="155" t="s">
        <v>164</v>
      </c>
      <c r="AU1238" s="155" t="s">
        <v>82</v>
      </c>
      <c r="AV1238" s="12" t="s">
        <v>82</v>
      </c>
      <c r="AW1238" s="12" t="s">
        <v>30</v>
      </c>
      <c r="AX1238" s="12" t="s">
        <v>73</v>
      </c>
      <c r="AY1238" s="155" t="s">
        <v>155</v>
      </c>
    </row>
    <row r="1239" spans="2:65" s="14" customFormat="1">
      <c r="B1239" s="172"/>
      <c r="D1239" s="145" t="s">
        <v>164</v>
      </c>
      <c r="E1239" s="173" t="s">
        <v>1</v>
      </c>
      <c r="F1239" s="174" t="s">
        <v>179</v>
      </c>
      <c r="H1239" s="175">
        <v>262.43799999999999</v>
      </c>
      <c r="I1239" s="176"/>
      <c r="L1239" s="172"/>
      <c r="M1239" s="177"/>
      <c r="T1239" s="178"/>
      <c r="AT1239" s="173" t="s">
        <v>164</v>
      </c>
      <c r="AU1239" s="173" t="s">
        <v>82</v>
      </c>
      <c r="AV1239" s="14" t="s">
        <v>88</v>
      </c>
      <c r="AW1239" s="14" t="s">
        <v>30</v>
      </c>
      <c r="AX1239" s="14" t="s">
        <v>78</v>
      </c>
      <c r="AY1239" s="173" t="s">
        <v>155</v>
      </c>
    </row>
    <row r="1240" spans="2:65" s="1" customFormat="1" ht="16.5" customHeight="1">
      <c r="B1240" s="31"/>
      <c r="C1240" s="156" t="s">
        <v>1408</v>
      </c>
      <c r="D1240" s="156" t="s">
        <v>167</v>
      </c>
      <c r="E1240" s="157" t="s">
        <v>1409</v>
      </c>
      <c r="F1240" s="158" t="s">
        <v>1410</v>
      </c>
      <c r="G1240" s="159" t="s">
        <v>198</v>
      </c>
      <c r="H1240" s="160">
        <v>173.43</v>
      </c>
      <c r="I1240" s="161"/>
      <c r="J1240" s="162">
        <f>ROUND(I1240*H1240,2)</f>
        <v>0</v>
      </c>
      <c r="K1240" s="158" t="s">
        <v>161</v>
      </c>
      <c r="L1240" s="31"/>
      <c r="M1240" s="163" t="s">
        <v>1</v>
      </c>
      <c r="N1240" s="164" t="s">
        <v>38</v>
      </c>
      <c r="P1240" s="141">
        <f>O1240*H1240</f>
        <v>0</v>
      </c>
      <c r="Q1240" s="141">
        <v>1.0000000000000001E-5</v>
      </c>
      <c r="R1240" s="141">
        <f>Q1240*H1240</f>
        <v>1.7343000000000003E-3</v>
      </c>
      <c r="S1240" s="141">
        <v>0</v>
      </c>
      <c r="T1240" s="142">
        <f>S1240*H1240</f>
        <v>0</v>
      </c>
      <c r="AR1240" s="143" t="s">
        <v>269</v>
      </c>
      <c r="AT1240" s="143" t="s">
        <v>167</v>
      </c>
      <c r="AU1240" s="143" t="s">
        <v>82</v>
      </c>
      <c r="AY1240" s="16" t="s">
        <v>155</v>
      </c>
      <c r="BE1240" s="144">
        <f>IF(N1240="základní",J1240,0)</f>
        <v>0</v>
      </c>
      <c r="BF1240" s="144">
        <f>IF(N1240="snížená",J1240,0)</f>
        <v>0</v>
      </c>
      <c r="BG1240" s="144">
        <f>IF(N1240="zákl. přenesená",J1240,0)</f>
        <v>0</v>
      </c>
      <c r="BH1240" s="144">
        <f>IF(N1240="sníž. přenesená",J1240,0)</f>
        <v>0</v>
      </c>
      <c r="BI1240" s="144">
        <f>IF(N1240="nulová",J1240,0)</f>
        <v>0</v>
      </c>
      <c r="BJ1240" s="16" t="s">
        <v>78</v>
      </c>
      <c r="BK1240" s="144">
        <f>ROUND(I1240*H1240,2)</f>
        <v>0</v>
      </c>
      <c r="BL1240" s="16" t="s">
        <v>269</v>
      </c>
      <c r="BM1240" s="143" t="s">
        <v>1411</v>
      </c>
    </row>
    <row r="1241" spans="2:65" s="1" customFormat="1">
      <c r="B1241" s="31"/>
      <c r="D1241" s="145" t="s">
        <v>163</v>
      </c>
      <c r="F1241" s="146" t="s">
        <v>1412</v>
      </c>
      <c r="I1241" s="147"/>
      <c r="L1241" s="31"/>
      <c r="M1241" s="148"/>
      <c r="T1241" s="55"/>
      <c r="AT1241" s="16" t="s">
        <v>163</v>
      </c>
      <c r="AU1241" s="16" t="s">
        <v>82</v>
      </c>
    </row>
    <row r="1242" spans="2:65" s="13" customFormat="1">
      <c r="B1242" s="166"/>
      <c r="D1242" s="145" t="s">
        <v>164</v>
      </c>
      <c r="E1242" s="167" t="s">
        <v>1</v>
      </c>
      <c r="F1242" s="168" t="s">
        <v>1413</v>
      </c>
      <c r="H1242" s="167" t="s">
        <v>1</v>
      </c>
      <c r="I1242" s="169"/>
      <c r="L1242" s="166"/>
      <c r="M1242" s="170"/>
      <c r="T1242" s="171"/>
      <c r="AT1242" s="167" t="s">
        <v>164</v>
      </c>
      <c r="AU1242" s="167" t="s">
        <v>82</v>
      </c>
      <c r="AV1242" s="13" t="s">
        <v>78</v>
      </c>
      <c r="AW1242" s="13" t="s">
        <v>30</v>
      </c>
      <c r="AX1242" s="13" t="s">
        <v>73</v>
      </c>
      <c r="AY1242" s="167" t="s">
        <v>155</v>
      </c>
    </row>
    <row r="1243" spans="2:65" s="13" customFormat="1">
      <c r="B1243" s="166"/>
      <c r="D1243" s="145" t="s">
        <v>164</v>
      </c>
      <c r="E1243" s="167" t="s">
        <v>1</v>
      </c>
      <c r="F1243" s="168" t="s">
        <v>1414</v>
      </c>
      <c r="H1243" s="167" t="s">
        <v>1</v>
      </c>
      <c r="I1243" s="169"/>
      <c r="L1243" s="166"/>
      <c r="M1243" s="170"/>
      <c r="T1243" s="171"/>
      <c r="AT1243" s="167" t="s">
        <v>164</v>
      </c>
      <c r="AU1243" s="167" t="s">
        <v>82</v>
      </c>
      <c r="AV1243" s="13" t="s">
        <v>78</v>
      </c>
      <c r="AW1243" s="13" t="s">
        <v>30</v>
      </c>
      <c r="AX1243" s="13" t="s">
        <v>73</v>
      </c>
      <c r="AY1243" s="167" t="s">
        <v>155</v>
      </c>
    </row>
    <row r="1244" spans="2:65" s="12" customFormat="1">
      <c r="B1244" s="149"/>
      <c r="D1244" s="145" t="s">
        <v>164</v>
      </c>
      <c r="E1244" s="155" t="s">
        <v>1</v>
      </c>
      <c r="F1244" s="150" t="s">
        <v>1415</v>
      </c>
      <c r="H1244" s="151">
        <v>31.95</v>
      </c>
      <c r="I1244" s="152"/>
      <c r="L1244" s="149"/>
      <c r="M1244" s="153"/>
      <c r="T1244" s="154"/>
      <c r="AT1244" s="155" t="s">
        <v>164</v>
      </c>
      <c r="AU1244" s="155" t="s">
        <v>82</v>
      </c>
      <c r="AV1244" s="12" t="s">
        <v>82</v>
      </c>
      <c r="AW1244" s="12" t="s">
        <v>30</v>
      </c>
      <c r="AX1244" s="12" t="s">
        <v>73</v>
      </c>
      <c r="AY1244" s="155" t="s">
        <v>155</v>
      </c>
    </row>
    <row r="1245" spans="2:65" s="13" customFormat="1">
      <c r="B1245" s="166"/>
      <c r="D1245" s="145" t="s">
        <v>164</v>
      </c>
      <c r="E1245" s="167" t="s">
        <v>1</v>
      </c>
      <c r="F1245" s="168" t="s">
        <v>1416</v>
      </c>
      <c r="H1245" s="167" t="s">
        <v>1</v>
      </c>
      <c r="I1245" s="169"/>
      <c r="L1245" s="166"/>
      <c r="M1245" s="170"/>
      <c r="T1245" s="171"/>
      <c r="AT1245" s="167" t="s">
        <v>164</v>
      </c>
      <c r="AU1245" s="167" t="s">
        <v>82</v>
      </c>
      <c r="AV1245" s="13" t="s">
        <v>78</v>
      </c>
      <c r="AW1245" s="13" t="s">
        <v>30</v>
      </c>
      <c r="AX1245" s="13" t="s">
        <v>73</v>
      </c>
      <c r="AY1245" s="167" t="s">
        <v>155</v>
      </c>
    </row>
    <row r="1246" spans="2:65" s="12" customFormat="1">
      <c r="B1246" s="149"/>
      <c r="D1246" s="145" t="s">
        <v>164</v>
      </c>
      <c r="E1246" s="155" t="s">
        <v>1</v>
      </c>
      <c r="F1246" s="150" t="s">
        <v>1417</v>
      </c>
      <c r="H1246" s="151">
        <v>19.3</v>
      </c>
      <c r="I1246" s="152"/>
      <c r="L1246" s="149"/>
      <c r="M1246" s="153"/>
      <c r="T1246" s="154"/>
      <c r="AT1246" s="155" t="s">
        <v>164</v>
      </c>
      <c r="AU1246" s="155" t="s">
        <v>82</v>
      </c>
      <c r="AV1246" s="12" t="s">
        <v>82</v>
      </c>
      <c r="AW1246" s="12" t="s">
        <v>30</v>
      </c>
      <c r="AX1246" s="12" t="s">
        <v>73</v>
      </c>
      <c r="AY1246" s="155" t="s">
        <v>155</v>
      </c>
    </row>
    <row r="1247" spans="2:65" s="13" customFormat="1">
      <c r="B1247" s="166"/>
      <c r="D1247" s="145" t="s">
        <v>164</v>
      </c>
      <c r="E1247" s="167" t="s">
        <v>1</v>
      </c>
      <c r="F1247" s="168" t="s">
        <v>1418</v>
      </c>
      <c r="H1247" s="167" t="s">
        <v>1</v>
      </c>
      <c r="I1247" s="169"/>
      <c r="L1247" s="166"/>
      <c r="M1247" s="170"/>
      <c r="T1247" s="171"/>
      <c r="AT1247" s="167" t="s">
        <v>164</v>
      </c>
      <c r="AU1247" s="167" t="s">
        <v>82</v>
      </c>
      <c r="AV1247" s="13" t="s">
        <v>78</v>
      </c>
      <c r="AW1247" s="13" t="s">
        <v>30</v>
      </c>
      <c r="AX1247" s="13" t="s">
        <v>73</v>
      </c>
      <c r="AY1247" s="167" t="s">
        <v>155</v>
      </c>
    </row>
    <row r="1248" spans="2:65" s="12" customFormat="1">
      <c r="B1248" s="149"/>
      <c r="D1248" s="145" t="s">
        <v>164</v>
      </c>
      <c r="E1248" s="155" t="s">
        <v>1</v>
      </c>
      <c r="F1248" s="150" t="s">
        <v>1419</v>
      </c>
      <c r="H1248" s="151">
        <v>52.04</v>
      </c>
      <c r="I1248" s="152"/>
      <c r="L1248" s="149"/>
      <c r="M1248" s="153"/>
      <c r="T1248" s="154"/>
      <c r="AT1248" s="155" t="s">
        <v>164</v>
      </c>
      <c r="AU1248" s="155" t="s">
        <v>82</v>
      </c>
      <c r="AV1248" s="12" t="s">
        <v>82</v>
      </c>
      <c r="AW1248" s="12" t="s">
        <v>30</v>
      </c>
      <c r="AX1248" s="12" t="s">
        <v>73</v>
      </c>
      <c r="AY1248" s="155" t="s">
        <v>155</v>
      </c>
    </row>
    <row r="1249" spans="2:65" s="13" customFormat="1">
      <c r="B1249" s="166"/>
      <c r="D1249" s="145" t="s">
        <v>164</v>
      </c>
      <c r="E1249" s="167" t="s">
        <v>1</v>
      </c>
      <c r="F1249" s="168" t="s">
        <v>969</v>
      </c>
      <c r="H1249" s="167" t="s">
        <v>1</v>
      </c>
      <c r="I1249" s="169"/>
      <c r="L1249" s="166"/>
      <c r="M1249" s="170"/>
      <c r="T1249" s="171"/>
      <c r="AT1249" s="167" t="s">
        <v>164</v>
      </c>
      <c r="AU1249" s="167" t="s">
        <v>82</v>
      </c>
      <c r="AV1249" s="13" t="s">
        <v>78</v>
      </c>
      <c r="AW1249" s="13" t="s">
        <v>30</v>
      </c>
      <c r="AX1249" s="13" t="s">
        <v>73</v>
      </c>
      <c r="AY1249" s="167" t="s">
        <v>155</v>
      </c>
    </row>
    <row r="1250" spans="2:65" s="12" customFormat="1">
      <c r="B1250" s="149"/>
      <c r="D1250" s="145" t="s">
        <v>164</v>
      </c>
      <c r="E1250" s="155" t="s">
        <v>1</v>
      </c>
      <c r="F1250" s="150" t="s">
        <v>1420</v>
      </c>
      <c r="H1250" s="151">
        <v>37.119999999999997</v>
      </c>
      <c r="I1250" s="152"/>
      <c r="L1250" s="149"/>
      <c r="M1250" s="153"/>
      <c r="T1250" s="154"/>
      <c r="AT1250" s="155" t="s">
        <v>164</v>
      </c>
      <c r="AU1250" s="155" t="s">
        <v>82</v>
      </c>
      <c r="AV1250" s="12" t="s">
        <v>82</v>
      </c>
      <c r="AW1250" s="12" t="s">
        <v>30</v>
      </c>
      <c r="AX1250" s="12" t="s">
        <v>73</v>
      </c>
      <c r="AY1250" s="155" t="s">
        <v>155</v>
      </c>
    </row>
    <row r="1251" spans="2:65" s="13" customFormat="1">
      <c r="B1251" s="166"/>
      <c r="D1251" s="145" t="s">
        <v>164</v>
      </c>
      <c r="E1251" s="167" t="s">
        <v>1</v>
      </c>
      <c r="F1251" s="168" t="s">
        <v>1421</v>
      </c>
      <c r="H1251" s="167" t="s">
        <v>1</v>
      </c>
      <c r="I1251" s="169"/>
      <c r="L1251" s="166"/>
      <c r="M1251" s="170"/>
      <c r="T1251" s="171"/>
      <c r="AT1251" s="167" t="s">
        <v>164</v>
      </c>
      <c r="AU1251" s="167" t="s">
        <v>82</v>
      </c>
      <c r="AV1251" s="13" t="s">
        <v>78</v>
      </c>
      <c r="AW1251" s="13" t="s">
        <v>30</v>
      </c>
      <c r="AX1251" s="13" t="s">
        <v>73</v>
      </c>
      <c r="AY1251" s="167" t="s">
        <v>155</v>
      </c>
    </row>
    <row r="1252" spans="2:65" s="12" customFormat="1">
      <c r="B1252" s="149"/>
      <c r="D1252" s="145" t="s">
        <v>164</v>
      </c>
      <c r="E1252" s="155" t="s">
        <v>1</v>
      </c>
      <c r="F1252" s="150" t="s">
        <v>1422</v>
      </c>
      <c r="H1252" s="151">
        <v>11.72</v>
      </c>
      <c r="I1252" s="152"/>
      <c r="L1252" s="149"/>
      <c r="M1252" s="153"/>
      <c r="T1252" s="154"/>
      <c r="AT1252" s="155" t="s">
        <v>164</v>
      </c>
      <c r="AU1252" s="155" t="s">
        <v>82</v>
      </c>
      <c r="AV1252" s="12" t="s">
        <v>82</v>
      </c>
      <c r="AW1252" s="12" t="s">
        <v>30</v>
      </c>
      <c r="AX1252" s="12" t="s">
        <v>73</v>
      </c>
      <c r="AY1252" s="155" t="s">
        <v>155</v>
      </c>
    </row>
    <row r="1253" spans="2:65" s="13" customFormat="1">
      <c r="B1253" s="166"/>
      <c r="D1253" s="145" t="s">
        <v>164</v>
      </c>
      <c r="E1253" s="167" t="s">
        <v>1</v>
      </c>
      <c r="F1253" s="168" t="s">
        <v>1423</v>
      </c>
      <c r="H1253" s="167" t="s">
        <v>1</v>
      </c>
      <c r="I1253" s="169"/>
      <c r="L1253" s="166"/>
      <c r="M1253" s="170"/>
      <c r="T1253" s="171"/>
      <c r="AT1253" s="167" t="s">
        <v>164</v>
      </c>
      <c r="AU1253" s="167" t="s">
        <v>82</v>
      </c>
      <c r="AV1253" s="13" t="s">
        <v>78</v>
      </c>
      <c r="AW1253" s="13" t="s">
        <v>30</v>
      </c>
      <c r="AX1253" s="13" t="s">
        <v>73</v>
      </c>
      <c r="AY1253" s="167" t="s">
        <v>155</v>
      </c>
    </row>
    <row r="1254" spans="2:65" s="12" customFormat="1">
      <c r="B1254" s="149"/>
      <c r="D1254" s="145" t="s">
        <v>164</v>
      </c>
      <c r="E1254" s="155" t="s">
        <v>1</v>
      </c>
      <c r="F1254" s="150" t="s">
        <v>1424</v>
      </c>
      <c r="H1254" s="151">
        <v>10.87</v>
      </c>
      <c r="I1254" s="152"/>
      <c r="L1254" s="149"/>
      <c r="M1254" s="153"/>
      <c r="T1254" s="154"/>
      <c r="AT1254" s="155" t="s">
        <v>164</v>
      </c>
      <c r="AU1254" s="155" t="s">
        <v>82</v>
      </c>
      <c r="AV1254" s="12" t="s">
        <v>82</v>
      </c>
      <c r="AW1254" s="12" t="s">
        <v>30</v>
      </c>
      <c r="AX1254" s="12" t="s">
        <v>73</v>
      </c>
      <c r="AY1254" s="155" t="s">
        <v>155</v>
      </c>
    </row>
    <row r="1255" spans="2:65" s="13" customFormat="1">
      <c r="B1255" s="166"/>
      <c r="D1255" s="145" t="s">
        <v>164</v>
      </c>
      <c r="E1255" s="167" t="s">
        <v>1</v>
      </c>
      <c r="F1255" s="168" t="s">
        <v>1425</v>
      </c>
      <c r="H1255" s="167" t="s">
        <v>1</v>
      </c>
      <c r="I1255" s="169"/>
      <c r="L1255" s="166"/>
      <c r="M1255" s="170"/>
      <c r="T1255" s="171"/>
      <c r="AT1255" s="167" t="s">
        <v>164</v>
      </c>
      <c r="AU1255" s="167" t="s">
        <v>82</v>
      </c>
      <c r="AV1255" s="13" t="s">
        <v>78</v>
      </c>
      <c r="AW1255" s="13" t="s">
        <v>30</v>
      </c>
      <c r="AX1255" s="13" t="s">
        <v>73</v>
      </c>
      <c r="AY1255" s="167" t="s">
        <v>155</v>
      </c>
    </row>
    <row r="1256" spans="2:65" s="12" customFormat="1">
      <c r="B1256" s="149"/>
      <c r="D1256" s="145" t="s">
        <v>164</v>
      </c>
      <c r="E1256" s="155" t="s">
        <v>1</v>
      </c>
      <c r="F1256" s="150" t="s">
        <v>1426</v>
      </c>
      <c r="H1256" s="151">
        <v>10.43</v>
      </c>
      <c r="I1256" s="152"/>
      <c r="L1256" s="149"/>
      <c r="M1256" s="153"/>
      <c r="T1256" s="154"/>
      <c r="AT1256" s="155" t="s">
        <v>164</v>
      </c>
      <c r="AU1256" s="155" t="s">
        <v>82</v>
      </c>
      <c r="AV1256" s="12" t="s">
        <v>82</v>
      </c>
      <c r="AW1256" s="12" t="s">
        <v>30</v>
      </c>
      <c r="AX1256" s="12" t="s">
        <v>73</v>
      </c>
      <c r="AY1256" s="155" t="s">
        <v>155</v>
      </c>
    </row>
    <row r="1257" spans="2:65" s="14" customFormat="1">
      <c r="B1257" s="172"/>
      <c r="D1257" s="145" t="s">
        <v>164</v>
      </c>
      <c r="E1257" s="173" t="s">
        <v>1</v>
      </c>
      <c r="F1257" s="174" t="s">
        <v>179</v>
      </c>
      <c r="H1257" s="175">
        <v>173.43</v>
      </c>
      <c r="I1257" s="176"/>
      <c r="L1257" s="172"/>
      <c r="M1257" s="177"/>
      <c r="T1257" s="178"/>
      <c r="AT1257" s="173" t="s">
        <v>164</v>
      </c>
      <c r="AU1257" s="173" t="s">
        <v>82</v>
      </c>
      <c r="AV1257" s="14" t="s">
        <v>88</v>
      </c>
      <c r="AW1257" s="14" t="s">
        <v>30</v>
      </c>
      <c r="AX1257" s="14" t="s">
        <v>78</v>
      </c>
      <c r="AY1257" s="173" t="s">
        <v>155</v>
      </c>
    </row>
    <row r="1258" spans="2:65" s="1" customFormat="1" ht="16.5" customHeight="1">
      <c r="B1258" s="31"/>
      <c r="C1258" s="131" t="s">
        <v>1427</v>
      </c>
      <c r="D1258" s="131" t="s">
        <v>157</v>
      </c>
      <c r="E1258" s="132" t="s">
        <v>1428</v>
      </c>
      <c r="F1258" s="133" t="s">
        <v>1429</v>
      </c>
      <c r="G1258" s="134" t="s">
        <v>198</v>
      </c>
      <c r="H1258" s="135">
        <v>190.773</v>
      </c>
      <c r="I1258" s="136"/>
      <c r="J1258" s="137">
        <f>ROUND(I1258*H1258,2)</f>
        <v>0</v>
      </c>
      <c r="K1258" s="133" t="s">
        <v>161</v>
      </c>
      <c r="L1258" s="138"/>
      <c r="M1258" s="139" t="s">
        <v>1</v>
      </c>
      <c r="N1258" s="140" t="s">
        <v>38</v>
      </c>
      <c r="P1258" s="141">
        <f>O1258*H1258</f>
        <v>0</v>
      </c>
      <c r="Q1258" s="141">
        <v>2.0000000000000001E-4</v>
      </c>
      <c r="R1258" s="141">
        <f>Q1258*H1258</f>
        <v>3.8154600000000004E-2</v>
      </c>
      <c r="S1258" s="141">
        <v>0</v>
      </c>
      <c r="T1258" s="142">
        <f>S1258*H1258</f>
        <v>0</v>
      </c>
      <c r="AR1258" s="143" t="s">
        <v>409</v>
      </c>
      <c r="AT1258" s="143" t="s">
        <v>157</v>
      </c>
      <c r="AU1258" s="143" t="s">
        <v>82</v>
      </c>
      <c r="AY1258" s="16" t="s">
        <v>155</v>
      </c>
      <c r="BE1258" s="144">
        <f>IF(N1258="základní",J1258,0)</f>
        <v>0</v>
      </c>
      <c r="BF1258" s="144">
        <f>IF(N1258="snížená",J1258,0)</f>
        <v>0</v>
      </c>
      <c r="BG1258" s="144">
        <f>IF(N1258="zákl. přenesená",J1258,0)</f>
        <v>0</v>
      </c>
      <c r="BH1258" s="144">
        <f>IF(N1258="sníž. přenesená",J1258,0)</f>
        <v>0</v>
      </c>
      <c r="BI1258" s="144">
        <f>IF(N1258="nulová",J1258,0)</f>
        <v>0</v>
      </c>
      <c r="BJ1258" s="16" t="s">
        <v>78</v>
      </c>
      <c r="BK1258" s="144">
        <f>ROUND(I1258*H1258,2)</f>
        <v>0</v>
      </c>
      <c r="BL1258" s="16" t="s">
        <v>269</v>
      </c>
      <c r="BM1258" s="143" t="s">
        <v>1430</v>
      </c>
    </row>
    <row r="1259" spans="2:65" s="1" customFormat="1">
      <c r="B1259" s="31"/>
      <c r="D1259" s="145" t="s">
        <v>163</v>
      </c>
      <c r="F1259" s="146" t="s">
        <v>1431</v>
      </c>
      <c r="I1259" s="147"/>
      <c r="L1259" s="31"/>
      <c r="M1259" s="148"/>
      <c r="T1259" s="55"/>
      <c r="AT1259" s="16" t="s">
        <v>163</v>
      </c>
      <c r="AU1259" s="16" t="s">
        <v>82</v>
      </c>
    </row>
    <row r="1260" spans="2:65" s="13" customFormat="1">
      <c r="B1260" s="166"/>
      <c r="D1260" s="145" t="s">
        <v>164</v>
      </c>
      <c r="E1260" s="167" t="s">
        <v>1</v>
      </c>
      <c r="F1260" s="168" t="s">
        <v>337</v>
      </c>
      <c r="H1260" s="167" t="s">
        <v>1</v>
      </c>
      <c r="I1260" s="169"/>
      <c r="L1260" s="166"/>
      <c r="M1260" s="170"/>
      <c r="T1260" s="171"/>
      <c r="AT1260" s="167" t="s">
        <v>164</v>
      </c>
      <c r="AU1260" s="167" t="s">
        <v>82</v>
      </c>
      <c r="AV1260" s="13" t="s">
        <v>78</v>
      </c>
      <c r="AW1260" s="13" t="s">
        <v>30</v>
      </c>
      <c r="AX1260" s="13" t="s">
        <v>73</v>
      </c>
      <c r="AY1260" s="167" t="s">
        <v>155</v>
      </c>
    </row>
    <row r="1261" spans="2:65" s="12" customFormat="1">
      <c r="B1261" s="149"/>
      <c r="D1261" s="145" t="s">
        <v>164</v>
      </c>
      <c r="E1261" s="155" t="s">
        <v>1</v>
      </c>
      <c r="F1261" s="150" t="s">
        <v>1432</v>
      </c>
      <c r="H1261" s="151">
        <v>190.773</v>
      </c>
      <c r="I1261" s="152"/>
      <c r="L1261" s="149"/>
      <c r="M1261" s="153"/>
      <c r="T1261" s="154"/>
      <c r="AT1261" s="155" t="s">
        <v>164</v>
      </c>
      <c r="AU1261" s="155" t="s">
        <v>82</v>
      </c>
      <c r="AV1261" s="12" t="s">
        <v>82</v>
      </c>
      <c r="AW1261" s="12" t="s">
        <v>30</v>
      </c>
      <c r="AX1261" s="12" t="s">
        <v>73</v>
      </c>
      <c r="AY1261" s="155" t="s">
        <v>155</v>
      </c>
    </row>
    <row r="1262" spans="2:65" s="14" customFormat="1">
      <c r="B1262" s="172"/>
      <c r="D1262" s="145" t="s">
        <v>164</v>
      </c>
      <c r="E1262" s="173" t="s">
        <v>1</v>
      </c>
      <c r="F1262" s="174" t="s">
        <v>179</v>
      </c>
      <c r="H1262" s="175">
        <v>190.773</v>
      </c>
      <c r="I1262" s="176"/>
      <c r="L1262" s="172"/>
      <c r="M1262" s="177"/>
      <c r="T1262" s="178"/>
      <c r="AT1262" s="173" t="s">
        <v>164</v>
      </c>
      <c r="AU1262" s="173" t="s">
        <v>82</v>
      </c>
      <c r="AV1262" s="14" t="s">
        <v>88</v>
      </c>
      <c r="AW1262" s="14" t="s">
        <v>30</v>
      </c>
      <c r="AX1262" s="14" t="s">
        <v>78</v>
      </c>
      <c r="AY1262" s="173" t="s">
        <v>155</v>
      </c>
    </row>
    <row r="1263" spans="2:65" s="1" customFormat="1" ht="24.15" customHeight="1">
      <c r="B1263" s="31"/>
      <c r="C1263" s="156" t="s">
        <v>1433</v>
      </c>
      <c r="D1263" s="156" t="s">
        <v>167</v>
      </c>
      <c r="E1263" s="157" t="s">
        <v>1434</v>
      </c>
      <c r="F1263" s="158" t="s">
        <v>1435</v>
      </c>
      <c r="G1263" s="159" t="s">
        <v>681</v>
      </c>
      <c r="H1263" s="181"/>
      <c r="I1263" s="161"/>
      <c r="J1263" s="162">
        <f>ROUND(I1263*H1263,2)</f>
        <v>0</v>
      </c>
      <c r="K1263" s="158" t="s">
        <v>161</v>
      </c>
      <c r="L1263" s="31"/>
      <c r="M1263" s="163" t="s">
        <v>1</v>
      </c>
      <c r="N1263" s="164" t="s">
        <v>38</v>
      </c>
      <c r="P1263" s="141">
        <f>O1263*H1263</f>
        <v>0</v>
      </c>
      <c r="Q1263" s="141">
        <v>0</v>
      </c>
      <c r="R1263" s="141">
        <f>Q1263*H1263</f>
        <v>0</v>
      </c>
      <c r="S1263" s="141">
        <v>0</v>
      </c>
      <c r="T1263" s="142">
        <f>S1263*H1263</f>
        <v>0</v>
      </c>
      <c r="AR1263" s="143" t="s">
        <v>269</v>
      </c>
      <c r="AT1263" s="143" t="s">
        <v>167</v>
      </c>
      <c r="AU1263" s="143" t="s">
        <v>82</v>
      </c>
      <c r="AY1263" s="16" t="s">
        <v>155</v>
      </c>
      <c r="BE1263" s="144">
        <f>IF(N1263="základní",J1263,0)</f>
        <v>0</v>
      </c>
      <c r="BF1263" s="144">
        <f>IF(N1263="snížená",J1263,0)</f>
        <v>0</v>
      </c>
      <c r="BG1263" s="144">
        <f>IF(N1263="zákl. přenesená",J1263,0)</f>
        <v>0</v>
      </c>
      <c r="BH1263" s="144">
        <f>IF(N1263="sníž. přenesená",J1263,0)</f>
        <v>0</v>
      </c>
      <c r="BI1263" s="144">
        <f>IF(N1263="nulová",J1263,0)</f>
        <v>0</v>
      </c>
      <c r="BJ1263" s="16" t="s">
        <v>78</v>
      </c>
      <c r="BK1263" s="144">
        <f>ROUND(I1263*H1263,2)</f>
        <v>0</v>
      </c>
      <c r="BL1263" s="16" t="s">
        <v>269</v>
      </c>
      <c r="BM1263" s="143" t="s">
        <v>1436</v>
      </c>
    </row>
    <row r="1264" spans="2:65" s="1" customFormat="1" ht="28.8">
      <c r="B1264" s="31"/>
      <c r="D1264" s="145" t="s">
        <v>163</v>
      </c>
      <c r="F1264" s="146" t="s">
        <v>1437</v>
      </c>
      <c r="I1264" s="147"/>
      <c r="L1264" s="31"/>
      <c r="M1264" s="148"/>
      <c r="T1264" s="55"/>
      <c r="AT1264" s="16" t="s">
        <v>163</v>
      </c>
      <c r="AU1264" s="16" t="s">
        <v>82</v>
      </c>
    </row>
    <row r="1265" spans="2:65" s="1" customFormat="1" ht="124.8">
      <c r="B1265" s="31"/>
      <c r="D1265" s="145" t="s">
        <v>173</v>
      </c>
      <c r="F1265" s="165" t="s">
        <v>1308</v>
      </c>
      <c r="I1265" s="147"/>
      <c r="L1265" s="31"/>
      <c r="M1265" s="148"/>
      <c r="T1265" s="55"/>
      <c r="AT1265" s="16" t="s">
        <v>173</v>
      </c>
      <c r="AU1265" s="16" t="s">
        <v>82</v>
      </c>
    </row>
    <row r="1266" spans="2:65" s="11" customFormat="1" ht="22.95" customHeight="1">
      <c r="B1266" s="119"/>
      <c r="D1266" s="120" t="s">
        <v>72</v>
      </c>
      <c r="E1266" s="129" t="s">
        <v>1438</v>
      </c>
      <c r="F1266" s="129" t="s">
        <v>1439</v>
      </c>
      <c r="I1266" s="122"/>
      <c r="J1266" s="130">
        <f>BK1266</f>
        <v>0</v>
      </c>
      <c r="L1266" s="119"/>
      <c r="M1266" s="124"/>
      <c r="P1266" s="125">
        <f>SUM(P1267:P1323)</f>
        <v>0</v>
      </c>
      <c r="R1266" s="125">
        <f>SUM(R1267:R1323)</f>
        <v>3.2235243000000002</v>
      </c>
      <c r="T1266" s="126">
        <f>SUM(T1267:T1323)</f>
        <v>0</v>
      </c>
      <c r="AR1266" s="120" t="s">
        <v>82</v>
      </c>
      <c r="AT1266" s="127" t="s">
        <v>72</v>
      </c>
      <c r="AU1266" s="127" t="s">
        <v>78</v>
      </c>
      <c r="AY1266" s="120" t="s">
        <v>155</v>
      </c>
      <c r="BK1266" s="128">
        <f>SUM(BK1267:BK1323)</f>
        <v>0</v>
      </c>
    </row>
    <row r="1267" spans="2:65" s="1" customFormat="1" ht="16.5" customHeight="1">
      <c r="B1267" s="31"/>
      <c r="C1267" s="156" t="s">
        <v>1440</v>
      </c>
      <c r="D1267" s="156" t="s">
        <v>167</v>
      </c>
      <c r="E1267" s="157" t="s">
        <v>1441</v>
      </c>
      <c r="F1267" s="158" t="s">
        <v>1442</v>
      </c>
      <c r="G1267" s="159" t="s">
        <v>183</v>
      </c>
      <c r="H1267" s="160">
        <v>154.833</v>
      </c>
      <c r="I1267" s="161"/>
      <c r="J1267" s="162">
        <f>ROUND(I1267*H1267,2)</f>
        <v>0</v>
      </c>
      <c r="K1267" s="158" t="s">
        <v>161</v>
      </c>
      <c r="L1267" s="31"/>
      <c r="M1267" s="163" t="s">
        <v>1</v>
      </c>
      <c r="N1267" s="164" t="s">
        <v>38</v>
      </c>
      <c r="P1267" s="141">
        <f>O1267*H1267</f>
        <v>0</v>
      </c>
      <c r="Q1267" s="141">
        <v>2.9999999999999997E-4</v>
      </c>
      <c r="R1267" s="141">
        <f>Q1267*H1267</f>
        <v>4.6449899999999995E-2</v>
      </c>
      <c r="S1267" s="141">
        <v>0</v>
      </c>
      <c r="T1267" s="142">
        <f>S1267*H1267</f>
        <v>0</v>
      </c>
      <c r="AR1267" s="143" t="s">
        <v>269</v>
      </c>
      <c r="AT1267" s="143" t="s">
        <v>167</v>
      </c>
      <c r="AU1267" s="143" t="s">
        <v>82</v>
      </c>
      <c r="AY1267" s="16" t="s">
        <v>155</v>
      </c>
      <c r="BE1267" s="144">
        <f>IF(N1267="základní",J1267,0)</f>
        <v>0</v>
      </c>
      <c r="BF1267" s="144">
        <f>IF(N1267="snížená",J1267,0)</f>
        <v>0</v>
      </c>
      <c r="BG1267" s="144">
        <f>IF(N1267="zákl. přenesená",J1267,0)</f>
        <v>0</v>
      </c>
      <c r="BH1267" s="144">
        <f>IF(N1267="sníž. přenesená",J1267,0)</f>
        <v>0</v>
      </c>
      <c r="BI1267" s="144">
        <f>IF(N1267="nulová",J1267,0)</f>
        <v>0</v>
      </c>
      <c r="BJ1267" s="16" t="s">
        <v>78</v>
      </c>
      <c r="BK1267" s="144">
        <f>ROUND(I1267*H1267,2)</f>
        <v>0</v>
      </c>
      <c r="BL1267" s="16" t="s">
        <v>269</v>
      </c>
      <c r="BM1267" s="143" t="s">
        <v>1443</v>
      </c>
    </row>
    <row r="1268" spans="2:65" s="1" customFormat="1" ht="19.2">
      <c r="B1268" s="31"/>
      <c r="D1268" s="145" t="s">
        <v>163</v>
      </c>
      <c r="F1268" s="146" t="s">
        <v>1444</v>
      </c>
      <c r="I1268" s="147"/>
      <c r="L1268" s="31"/>
      <c r="M1268" s="148"/>
      <c r="T1268" s="55"/>
      <c r="AT1268" s="16" t="s">
        <v>163</v>
      </c>
      <c r="AU1268" s="16" t="s">
        <v>82</v>
      </c>
    </row>
    <row r="1269" spans="2:65" s="1" customFormat="1" ht="38.4">
      <c r="B1269" s="31"/>
      <c r="D1269" s="145" t="s">
        <v>173</v>
      </c>
      <c r="F1269" s="165" t="s">
        <v>1445</v>
      </c>
      <c r="I1269" s="147"/>
      <c r="L1269" s="31"/>
      <c r="M1269" s="148"/>
      <c r="T1269" s="55"/>
      <c r="AT1269" s="16" t="s">
        <v>173</v>
      </c>
      <c r="AU1269" s="16" t="s">
        <v>82</v>
      </c>
    </row>
    <row r="1270" spans="2:65" s="13" customFormat="1">
      <c r="B1270" s="166"/>
      <c r="D1270" s="145" t="s">
        <v>164</v>
      </c>
      <c r="E1270" s="167" t="s">
        <v>1</v>
      </c>
      <c r="F1270" s="168" t="s">
        <v>1446</v>
      </c>
      <c r="H1270" s="167" t="s">
        <v>1</v>
      </c>
      <c r="I1270" s="169"/>
      <c r="L1270" s="166"/>
      <c r="M1270" s="170"/>
      <c r="T1270" s="171"/>
      <c r="AT1270" s="167" t="s">
        <v>164</v>
      </c>
      <c r="AU1270" s="167" t="s">
        <v>82</v>
      </c>
      <c r="AV1270" s="13" t="s">
        <v>78</v>
      </c>
      <c r="AW1270" s="13" t="s">
        <v>30</v>
      </c>
      <c r="AX1270" s="13" t="s">
        <v>73</v>
      </c>
      <c r="AY1270" s="167" t="s">
        <v>155</v>
      </c>
    </row>
    <row r="1271" spans="2:65" s="12" customFormat="1">
      <c r="B1271" s="149"/>
      <c r="D1271" s="145" t="s">
        <v>164</v>
      </c>
      <c r="E1271" s="155" t="s">
        <v>1</v>
      </c>
      <c r="F1271" s="150" t="s">
        <v>1447</v>
      </c>
      <c r="H1271" s="151">
        <v>34.377000000000002</v>
      </c>
      <c r="I1271" s="152"/>
      <c r="L1271" s="149"/>
      <c r="M1271" s="153"/>
      <c r="T1271" s="154"/>
      <c r="AT1271" s="155" t="s">
        <v>164</v>
      </c>
      <c r="AU1271" s="155" t="s">
        <v>82</v>
      </c>
      <c r="AV1271" s="12" t="s">
        <v>82</v>
      </c>
      <c r="AW1271" s="12" t="s">
        <v>30</v>
      </c>
      <c r="AX1271" s="12" t="s">
        <v>73</v>
      </c>
      <c r="AY1271" s="155" t="s">
        <v>155</v>
      </c>
    </row>
    <row r="1272" spans="2:65" s="13" customFormat="1">
      <c r="B1272" s="166"/>
      <c r="D1272" s="145" t="s">
        <v>164</v>
      </c>
      <c r="E1272" s="167" t="s">
        <v>1</v>
      </c>
      <c r="F1272" s="168" t="s">
        <v>1448</v>
      </c>
      <c r="H1272" s="167" t="s">
        <v>1</v>
      </c>
      <c r="I1272" s="169"/>
      <c r="L1272" s="166"/>
      <c r="M1272" s="170"/>
      <c r="T1272" s="171"/>
      <c r="AT1272" s="167" t="s">
        <v>164</v>
      </c>
      <c r="AU1272" s="167" t="s">
        <v>82</v>
      </c>
      <c r="AV1272" s="13" t="s">
        <v>78</v>
      </c>
      <c r="AW1272" s="13" t="s">
        <v>30</v>
      </c>
      <c r="AX1272" s="13" t="s">
        <v>73</v>
      </c>
      <c r="AY1272" s="167" t="s">
        <v>155</v>
      </c>
    </row>
    <row r="1273" spans="2:65" s="12" customFormat="1">
      <c r="B1273" s="149"/>
      <c r="D1273" s="145" t="s">
        <v>164</v>
      </c>
      <c r="E1273" s="155" t="s">
        <v>1</v>
      </c>
      <c r="F1273" s="150" t="s">
        <v>1449</v>
      </c>
      <c r="H1273" s="151">
        <v>17.829000000000001</v>
      </c>
      <c r="I1273" s="152"/>
      <c r="L1273" s="149"/>
      <c r="M1273" s="153"/>
      <c r="T1273" s="154"/>
      <c r="AT1273" s="155" t="s">
        <v>164</v>
      </c>
      <c r="AU1273" s="155" t="s">
        <v>82</v>
      </c>
      <c r="AV1273" s="12" t="s">
        <v>82</v>
      </c>
      <c r="AW1273" s="12" t="s">
        <v>30</v>
      </c>
      <c r="AX1273" s="12" t="s">
        <v>73</v>
      </c>
      <c r="AY1273" s="155" t="s">
        <v>155</v>
      </c>
    </row>
    <row r="1274" spans="2:65" s="13" customFormat="1">
      <c r="B1274" s="166"/>
      <c r="D1274" s="145" t="s">
        <v>164</v>
      </c>
      <c r="E1274" s="167" t="s">
        <v>1</v>
      </c>
      <c r="F1274" s="168" t="s">
        <v>1076</v>
      </c>
      <c r="H1274" s="167" t="s">
        <v>1</v>
      </c>
      <c r="I1274" s="169"/>
      <c r="L1274" s="166"/>
      <c r="M1274" s="170"/>
      <c r="T1274" s="171"/>
      <c r="AT1274" s="167" t="s">
        <v>164</v>
      </c>
      <c r="AU1274" s="167" t="s">
        <v>82</v>
      </c>
      <c r="AV1274" s="13" t="s">
        <v>78</v>
      </c>
      <c r="AW1274" s="13" t="s">
        <v>30</v>
      </c>
      <c r="AX1274" s="13" t="s">
        <v>73</v>
      </c>
      <c r="AY1274" s="167" t="s">
        <v>155</v>
      </c>
    </row>
    <row r="1275" spans="2:65" s="12" customFormat="1">
      <c r="B1275" s="149"/>
      <c r="D1275" s="145" t="s">
        <v>164</v>
      </c>
      <c r="E1275" s="155" t="s">
        <v>1</v>
      </c>
      <c r="F1275" s="150" t="s">
        <v>1450</v>
      </c>
      <c r="H1275" s="151">
        <v>32.045999999999999</v>
      </c>
      <c r="I1275" s="152"/>
      <c r="L1275" s="149"/>
      <c r="M1275" s="153"/>
      <c r="T1275" s="154"/>
      <c r="AT1275" s="155" t="s">
        <v>164</v>
      </c>
      <c r="AU1275" s="155" t="s">
        <v>82</v>
      </c>
      <c r="AV1275" s="12" t="s">
        <v>82</v>
      </c>
      <c r="AW1275" s="12" t="s">
        <v>30</v>
      </c>
      <c r="AX1275" s="12" t="s">
        <v>73</v>
      </c>
      <c r="AY1275" s="155" t="s">
        <v>155</v>
      </c>
    </row>
    <row r="1276" spans="2:65" s="13" customFormat="1">
      <c r="B1276" s="166"/>
      <c r="D1276" s="145" t="s">
        <v>164</v>
      </c>
      <c r="E1276" s="167" t="s">
        <v>1</v>
      </c>
      <c r="F1276" s="168" t="s">
        <v>1451</v>
      </c>
      <c r="H1276" s="167" t="s">
        <v>1</v>
      </c>
      <c r="I1276" s="169"/>
      <c r="L1276" s="166"/>
      <c r="M1276" s="170"/>
      <c r="T1276" s="171"/>
      <c r="AT1276" s="167" t="s">
        <v>164</v>
      </c>
      <c r="AU1276" s="167" t="s">
        <v>82</v>
      </c>
      <c r="AV1276" s="13" t="s">
        <v>78</v>
      </c>
      <c r="AW1276" s="13" t="s">
        <v>30</v>
      </c>
      <c r="AX1276" s="13" t="s">
        <v>73</v>
      </c>
      <c r="AY1276" s="167" t="s">
        <v>155</v>
      </c>
    </row>
    <row r="1277" spans="2:65" s="12" customFormat="1">
      <c r="B1277" s="149"/>
      <c r="D1277" s="145" t="s">
        <v>164</v>
      </c>
      <c r="E1277" s="155" t="s">
        <v>1</v>
      </c>
      <c r="F1277" s="150" t="s">
        <v>1452</v>
      </c>
      <c r="H1277" s="151">
        <v>44.73</v>
      </c>
      <c r="I1277" s="152"/>
      <c r="L1277" s="149"/>
      <c r="M1277" s="153"/>
      <c r="T1277" s="154"/>
      <c r="AT1277" s="155" t="s">
        <v>164</v>
      </c>
      <c r="AU1277" s="155" t="s">
        <v>82</v>
      </c>
      <c r="AV1277" s="12" t="s">
        <v>82</v>
      </c>
      <c r="AW1277" s="12" t="s">
        <v>30</v>
      </c>
      <c r="AX1277" s="12" t="s">
        <v>73</v>
      </c>
      <c r="AY1277" s="155" t="s">
        <v>155</v>
      </c>
    </row>
    <row r="1278" spans="2:65" s="13" customFormat="1">
      <c r="B1278" s="166"/>
      <c r="D1278" s="145" t="s">
        <v>164</v>
      </c>
      <c r="E1278" s="167" t="s">
        <v>1</v>
      </c>
      <c r="F1278" s="168" t="s">
        <v>1453</v>
      </c>
      <c r="H1278" s="167" t="s">
        <v>1</v>
      </c>
      <c r="I1278" s="169"/>
      <c r="L1278" s="166"/>
      <c r="M1278" s="170"/>
      <c r="T1278" s="171"/>
      <c r="AT1278" s="167" t="s">
        <v>164</v>
      </c>
      <c r="AU1278" s="167" t="s">
        <v>82</v>
      </c>
      <c r="AV1278" s="13" t="s">
        <v>78</v>
      </c>
      <c r="AW1278" s="13" t="s">
        <v>30</v>
      </c>
      <c r="AX1278" s="13" t="s">
        <v>73</v>
      </c>
      <c r="AY1278" s="167" t="s">
        <v>155</v>
      </c>
    </row>
    <row r="1279" spans="2:65" s="12" customFormat="1">
      <c r="B1279" s="149"/>
      <c r="D1279" s="145" t="s">
        <v>164</v>
      </c>
      <c r="E1279" s="155" t="s">
        <v>1</v>
      </c>
      <c r="F1279" s="150" t="s">
        <v>1454</v>
      </c>
      <c r="H1279" s="151">
        <v>25.850999999999999</v>
      </c>
      <c r="I1279" s="152"/>
      <c r="L1279" s="149"/>
      <c r="M1279" s="153"/>
      <c r="T1279" s="154"/>
      <c r="AT1279" s="155" t="s">
        <v>164</v>
      </c>
      <c r="AU1279" s="155" t="s">
        <v>82</v>
      </c>
      <c r="AV1279" s="12" t="s">
        <v>82</v>
      </c>
      <c r="AW1279" s="12" t="s">
        <v>30</v>
      </c>
      <c r="AX1279" s="12" t="s">
        <v>73</v>
      </c>
      <c r="AY1279" s="155" t="s">
        <v>155</v>
      </c>
    </row>
    <row r="1280" spans="2:65" s="14" customFormat="1">
      <c r="B1280" s="172"/>
      <c r="D1280" s="145" t="s">
        <v>164</v>
      </c>
      <c r="E1280" s="173" t="s">
        <v>1</v>
      </c>
      <c r="F1280" s="174" t="s">
        <v>179</v>
      </c>
      <c r="H1280" s="175">
        <v>154.833</v>
      </c>
      <c r="I1280" s="176"/>
      <c r="L1280" s="172"/>
      <c r="M1280" s="177"/>
      <c r="T1280" s="178"/>
      <c r="AT1280" s="173" t="s">
        <v>164</v>
      </c>
      <c r="AU1280" s="173" t="s">
        <v>82</v>
      </c>
      <c r="AV1280" s="14" t="s">
        <v>88</v>
      </c>
      <c r="AW1280" s="14" t="s">
        <v>30</v>
      </c>
      <c r="AX1280" s="14" t="s">
        <v>78</v>
      </c>
      <c r="AY1280" s="173" t="s">
        <v>155</v>
      </c>
    </row>
    <row r="1281" spans="2:65" s="1" customFormat="1" ht="24.15" customHeight="1">
      <c r="B1281" s="31"/>
      <c r="C1281" s="156" t="s">
        <v>1455</v>
      </c>
      <c r="D1281" s="156" t="s">
        <v>167</v>
      </c>
      <c r="E1281" s="157" t="s">
        <v>1456</v>
      </c>
      <c r="F1281" s="158" t="s">
        <v>1457</v>
      </c>
      <c r="G1281" s="159" t="s">
        <v>183</v>
      </c>
      <c r="H1281" s="160">
        <v>154.833</v>
      </c>
      <c r="I1281" s="161"/>
      <c r="J1281" s="162">
        <f>ROUND(I1281*H1281,2)</f>
        <v>0</v>
      </c>
      <c r="K1281" s="158" t="s">
        <v>161</v>
      </c>
      <c r="L1281" s="31"/>
      <c r="M1281" s="163" t="s">
        <v>1</v>
      </c>
      <c r="N1281" s="164" t="s">
        <v>38</v>
      </c>
      <c r="P1281" s="141">
        <f>O1281*H1281</f>
        <v>0</v>
      </c>
      <c r="Q1281" s="141">
        <v>6.0000000000000001E-3</v>
      </c>
      <c r="R1281" s="141">
        <f>Q1281*H1281</f>
        <v>0.92899799999999999</v>
      </c>
      <c r="S1281" s="141">
        <v>0</v>
      </c>
      <c r="T1281" s="142">
        <f>S1281*H1281</f>
        <v>0</v>
      </c>
      <c r="AR1281" s="143" t="s">
        <v>269</v>
      </c>
      <c r="AT1281" s="143" t="s">
        <v>167</v>
      </c>
      <c r="AU1281" s="143" t="s">
        <v>82</v>
      </c>
      <c r="AY1281" s="16" t="s">
        <v>155</v>
      </c>
      <c r="BE1281" s="144">
        <f>IF(N1281="základní",J1281,0)</f>
        <v>0</v>
      </c>
      <c r="BF1281" s="144">
        <f>IF(N1281="snížená",J1281,0)</f>
        <v>0</v>
      </c>
      <c r="BG1281" s="144">
        <f>IF(N1281="zákl. přenesená",J1281,0)</f>
        <v>0</v>
      </c>
      <c r="BH1281" s="144">
        <f>IF(N1281="sníž. přenesená",J1281,0)</f>
        <v>0</v>
      </c>
      <c r="BI1281" s="144">
        <f>IF(N1281="nulová",J1281,0)</f>
        <v>0</v>
      </c>
      <c r="BJ1281" s="16" t="s">
        <v>78</v>
      </c>
      <c r="BK1281" s="144">
        <f>ROUND(I1281*H1281,2)</f>
        <v>0</v>
      </c>
      <c r="BL1281" s="16" t="s">
        <v>269</v>
      </c>
      <c r="BM1281" s="143" t="s">
        <v>1458</v>
      </c>
    </row>
    <row r="1282" spans="2:65" s="1" customFormat="1" ht="28.8">
      <c r="B1282" s="31"/>
      <c r="D1282" s="145" t="s">
        <v>163</v>
      </c>
      <c r="F1282" s="146" t="s">
        <v>1459</v>
      </c>
      <c r="I1282" s="147"/>
      <c r="L1282" s="31"/>
      <c r="M1282" s="148"/>
      <c r="T1282" s="55"/>
      <c r="AT1282" s="16" t="s">
        <v>163</v>
      </c>
      <c r="AU1282" s="16" t="s">
        <v>82</v>
      </c>
    </row>
    <row r="1283" spans="2:65" s="1" customFormat="1" ht="19.2">
      <c r="B1283" s="31"/>
      <c r="D1283" s="145" t="s">
        <v>173</v>
      </c>
      <c r="F1283" s="165" t="s">
        <v>1460</v>
      </c>
      <c r="I1283" s="147"/>
      <c r="L1283" s="31"/>
      <c r="M1283" s="148"/>
      <c r="T1283" s="55"/>
      <c r="AT1283" s="16" t="s">
        <v>173</v>
      </c>
      <c r="AU1283" s="16" t="s">
        <v>82</v>
      </c>
    </row>
    <row r="1284" spans="2:65" s="13" customFormat="1">
      <c r="B1284" s="166"/>
      <c r="D1284" s="145" t="s">
        <v>164</v>
      </c>
      <c r="E1284" s="167" t="s">
        <v>1</v>
      </c>
      <c r="F1284" s="168" t="s">
        <v>1446</v>
      </c>
      <c r="H1284" s="167" t="s">
        <v>1</v>
      </c>
      <c r="I1284" s="169"/>
      <c r="L1284" s="166"/>
      <c r="M1284" s="170"/>
      <c r="T1284" s="171"/>
      <c r="AT1284" s="167" t="s">
        <v>164</v>
      </c>
      <c r="AU1284" s="167" t="s">
        <v>82</v>
      </c>
      <c r="AV1284" s="13" t="s">
        <v>78</v>
      </c>
      <c r="AW1284" s="13" t="s">
        <v>30</v>
      </c>
      <c r="AX1284" s="13" t="s">
        <v>73</v>
      </c>
      <c r="AY1284" s="167" t="s">
        <v>155</v>
      </c>
    </row>
    <row r="1285" spans="2:65" s="12" customFormat="1">
      <c r="B1285" s="149"/>
      <c r="D1285" s="145" t="s">
        <v>164</v>
      </c>
      <c r="E1285" s="155" t="s">
        <v>1</v>
      </c>
      <c r="F1285" s="150" t="s">
        <v>1447</v>
      </c>
      <c r="H1285" s="151">
        <v>34.377000000000002</v>
      </c>
      <c r="I1285" s="152"/>
      <c r="L1285" s="149"/>
      <c r="M1285" s="153"/>
      <c r="T1285" s="154"/>
      <c r="AT1285" s="155" t="s">
        <v>164</v>
      </c>
      <c r="AU1285" s="155" t="s">
        <v>82</v>
      </c>
      <c r="AV1285" s="12" t="s">
        <v>82</v>
      </c>
      <c r="AW1285" s="12" t="s">
        <v>30</v>
      </c>
      <c r="AX1285" s="12" t="s">
        <v>73</v>
      </c>
      <c r="AY1285" s="155" t="s">
        <v>155</v>
      </c>
    </row>
    <row r="1286" spans="2:65" s="13" customFormat="1">
      <c r="B1286" s="166"/>
      <c r="D1286" s="145" t="s">
        <v>164</v>
      </c>
      <c r="E1286" s="167" t="s">
        <v>1</v>
      </c>
      <c r="F1286" s="168" t="s">
        <v>1448</v>
      </c>
      <c r="H1286" s="167" t="s">
        <v>1</v>
      </c>
      <c r="I1286" s="169"/>
      <c r="L1286" s="166"/>
      <c r="M1286" s="170"/>
      <c r="T1286" s="171"/>
      <c r="AT1286" s="167" t="s">
        <v>164</v>
      </c>
      <c r="AU1286" s="167" t="s">
        <v>82</v>
      </c>
      <c r="AV1286" s="13" t="s">
        <v>78</v>
      </c>
      <c r="AW1286" s="13" t="s">
        <v>30</v>
      </c>
      <c r="AX1286" s="13" t="s">
        <v>73</v>
      </c>
      <c r="AY1286" s="167" t="s">
        <v>155</v>
      </c>
    </row>
    <row r="1287" spans="2:65" s="12" customFormat="1">
      <c r="B1287" s="149"/>
      <c r="D1287" s="145" t="s">
        <v>164</v>
      </c>
      <c r="E1287" s="155" t="s">
        <v>1</v>
      </c>
      <c r="F1287" s="150" t="s">
        <v>1449</v>
      </c>
      <c r="H1287" s="151">
        <v>17.829000000000001</v>
      </c>
      <c r="I1287" s="152"/>
      <c r="L1287" s="149"/>
      <c r="M1287" s="153"/>
      <c r="T1287" s="154"/>
      <c r="AT1287" s="155" t="s">
        <v>164</v>
      </c>
      <c r="AU1287" s="155" t="s">
        <v>82</v>
      </c>
      <c r="AV1287" s="12" t="s">
        <v>82</v>
      </c>
      <c r="AW1287" s="12" t="s">
        <v>30</v>
      </c>
      <c r="AX1287" s="12" t="s">
        <v>73</v>
      </c>
      <c r="AY1287" s="155" t="s">
        <v>155</v>
      </c>
    </row>
    <row r="1288" spans="2:65" s="13" customFormat="1">
      <c r="B1288" s="166"/>
      <c r="D1288" s="145" t="s">
        <v>164</v>
      </c>
      <c r="E1288" s="167" t="s">
        <v>1</v>
      </c>
      <c r="F1288" s="168" t="s">
        <v>1076</v>
      </c>
      <c r="H1288" s="167" t="s">
        <v>1</v>
      </c>
      <c r="I1288" s="169"/>
      <c r="L1288" s="166"/>
      <c r="M1288" s="170"/>
      <c r="T1288" s="171"/>
      <c r="AT1288" s="167" t="s">
        <v>164</v>
      </c>
      <c r="AU1288" s="167" t="s">
        <v>82</v>
      </c>
      <c r="AV1288" s="13" t="s">
        <v>78</v>
      </c>
      <c r="AW1288" s="13" t="s">
        <v>30</v>
      </c>
      <c r="AX1288" s="13" t="s">
        <v>73</v>
      </c>
      <c r="AY1288" s="167" t="s">
        <v>155</v>
      </c>
    </row>
    <row r="1289" spans="2:65" s="12" customFormat="1">
      <c r="B1289" s="149"/>
      <c r="D1289" s="145" t="s">
        <v>164</v>
      </c>
      <c r="E1289" s="155" t="s">
        <v>1</v>
      </c>
      <c r="F1289" s="150" t="s">
        <v>1450</v>
      </c>
      <c r="H1289" s="151">
        <v>32.045999999999999</v>
      </c>
      <c r="I1289" s="152"/>
      <c r="L1289" s="149"/>
      <c r="M1289" s="153"/>
      <c r="T1289" s="154"/>
      <c r="AT1289" s="155" t="s">
        <v>164</v>
      </c>
      <c r="AU1289" s="155" t="s">
        <v>82</v>
      </c>
      <c r="AV1289" s="12" t="s">
        <v>82</v>
      </c>
      <c r="AW1289" s="12" t="s">
        <v>30</v>
      </c>
      <c r="AX1289" s="12" t="s">
        <v>73</v>
      </c>
      <c r="AY1289" s="155" t="s">
        <v>155</v>
      </c>
    </row>
    <row r="1290" spans="2:65" s="13" customFormat="1">
      <c r="B1290" s="166"/>
      <c r="D1290" s="145" t="s">
        <v>164</v>
      </c>
      <c r="E1290" s="167" t="s">
        <v>1</v>
      </c>
      <c r="F1290" s="168" t="s">
        <v>1451</v>
      </c>
      <c r="H1290" s="167" t="s">
        <v>1</v>
      </c>
      <c r="I1290" s="169"/>
      <c r="L1290" s="166"/>
      <c r="M1290" s="170"/>
      <c r="T1290" s="171"/>
      <c r="AT1290" s="167" t="s">
        <v>164</v>
      </c>
      <c r="AU1290" s="167" t="s">
        <v>82</v>
      </c>
      <c r="AV1290" s="13" t="s">
        <v>78</v>
      </c>
      <c r="AW1290" s="13" t="s">
        <v>30</v>
      </c>
      <c r="AX1290" s="13" t="s">
        <v>73</v>
      </c>
      <c r="AY1290" s="167" t="s">
        <v>155</v>
      </c>
    </row>
    <row r="1291" spans="2:65" s="12" customFormat="1">
      <c r="B1291" s="149"/>
      <c r="D1291" s="145" t="s">
        <v>164</v>
      </c>
      <c r="E1291" s="155" t="s">
        <v>1</v>
      </c>
      <c r="F1291" s="150" t="s">
        <v>1452</v>
      </c>
      <c r="H1291" s="151">
        <v>44.73</v>
      </c>
      <c r="I1291" s="152"/>
      <c r="L1291" s="149"/>
      <c r="M1291" s="153"/>
      <c r="T1291" s="154"/>
      <c r="AT1291" s="155" t="s">
        <v>164</v>
      </c>
      <c r="AU1291" s="155" t="s">
        <v>82</v>
      </c>
      <c r="AV1291" s="12" t="s">
        <v>82</v>
      </c>
      <c r="AW1291" s="12" t="s">
        <v>30</v>
      </c>
      <c r="AX1291" s="12" t="s">
        <v>73</v>
      </c>
      <c r="AY1291" s="155" t="s">
        <v>155</v>
      </c>
    </row>
    <row r="1292" spans="2:65" s="13" customFormat="1">
      <c r="B1292" s="166"/>
      <c r="D1292" s="145" t="s">
        <v>164</v>
      </c>
      <c r="E1292" s="167" t="s">
        <v>1</v>
      </c>
      <c r="F1292" s="168" t="s">
        <v>1453</v>
      </c>
      <c r="H1292" s="167" t="s">
        <v>1</v>
      </c>
      <c r="I1292" s="169"/>
      <c r="L1292" s="166"/>
      <c r="M1292" s="170"/>
      <c r="T1292" s="171"/>
      <c r="AT1292" s="167" t="s">
        <v>164</v>
      </c>
      <c r="AU1292" s="167" t="s">
        <v>82</v>
      </c>
      <c r="AV1292" s="13" t="s">
        <v>78</v>
      </c>
      <c r="AW1292" s="13" t="s">
        <v>30</v>
      </c>
      <c r="AX1292" s="13" t="s">
        <v>73</v>
      </c>
      <c r="AY1292" s="167" t="s">
        <v>155</v>
      </c>
    </row>
    <row r="1293" spans="2:65" s="12" customFormat="1">
      <c r="B1293" s="149"/>
      <c r="D1293" s="145" t="s">
        <v>164</v>
      </c>
      <c r="E1293" s="155" t="s">
        <v>1</v>
      </c>
      <c r="F1293" s="150" t="s">
        <v>1454</v>
      </c>
      <c r="H1293" s="151">
        <v>25.850999999999999</v>
      </c>
      <c r="I1293" s="152"/>
      <c r="L1293" s="149"/>
      <c r="M1293" s="153"/>
      <c r="T1293" s="154"/>
      <c r="AT1293" s="155" t="s">
        <v>164</v>
      </c>
      <c r="AU1293" s="155" t="s">
        <v>82</v>
      </c>
      <c r="AV1293" s="12" t="s">
        <v>82</v>
      </c>
      <c r="AW1293" s="12" t="s">
        <v>30</v>
      </c>
      <c r="AX1293" s="12" t="s">
        <v>73</v>
      </c>
      <c r="AY1293" s="155" t="s">
        <v>155</v>
      </c>
    </row>
    <row r="1294" spans="2:65" s="14" customFormat="1">
      <c r="B1294" s="172"/>
      <c r="D1294" s="145" t="s">
        <v>164</v>
      </c>
      <c r="E1294" s="173" t="s">
        <v>1</v>
      </c>
      <c r="F1294" s="174" t="s">
        <v>179</v>
      </c>
      <c r="H1294" s="175">
        <v>154.833</v>
      </c>
      <c r="I1294" s="176"/>
      <c r="L1294" s="172"/>
      <c r="M1294" s="177"/>
      <c r="T1294" s="178"/>
      <c r="AT1294" s="173" t="s">
        <v>164</v>
      </c>
      <c r="AU1294" s="173" t="s">
        <v>82</v>
      </c>
      <c r="AV1294" s="14" t="s">
        <v>88</v>
      </c>
      <c r="AW1294" s="14" t="s">
        <v>30</v>
      </c>
      <c r="AX1294" s="14" t="s">
        <v>78</v>
      </c>
      <c r="AY1294" s="173" t="s">
        <v>155</v>
      </c>
    </row>
    <row r="1295" spans="2:65" s="1" customFormat="1" ht="16.5" customHeight="1">
      <c r="B1295" s="31"/>
      <c r="C1295" s="131" t="s">
        <v>1461</v>
      </c>
      <c r="D1295" s="131" t="s">
        <v>157</v>
      </c>
      <c r="E1295" s="132" t="s">
        <v>1462</v>
      </c>
      <c r="F1295" s="133" t="s">
        <v>1463</v>
      </c>
      <c r="G1295" s="134" t="s">
        <v>183</v>
      </c>
      <c r="H1295" s="135">
        <v>170.316</v>
      </c>
      <c r="I1295" s="136"/>
      <c r="J1295" s="137">
        <f>ROUND(I1295*H1295,2)</f>
        <v>0</v>
      </c>
      <c r="K1295" s="133" t="s">
        <v>161</v>
      </c>
      <c r="L1295" s="138"/>
      <c r="M1295" s="139" t="s">
        <v>1</v>
      </c>
      <c r="N1295" s="140" t="s">
        <v>38</v>
      </c>
      <c r="P1295" s="141">
        <f>O1295*H1295</f>
        <v>0</v>
      </c>
      <c r="Q1295" s="141">
        <v>1.29E-2</v>
      </c>
      <c r="R1295" s="141">
        <f>Q1295*H1295</f>
        <v>2.1970763999999998</v>
      </c>
      <c r="S1295" s="141">
        <v>0</v>
      </c>
      <c r="T1295" s="142">
        <f>S1295*H1295</f>
        <v>0</v>
      </c>
      <c r="AR1295" s="143" t="s">
        <v>409</v>
      </c>
      <c r="AT1295" s="143" t="s">
        <v>157</v>
      </c>
      <c r="AU1295" s="143" t="s">
        <v>82</v>
      </c>
      <c r="AY1295" s="16" t="s">
        <v>155</v>
      </c>
      <c r="BE1295" s="144">
        <f>IF(N1295="základní",J1295,0)</f>
        <v>0</v>
      </c>
      <c r="BF1295" s="144">
        <f>IF(N1295="snížená",J1295,0)</f>
        <v>0</v>
      </c>
      <c r="BG1295" s="144">
        <f>IF(N1295="zákl. přenesená",J1295,0)</f>
        <v>0</v>
      </c>
      <c r="BH1295" s="144">
        <f>IF(N1295="sníž. přenesená",J1295,0)</f>
        <v>0</v>
      </c>
      <c r="BI1295" s="144">
        <f>IF(N1295="nulová",J1295,0)</f>
        <v>0</v>
      </c>
      <c r="BJ1295" s="16" t="s">
        <v>78</v>
      </c>
      <c r="BK1295" s="144">
        <f>ROUND(I1295*H1295,2)</f>
        <v>0</v>
      </c>
      <c r="BL1295" s="16" t="s">
        <v>269</v>
      </c>
      <c r="BM1295" s="143" t="s">
        <v>1464</v>
      </c>
    </row>
    <row r="1296" spans="2:65" s="1" customFormat="1">
      <c r="B1296" s="31"/>
      <c r="D1296" s="145" t="s">
        <v>163</v>
      </c>
      <c r="F1296" s="146" t="s">
        <v>1463</v>
      </c>
      <c r="I1296" s="147"/>
      <c r="L1296" s="31"/>
      <c r="M1296" s="148"/>
      <c r="T1296" s="55"/>
      <c r="AT1296" s="16" t="s">
        <v>163</v>
      </c>
      <c r="AU1296" s="16" t="s">
        <v>82</v>
      </c>
    </row>
    <row r="1297" spans="2:65" s="13" customFormat="1">
      <c r="B1297" s="166"/>
      <c r="D1297" s="145" t="s">
        <v>164</v>
      </c>
      <c r="E1297" s="167" t="s">
        <v>1</v>
      </c>
      <c r="F1297" s="168" t="s">
        <v>337</v>
      </c>
      <c r="H1297" s="167" t="s">
        <v>1</v>
      </c>
      <c r="I1297" s="169"/>
      <c r="L1297" s="166"/>
      <c r="M1297" s="170"/>
      <c r="T1297" s="171"/>
      <c r="AT1297" s="167" t="s">
        <v>164</v>
      </c>
      <c r="AU1297" s="167" t="s">
        <v>82</v>
      </c>
      <c r="AV1297" s="13" t="s">
        <v>78</v>
      </c>
      <c r="AW1297" s="13" t="s">
        <v>30</v>
      </c>
      <c r="AX1297" s="13" t="s">
        <v>73</v>
      </c>
      <c r="AY1297" s="167" t="s">
        <v>155</v>
      </c>
    </row>
    <row r="1298" spans="2:65" s="12" customFormat="1">
      <c r="B1298" s="149"/>
      <c r="D1298" s="145" t="s">
        <v>164</v>
      </c>
      <c r="E1298" s="155" t="s">
        <v>1</v>
      </c>
      <c r="F1298" s="150" t="s">
        <v>1465</v>
      </c>
      <c r="H1298" s="151">
        <v>170.316</v>
      </c>
      <c r="I1298" s="152"/>
      <c r="L1298" s="149"/>
      <c r="M1298" s="153"/>
      <c r="T1298" s="154"/>
      <c r="AT1298" s="155" t="s">
        <v>164</v>
      </c>
      <c r="AU1298" s="155" t="s">
        <v>82</v>
      </c>
      <c r="AV1298" s="12" t="s">
        <v>82</v>
      </c>
      <c r="AW1298" s="12" t="s">
        <v>30</v>
      </c>
      <c r="AX1298" s="12" t="s">
        <v>73</v>
      </c>
      <c r="AY1298" s="155" t="s">
        <v>155</v>
      </c>
    </row>
    <row r="1299" spans="2:65" s="14" customFormat="1">
      <c r="B1299" s="172"/>
      <c r="D1299" s="145" t="s">
        <v>164</v>
      </c>
      <c r="E1299" s="173" t="s">
        <v>1</v>
      </c>
      <c r="F1299" s="174" t="s">
        <v>179</v>
      </c>
      <c r="H1299" s="175">
        <v>170.316</v>
      </c>
      <c r="I1299" s="176"/>
      <c r="L1299" s="172"/>
      <c r="M1299" s="177"/>
      <c r="T1299" s="178"/>
      <c r="AT1299" s="173" t="s">
        <v>164</v>
      </c>
      <c r="AU1299" s="173" t="s">
        <v>82</v>
      </c>
      <c r="AV1299" s="14" t="s">
        <v>88</v>
      </c>
      <c r="AW1299" s="14" t="s">
        <v>30</v>
      </c>
      <c r="AX1299" s="14" t="s">
        <v>78</v>
      </c>
      <c r="AY1299" s="173" t="s">
        <v>155</v>
      </c>
    </row>
    <row r="1300" spans="2:65" s="1" customFormat="1" ht="24.15" customHeight="1">
      <c r="B1300" s="31"/>
      <c r="C1300" s="156" t="s">
        <v>1466</v>
      </c>
      <c r="D1300" s="156" t="s">
        <v>167</v>
      </c>
      <c r="E1300" s="157" t="s">
        <v>1467</v>
      </c>
      <c r="F1300" s="158" t="s">
        <v>1468</v>
      </c>
      <c r="G1300" s="159" t="s">
        <v>183</v>
      </c>
      <c r="H1300" s="160">
        <v>154.833</v>
      </c>
      <c r="I1300" s="161"/>
      <c r="J1300" s="162">
        <f>ROUND(I1300*H1300,2)</f>
        <v>0</v>
      </c>
      <c r="K1300" s="158" t="s">
        <v>161</v>
      </c>
      <c r="L1300" s="31"/>
      <c r="M1300" s="163" t="s">
        <v>1</v>
      </c>
      <c r="N1300" s="164" t="s">
        <v>38</v>
      </c>
      <c r="P1300" s="141">
        <f>O1300*H1300</f>
        <v>0</v>
      </c>
      <c r="Q1300" s="141">
        <v>0</v>
      </c>
      <c r="R1300" s="141">
        <f>Q1300*H1300</f>
        <v>0</v>
      </c>
      <c r="S1300" s="141">
        <v>0</v>
      </c>
      <c r="T1300" s="142">
        <f>S1300*H1300</f>
        <v>0</v>
      </c>
      <c r="AR1300" s="143" t="s">
        <v>269</v>
      </c>
      <c r="AT1300" s="143" t="s">
        <v>167</v>
      </c>
      <c r="AU1300" s="143" t="s">
        <v>82</v>
      </c>
      <c r="AY1300" s="16" t="s">
        <v>155</v>
      </c>
      <c r="BE1300" s="144">
        <f>IF(N1300="základní",J1300,0)</f>
        <v>0</v>
      </c>
      <c r="BF1300" s="144">
        <f>IF(N1300="snížená",J1300,0)</f>
        <v>0</v>
      </c>
      <c r="BG1300" s="144">
        <f>IF(N1300="zákl. přenesená",J1300,0)</f>
        <v>0</v>
      </c>
      <c r="BH1300" s="144">
        <f>IF(N1300="sníž. přenesená",J1300,0)</f>
        <v>0</v>
      </c>
      <c r="BI1300" s="144">
        <f>IF(N1300="nulová",J1300,0)</f>
        <v>0</v>
      </c>
      <c r="BJ1300" s="16" t="s">
        <v>78</v>
      </c>
      <c r="BK1300" s="144">
        <f>ROUND(I1300*H1300,2)</f>
        <v>0</v>
      </c>
      <c r="BL1300" s="16" t="s">
        <v>269</v>
      </c>
      <c r="BM1300" s="143" t="s">
        <v>1469</v>
      </c>
    </row>
    <row r="1301" spans="2:65" s="1" customFormat="1" ht="19.2">
      <c r="B1301" s="31"/>
      <c r="D1301" s="145" t="s">
        <v>163</v>
      </c>
      <c r="F1301" s="146" t="s">
        <v>1470</v>
      </c>
      <c r="I1301" s="147"/>
      <c r="L1301" s="31"/>
      <c r="M1301" s="148"/>
      <c r="T1301" s="55"/>
      <c r="AT1301" s="16" t="s">
        <v>163</v>
      </c>
      <c r="AU1301" s="16" t="s">
        <v>82</v>
      </c>
    </row>
    <row r="1302" spans="2:65" s="1" customFormat="1" ht="19.2">
      <c r="B1302" s="31"/>
      <c r="D1302" s="145" t="s">
        <v>173</v>
      </c>
      <c r="F1302" s="165" t="s">
        <v>1460</v>
      </c>
      <c r="I1302" s="147"/>
      <c r="L1302" s="31"/>
      <c r="M1302" s="148"/>
      <c r="T1302" s="55"/>
      <c r="AT1302" s="16" t="s">
        <v>173</v>
      </c>
      <c r="AU1302" s="16" t="s">
        <v>82</v>
      </c>
    </row>
    <row r="1303" spans="2:65" s="13" customFormat="1">
      <c r="B1303" s="166"/>
      <c r="D1303" s="145" t="s">
        <v>164</v>
      </c>
      <c r="E1303" s="167" t="s">
        <v>1</v>
      </c>
      <c r="F1303" s="168" t="s">
        <v>376</v>
      </c>
      <c r="H1303" s="167" t="s">
        <v>1</v>
      </c>
      <c r="I1303" s="169"/>
      <c r="L1303" s="166"/>
      <c r="M1303" s="170"/>
      <c r="T1303" s="171"/>
      <c r="AT1303" s="167" t="s">
        <v>164</v>
      </c>
      <c r="AU1303" s="167" t="s">
        <v>82</v>
      </c>
      <c r="AV1303" s="13" t="s">
        <v>78</v>
      </c>
      <c r="AW1303" s="13" t="s">
        <v>30</v>
      </c>
      <c r="AX1303" s="13" t="s">
        <v>73</v>
      </c>
      <c r="AY1303" s="167" t="s">
        <v>155</v>
      </c>
    </row>
    <row r="1304" spans="2:65" s="12" customFormat="1">
      <c r="B1304" s="149"/>
      <c r="D1304" s="145" t="s">
        <v>164</v>
      </c>
      <c r="E1304" s="155" t="s">
        <v>1</v>
      </c>
      <c r="F1304" s="150" t="s">
        <v>1471</v>
      </c>
      <c r="H1304" s="151">
        <v>154.833</v>
      </c>
      <c r="I1304" s="152"/>
      <c r="L1304" s="149"/>
      <c r="M1304" s="153"/>
      <c r="T1304" s="154"/>
      <c r="AT1304" s="155" t="s">
        <v>164</v>
      </c>
      <c r="AU1304" s="155" t="s">
        <v>82</v>
      </c>
      <c r="AV1304" s="12" t="s">
        <v>82</v>
      </c>
      <c r="AW1304" s="12" t="s">
        <v>30</v>
      </c>
      <c r="AX1304" s="12" t="s">
        <v>73</v>
      </c>
      <c r="AY1304" s="155" t="s">
        <v>155</v>
      </c>
    </row>
    <row r="1305" spans="2:65" s="14" customFormat="1">
      <c r="B1305" s="172"/>
      <c r="D1305" s="145" t="s">
        <v>164</v>
      </c>
      <c r="E1305" s="173" t="s">
        <v>1</v>
      </c>
      <c r="F1305" s="174" t="s">
        <v>179</v>
      </c>
      <c r="H1305" s="175">
        <v>154.833</v>
      </c>
      <c r="I1305" s="176"/>
      <c r="L1305" s="172"/>
      <c r="M1305" s="177"/>
      <c r="T1305" s="178"/>
      <c r="AT1305" s="173" t="s">
        <v>164</v>
      </c>
      <c r="AU1305" s="173" t="s">
        <v>82</v>
      </c>
      <c r="AV1305" s="14" t="s">
        <v>88</v>
      </c>
      <c r="AW1305" s="14" t="s">
        <v>30</v>
      </c>
      <c r="AX1305" s="14" t="s">
        <v>78</v>
      </c>
      <c r="AY1305" s="173" t="s">
        <v>155</v>
      </c>
    </row>
    <row r="1306" spans="2:65" s="1" customFormat="1" ht="24.15" customHeight="1">
      <c r="B1306" s="31"/>
      <c r="C1306" s="156" t="s">
        <v>1472</v>
      </c>
      <c r="D1306" s="156" t="s">
        <v>167</v>
      </c>
      <c r="E1306" s="157" t="s">
        <v>1473</v>
      </c>
      <c r="F1306" s="158" t="s">
        <v>1474</v>
      </c>
      <c r="G1306" s="159" t="s">
        <v>183</v>
      </c>
      <c r="H1306" s="160">
        <v>154.833</v>
      </c>
      <c r="I1306" s="161"/>
      <c r="J1306" s="162">
        <f>ROUND(I1306*H1306,2)</f>
        <v>0</v>
      </c>
      <c r="K1306" s="158" t="s">
        <v>161</v>
      </c>
      <c r="L1306" s="31"/>
      <c r="M1306" s="163" t="s">
        <v>1</v>
      </c>
      <c r="N1306" s="164" t="s">
        <v>38</v>
      </c>
      <c r="P1306" s="141">
        <f>O1306*H1306</f>
        <v>0</v>
      </c>
      <c r="Q1306" s="141">
        <v>0</v>
      </c>
      <c r="R1306" s="141">
        <f>Q1306*H1306</f>
        <v>0</v>
      </c>
      <c r="S1306" s="141">
        <v>0</v>
      </c>
      <c r="T1306" s="142">
        <f>S1306*H1306</f>
        <v>0</v>
      </c>
      <c r="AR1306" s="143" t="s">
        <v>269</v>
      </c>
      <c r="AT1306" s="143" t="s">
        <v>167</v>
      </c>
      <c r="AU1306" s="143" t="s">
        <v>82</v>
      </c>
      <c r="AY1306" s="16" t="s">
        <v>155</v>
      </c>
      <c r="BE1306" s="144">
        <f>IF(N1306="základní",J1306,0)</f>
        <v>0</v>
      </c>
      <c r="BF1306" s="144">
        <f>IF(N1306="snížená",J1306,0)</f>
        <v>0</v>
      </c>
      <c r="BG1306" s="144">
        <f>IF(N1306="zákl. přenesená",J1306,0)</f>
        <v>0</v>
      </c>
      <c r="BH1306" s="144">
        <f>IF(N1306="sníž. přenesená",J1306,0)</f>
        <v>0</v>
      </c>
      <c r="BI1306" s="144">
        <f>IF(N1306="nulová",J1306,0)</f>
        <v>0</v>
      </c>
      <c r="BJ1306" s="16" t="s">
        <v>78</v>
      </c>
      <c r="BK1306" s="144">
        <f>ROUND(I1306*H1306,2)</f>
        <v>0</v>
      </c>
      <c r="BL1306" s="16" t="s">
        <v>269</v>
      </c>
      <c r="BM1306" s="143" t="s">
        <v>1475</v>
      </c>
    </row>
    <row r="1307" spans="2:65" s="1" customFormat="1" ht="19.2">
      <c r="B1307" s="31"/>
      <c r="D1307" s="145" t="s">
        <v>163</v>
      </c>
      <c r="F1307" s="146" t="s">
        <v>1476</v>
      </c>
      <c r="I1307" s="147"/>
      <c r="L1307" s="31"/>
      <c r="M1307" s="148"/>
      <c r="T1307" s="55"/>
      <c r="AT1307" s="16" t="s">
        <v>163</v>
      </c>
      <c r="AU1307" s="16" t="s">
        <v>82</v>
      </c>
    </row>
    <row r="1308" spans="2:65" s="1" customFormat="1" ht="19.2">
      <c r="B1308" s="31"/>
      <c r="D1308" s="145" t="s">
        <v>173</v>
      </c>
      <c r="F1308" s="165" t="s">
        <v>1460</v>
      </c>
      <c r="I1308" s="147"/>
      <c r="L1308" s="31"/>
      <c r="M1308" s="148"/>
      <c r="T1308" s="55"/>
      <c r="AT1308" s="16" t="s">
        <v>173</v>
      </c>
      <c r="AU1308" s="16" t="s">
        <v>82</v>
      </c>
    </row>
    <row r="1309" spans="2:65" s="13" customFormat="1">
      <c r="B1309" s="166"/>
      <c r="D1309" s="145" t="s">
        <v>164</v>
      </c>
      <c r="E1309" s="167" t="s">
        <v>1</v>
      </c>
      <c r="F1309" s="168" t="s">
        <v>376</v>
      </c>
      <c r="H1309" s="167" t="s">
        <v>1</v>
      </c>
      <c r="I1309" s="169"/>
      <c r="L1309" s="166"/>
      <c r="M1309" s="170"/>
      <c r="T1309" s="171"/>
      <c r="AT1309" s="167" t="s">
        <v>164</v>
      </c>
      <c r="AU1309" s="167" t="s">
        <v>82</v>
      </c>
      <c r="AV1309" s="13" t="s">
        <v>78</v>
      </c>
      <c r="AW1309" s="13" t="s">
        <v>30</v>
      </c>
      <c r="AX1309" s="13" t="s">
        <v>73</v>
      </c>
      <c r="AY1309" s="167" t="s">
        <v>155</v>
      </c>
    </row>
    <row r="1310" spans="2:65" s="12" customFormat="1">
      <c r="B1310" s="149"/>
      <c r="D1310" s="145" t="s">
        <v>164</v>
      </c>
      <c r="E1310" s="155" t="s">
        <v>1</v>
      </c>
      <c r="F1310" s="150" t="s">
        <v>1471</v>
      </c>
      <c r="H1310" s="151">
        <v>154.833</v>
      </c>
      <c r="I1310" s="152"/>
      <c r="L1310" s="149"/>
      <c r="M1310" s="153"/>
      <c r="T1310" s="154"/>
      <c r="AT1310" s="155" t="s">
        <v>164</v>
      </c>
      <c r="AU1310" s="155" t="s">
        <v>82</v>
      </c>
      <c r="AV1310" s="12" t="s">
        <v>82</v>
      </c>
      <c r="AW1310" s="12" t="s">
        <v>30</v>
      </c>
      <c r="AX1310" s="12" t="s">
        <v>73</v>
      </c>
      <c r="AY1310" s="155" t="s">
        <v>155</v>
      </c>
    </row>
    <row r="1311" spans="2:65" s="14" customFormat="1">
      <c r="B1311" s="172"/>
      <c r="D1311" s="145" t="s">
        <v>164</v>
      </c>
      <c r="E1311" s="173" t="s">
        <v>1</v>
      </c>
      <c r="F1311" s="174" t="s">
        <v>179</v>
      </c>
      <c r="H1311" s="175">
        <v>154.833</v>
      </c>
      <c r="I1311" s="176"/>
      <c r="L1311" s="172"/>
      <c r="M1311" s="177"/>
      <c r="T1311" s="178"/>
      <c r="AT1311" s="173" t="s">
        <v>164</v>
      </c>
      <c r="AU1311" s="173" t="s">
        <v>82</v>
      </c>
      <c r="AV1311" s="14" t="s">
        <v>88</v>
      </c>
      <c r="AW1311" s="14" t="s">
        <v>30</v>
      </c>
      <c r="AX1311" s="14" t="s">
        <v>78</v>
      </c>
      <c r="AY1311" s="173" t="s">
        <v>155</v>
      </c>
    </row>
    <row r="1312" spans="2:65" s="1" customFormat="1" ht="21.75" customHeight="1">
      <c r="B1312" s="31"/>
      <c r="C1312" s="156" t="s">
        <v>1477</v>
      </c>
      <c r="D1312" s="156" t="s">
        <v>167</v>
      </c>
      <c r="E1312" s="157" t="s">
        <v>1478</v>
      </c>
      <c r="F1312" s="158" t="s">
        <v>1479</v>
      </c>
      <c r="G1312" s="159" t="s">
        <v>198</v>
      </c>
      <c r="H1312" s="160">
        <v>150</v>
      </c>
      <c r="I1312" s="161"/>
      <c r="J1312" s="162">
        <f>ROUND(I1312*H1312,2)</f>
        <v>0</v>
      </c>
      <c r="K1312" s="158" t="s">
        <v>161</v>
      </c>
      <c r="L1312" s="31"/>
      <c r="M1312" s="163" t="s">
        <v>1</v>
      </c>
      <c r="N1312" s="164" t="s">
        <v>38</v>
      </c>
      <c r="P1312" s="141">
        <f>O1312*H1312</f>
        <v>0</v>
      </c>
      <c r="Q1312" s="141">
        <v>3.1E-4</v>
      </c>
      <c r="R1312" s="141">
        <f>Q1312*H1312</f>
        <v>4.65E-2</v>
      </c>
      <c r="S1312" s="141">
        <v>0</v>
      </c>
      <c r="T1312" s="142">
        <f>S1312*H1312</f>
        <v>0</v>
      </c>
      <c r="AR1312" s="143" t="s">
        <v>269</v>
      </c>
      <c r="AT1312" s="143" t="s">
        <v>167</v>
      </c>
      <c r="AU1312" s="143" t="s">
        <v>82</v>
      </c>
      <c r="AY1312" s="16" t="s">
        <v>155</v>
      </c>
      <c r="BE1312" s="144">
        <f>IF(N1312="základní",J1312,0)</f>
        <v>0</v>
      </c>
      <c r="BF1312" s="144">
        <f>IF(N1312="snížená",J1312,0)</f>
        <v>0</v>
      </c>
      <c r="BG1312" s="144">
        <f>IF(N1312="zákl. přenesená",J1312,0)</f>
        <v>0</v>
      </c>
      <c r="BH1312" s="144">
        <f>IF(N1312="sníž. přenesená",J1312,0)</f>
        <v>0</v>
      </c>
      <c r="BI1312" s="144">
        <f>IF(N1312="nulová",J1312,0)</f>
        <v>0</v>
      </c>
      <c r="BJ1312" s="16" t="s">
        <v>78</v>
      </c>
      <c r="BK1312" s="144">
        <f>ROUND(I1312*H1312,2)</f>
        <v>0</v>
      </c>
      <c r="BL1312" s="16" t="s">
        <v>269</v>
      </c>
      <c r="BM1312" s="143" t="s">
        <v>1480</v>
      </c>
    </row>
    <row r="1313" spans="2:65" s="1" customFormat="1" ht="19.2">
      <c r="B1313" s="31"/>
      <c r="D1313" s="145" t="s">
        <v>163</v>
      </c>
      <c r="F1313" s="146" t="s">
        <v>1481</v>
      </c>
      <c r="I1313" s="147"/>
      <c r="L1313" s="31"/>
      <c r="M1313" s="148"/>
      <c r="T1313" s="55"/>
      <c r="AT1313" s="16" t="s">
        <v>163</v>
      </c>
      <c r="AU1313" s="16" t="s">
        <v>82</v>
      </c>
    </row>
    <row r="1314" spans="2:65" s="1" customFormat="1" ht="48">
      <c r="B1314" s="31"/>
      <c r="D1314" s="145" t="s">
        <v>173</v>
      </c>
      <c r="F1314" s="165" t="s">
        <v>1482</v>
      </c>
      <c r="I1314" s="147"/>
      <c r="L1314" s="31"/>
      <c r="M1314" s="148"/>
      <c r="T1314" s="55"/>
      <c r="AT1314" s="16" t="s">
        <v>173</v>
      </c>
      <c r="AU1314" s="16" t="s">
        <v>82</v>
      </c>
    </row>
    <row r="1315" spans="2:65" s="1" customFormat="1" ht="16.5" customHeight="1">
      <c r="B1315" s="31"/>
      <c r="C1315" s="156" t="s">
        <v>1483</v>
      </c>
      <c r="D1315" s="156" t="s">
        <v>167</v>
      </c>
      <c r="E1315" s="157" t="s">
        <v>1484</v>
      </c>
      <c r="F1315" s="158" t="s">
        <v>1485</v>
      </c>
      <c r="G1315" s="159" t="s">
        <v>198</v>
      </c>
      <c r="H1315" s="160">
        <v>150</v>
      </c>
      <c r="I1315" s="161"/>
      <c r="J1315" s="162">
        <f>ROUND(I1315*H1315,2)</f>
        <v>0</v>
      </c>
      <c r="K1315" s="158" t="s">
        <v>161</v>
      </c>
      <c r="L1315" s="31"/>
      <c r="M1315" s="163" t="s">
        <v>1</v>
      </c>
      <c r="N1315" s="164" t="s">
        <v>38</v>
      </c>
      <c r="P1315" s="141">
        <f>O1315*H1315</f>
        <v>0</v>
      </c>
      <c r="Q1315" s="141">
        <v>3.0000000000000001E-5</v>
      </c>
      <c r="R1315" s="141">
        <f>Q1315*H1315</f>
        <v>4.5000000000000005E-3</v>
      </c>
      <c r="S1315" s="141">
        <v>0</v>
      </c>
      <c r="T1315" s="142">
        <f>S1315*H1315</f>
        <v>0</v>
      </c>
      <c r="AR1315" s="143" t="s">
        <v>269</v>
      </c>
      <c r="AT1315" s="143" t="s">
        <v>167</v>
      </c>
      <c r="AU1315" s="143" t="s">
        <v>82</v>
      </c>
      <c r="AY1315" s="16" t="s">
        <v>155</v>
      </c>
      <c r="BE1315" s="144">
        <f>IF(N1315="základní",J1315,0)</f>
        <v>0</v>
      </c>
      <c r="BF1315" s="144">
        <f>IF(N1315="snížená",J1315,0)</f>
        <v>0</v>
      </c>
      <c r="BG1315" s="144">
        <f>IF(N1315="zákl. přenesená",J1315,0)</f>
        <v>0</v>
      </c>
      <c r="BH1315" s="144">
        <f>IF(N1315="sníž. přenesená",J1315,0)</f>
        <v>0</v>
      </c>
      <c r="BI1315" s="144">
        <f>IF(N1315="nulová",J1315,0)</f>
        <v>0</v>
      </c>
      <c r="BJ1315" s="16" t="s">
        <v>78</v>
      </c>
      <c r="BK1315" s="144">
        <f>ROUND(I1315*H1315,2)</f>
        <v>0</v>
      </c>
      <c r="BL1315" s="16" t="s">
        <v>269</v>
      </c>
      <c r="BM1315" s="143" t="s">
        <v>1486</v>
      </c>
    </row>
    <row r="1316" spans="2:65" s="1" customFormat="1">
      <c r="B1316" s="31"/>
      <c r="D1316" s="145" t="s">
        <v>163</v>
      </c>
      <c r="F1316" s="146" t="s">
        <v>1487</v>
      </c>
      <c r="I1316" s="147"/>
      <c r="L1316" s="31"/>
      <c r="M1316" s="148"/>
      <c r="T1316" s="55"/>
      <c r="AT1316" s="16" t="s">
        <v>163</v>
      </c>
      <c r="AU1316" s="16" t="s">
        <v>82</v>
      </c>
    </row>
    <row r="1317" spans="2:65" s="1" customFormat="1" ht="48">
      <c r="B1317" s="31"/>
      <c r="D1317" s="145" t="s">
        <v>173</v>
      </c>
      <c r="F1317" s="165" t="s">
        <v>1482</v>
      </c>
      <c r="I1317" s="147"/>
      <c r="L1317" s="31"/>
      <c r="M1317" s="148"/>
      <c r="T1317" s="55"/>
      <c r="AT1317" s="16" t="s">
        <v>173</v>
      </c>
      <c r="AU1317" s="16" t="s">
        <v>82</v>
      </c>
    </row>
    <row r="1318" spans="2:65" s="1" customFormat="1" ht="16.5" customHeight="1">
      <c r="B1318" s="31"/>
      <c r="C1318" s="156" t="s">
        <v>1488</v>
      </c>
      <c r="D1318" s="156" t="s">
        <v>167</v>
      </c>
      <c r="E1318" s="157" t="s">
        <v>1489</v>
      </c>
      <c r="F1318" s="158" t="s">
        <v>1490</v>
      </c>
      <c r="G1318" s="159" t="s">
        <v>191</v>
      </c>
      <c r="H1318" s="160">
        <v>150</v>
      </c>
      <c r="I1318" s="161"/>
      <c r="J1318" s="162">
        <f>ROUND(I1318*H1318,2)</f>
        <v>0</v>
      </c>
      <c r="K1318" s="158" t="s">
        <v>161</v>
      </c>
      <c r="L1318" s="31"/>
      <c r="M1318" s="163" t="s">
        <v>1</v>
      </c>
      <c r="N1318" s="164" t="s">
        <v>38</v>
      </c>
      <c r="P1318" s="141">
        <f>O1318*H1318</f>
        <v>0</v>
      </c>
      <c r="Q1318" s="141">
        <v>0</v>
      </c>
      <c r="R1318" s="141">
        <f>Q1318*H1318</f>
        <v>0</v>
      </c>
      <c r="S1318" s="141">
        <v>0</v>
      </c>
      <c r="T1318" s="142">
        <f>S1318*H1318</f>
        <v>0</v>
      </c>
      <c r="AR1318" s="143" t="s">
        <v>269</v>
      </c>
      <c r="AT1318" s="143" t="s">
        <v>167</v>
      </c>
      <c r="AU1318" s="143" t="s">
        <v>82</v>
      </c>
      <c r="AY1318" s="16" t="s">
        <v>155</v>
      </c>
      <c r="BE1318" s="144">
        <f>IF(N1318="základní",J1318,0)</f>
        <v>0</v>
      </c>
      <c r="BF1318" s="144">
        <f>IF(N1318="snížená",J1318,0)</f>
        <v>0</v>
      </c>
      <c r="BG1318" s="144">
        <f>IF(N1318="zákl. přenesená",J1318,0)</f>
        <v>0</v>
      </c>
      <c r="BH1318" s="144">
        <f>IF(N1318="sníž. přenesená",J1318,0)</f>
        <v>0</v>
      </c>
      <c r="BI1318" s="144">
        <f>IF(N1318="nulová",J1318,0)</f>
        <v>0</v>
      </c>
      <c r="BJ1318" s="16" t="s">
        <v>78</v>
      </c>
      <c r="BK1318" s="144">
        <f>ROUND(I1318*H1318,2)</f>
        <v>0</v>
      </c>
      <c r="BL1318" s="16" t="s">
        <v>269</v>
      </c>
      <c r="BM1318" s="143" t="s">
        <v>1491</v>
      </c>
    </row>
    <row r="1319" spans="2:65" s="1" customFormat="1">
      <c r="B1319" s="31"/>
      <c r="D1319" s="145" t="s">
        <v>163</v>
      </c>
      <c r="F1319" s="146" t="s">
        <v>1492</v>
      </c>
      <c r="I1319" s="147"/>
      <c r="L1319" s="31"/>
      <c r="M1319" s="148"/>
      <c r="T1319" s="55"/>
      <c r="AT1319" s="16" t="s">
        <v>163</v>
      </c>
      <c r="AU1319" s="16" t="s">
        <v>82</v>
      </c>
    </row>
    <row r="1320" spans="2:65" s="1" customFormat="1" ht="48">
      <c r="B1320" s="31"/>
      <c r="D1320" s="145" t="s">
        <v>173</v>
      </c>
      <c r="F1320" s="165" t="s">
        <v>1482</v>
      </c>
      <c r="I1320" s="147"/>
      <c r="L1320" s="31"/>
      <c r="M1320" s="148"/>
      <c r="T1320" s="55"/>
      <c r="AT1320" s="16" t="s">
        <v>173</v>
      </c>
      <c r="AU1320" s="16" t="s">
        <v>82</v>
      </c>
    </row>
    <row r="1321" spans="2:65" s="1" customFormat="1" ht="24.15" customHeight="1">
      <c r="B1321" s="31"/>
      <c r="C1321" s="156" t="s">
        <v>1493</v>
      </c>
      <c r="D1321" s="156" t="s">
        <v>167</v>
      </c>
      <c r="E1321" s="157" t="s">
        <v>1494</v>
      </c>
      <c r="F1321" s="158" t="s">
        <v>1495</v>
      </c>
      <c r="G1321" s="159" t="s">
        <v>681</v>
      </c>
      <c r="H1321" s="181"/>
      <c r="I1321" s="161"/>
      <c r="J1321" s="162">
        <f>ROUND(I1321*H1321,2)</f>
        <v>0</v>
      </c>
      <c r="K1321" s="158" t="s">
        <v>161</v>
      </c>
      <c r="L1321" s="31"/>
      <c r="M1321" s="163" t="s">
        <v>1</v>
      </c>
      <c r="N1321" s="164" t="s">
        <v>38</v>
      </c>
      <c r="P1321" s="141">
        <f>O1321*H1321</f>
        <v>0</v>
      </c>
      <c r="Q1321" s="141">
        <v>0</v>
      </c>
      <c r="R1321" s="141">
        <f>Q1321*H1321</f>
        <v>0</v>
      </c>
      <c r="S1321" s="141">
        <v>0</v>
      </c>
      <c r="T1321" s="142">
        <f>S1321*H1321</f>
        <v>0</v>
      </c>
      <c r="AR1321" s="143" t="s">
        <v>269</v>
      </c>
      <c r="AT1321" s="143" t="s">
        <v>167</v>
      </c>
      <c r="AU1321" s="143" t="s">
        <v>82</v>
      </c>
      <c r="AY1321" s="16" t="s">
        <v>155</v>
      </c>
      <c r="BE1321" s="144">
        <f>IF(N1321="základní",J1321,0)</f>
        <v>0</v>
      </c>
      <c r="BF1321" s="144">
        <f>IF(N1321="snížená",J1321,0)</f>
        <v>0</v>
      </c>
      <c r="BG1321" s="144">
        <f>IF(N1321="zákl. přenesená",J1321,0)</f>
        <v>0</v>
      </c>
      <c r="BH1321" s="144">
        <f>IF(N1321="sníž. přenesená",J1321,0)</f>
        <v>0</v>
      </c>
      <c r="BI1321" s="144">
        <f>IF(N1321="nulová",J1321,0)</f>
        <v>0</v>
      </c>
      <c r="BJ1321" s="16" t="s">
        <v>78</v>
      </c>
      <c r="BK1321" s="144">
        <f>ROUND(I1321*H1321,2)</f>
        <v>0</v>
      </c>
      <c r="BL1321" s="16" t="s">
        <v>269</v>
      </c>
      <c r="BM1321" s="143" t="s">
        <v>1496</v>
      </c>
    </row>
    <row r="1322" spans="2:65" s="1" customFormat="1" ht="28.8">
      <c r="B1322" s="31"/>
      <c r="D1322" s="145" t="s">
        <v>163</v>
      </c>
      <c r="F1322" s="146" t="s">
        <v>1497</v>
      </c>
      <c r="I1322" s="147"/>
      <c r="L1322" s="31"/>
      <c r="M1322" s="148"/>
      <c r="T1322" s="55"/>
      <c r="AT1322" s="16" t="s">
        <v>163</v>
      </c>
      <c r="AU1322" s="16" t="s">
        <v>82</v>
      </c>
    </row>
    <row r="1323" spans="2:65" s="1" customFormat="1" ht="124.8">
      <c r="B1323" s="31"/>
      <c r="D1323" s="145" t="s">
        <v>173</v>
      </c>
      <c r="F1323" s="165" t="s">
        <v>684</v>
      </c>
      <c r="I1323" s="147"/>
      <c r="L1323" s="31"/>
      <c r="M1323" s="148"/>
      <c r="T1323" s="55"/>
      <c r="AT1323" s="16" t="s">
        <v>173</v>
      </c>
      <c r="AU1323" s="16" t="s">
        <v>82</v>
      </c>
    </row>
    <row r="1324" spans="2:65" s="11" customFormat="1" ht="22.95" customHeight="1">
      <c r="B1324" s="119"/>
      <c r="D1324" s="120" t="s">
        <v>72</v>
      </c>
      <c r="E1324" s="129" t="s">
        <v>1498</v>
      </c>
      <c r="F1324" s="129" t="s">
        <v>1499</v>
      </c>
      <c r="I1324" s="122"/>
      <c r="J1324" s="130">
        <f>BK1324</f>
        <v>0</v>
      </c>
      <c r="L1324" s="119"/>
      <c r="M1324" s="124"/>
      <c r="P1324" s="125">
        <f>SUM(P1325:P1345)</f>
        <v>0</v>
      </c>
      <c r="R1324" s="125">
        <f>SUM(R1325:R1345)</f>
        <v>0.27829696000000004</v>
      </c>
      <c r="T1324" s="126">
        <f>SUM(T1325:T1345)</f>
        <v>0</v>
      </c>
      <c r="AR1324" s="120" t="s">
        <v>82</v>
      </c>
      <c r="AT1324" s="127" t="s">
        <v>72</v>
      </c>
      <c r="AU1324" s="127" t="s">
        <v>78</v>
      </c>
      <c r="AY1324" s="120" t="s">
        <v>155</v>
      </c>
      <c r="BK1324" s="128">
        <f>SUM(BK1325:BK1345)</f>
        <v>0</v>
      </c>
    </row>
    <row r="1325" spans="2:65" s="1" customFormat="1" ht="33" customHeight="1">
      <c r="B1325" s="31"/>
      <c r="C1325" s="156" t="s">
        <v>1500</v>
      </c>
      <c r="D1325" s="156" t="s">
        <v>167</v>
      </c>
      <c r="E1325" s="157" t="s">
        <v>1501</v>
      </c>
      <c r="F1325" s="158" t="s">
        <v>1502</v>
      </c>
      <c r="G1325" s="159" t="s">
        <v>183</v>
      </c>
      <c r="H1325" s="160">
        <v>869.678</v>
      </c>
      <c r="I1325" s="161"/>
      <c r="J1325" s="162">
        <f>ROUND(I1325*H1325,2)</f>
        <v>0</v>
      </c>
      <c r="K1325" s="158" t="s">
        <v>161</v>
      </c>
      <c r="L1325" s="31"/>
      <c r="M1325" s="163" t="s">
        <v>1</v>
      </c>
      <c r="N1325" s="164" t="s">
        <v>38</v>
      </c>
      <c r="P1325" s="141">
        <f>O1325*H1325</f>
        <v>0</v>
      </c>
      <c r="Q1325" s="141">
        <v>3.2000000000000003E-4</v>
      </c>
      <c r="R1325" s="141">
        <f>Q1325*H1325</f>
        <v>0.27829696000000004</v>
      </c>
      <c r="S1325" s="141">
        <v>0</v>
      </c>
      <c r="T1325" s="142">
        <f>S1325*H1325</f>
        <v>0</v>
      </c>
      <c r="AR1325" s="143" t="s">
        <v>269</v>
      </c>
      <c r="AT1325" s="143" t="s">
        <v>167</v>
      </c>
      <c r="AU1325" s="143" t="s">
        <v>82</v>
      </c>
      <c r="AY1325" s="16" t="s">
        <v>155</v>
      </c>
      <c r="BE1325" s="144">
        <f>IF(N1325="základní",J1325,0)</f>
        <v>0</v>
      </c>
      <c r="BF1325" s="144">
        <f>IF(N1325="snížená",J1325,0)</f>
        <v>0</v>
      </c>
      <c r="BG1325" s="144">
        <f>IF(N1325="zákl. přenesená",J1325,0)</f>
        <v>0</v>
      </c>
      <c r="BH1325" s="144">
        <f>IF(N1325="sníž. přenesená",J1325,0)</f>
        <v>0</v>
      </c>
      <c r="BI1325" s="144">
        <f>IF(N1325="nulová",J1325,0)</f>
        <v>0</v>
      </c>
      <c r="BJ1325" s="16" t="s">
        <v>78</v>
      </c>
      <c r="BK1325" s="144">
        <f>ROUND(I1325*H1325,2)</f>
        <v>0</v>
      </c>
      <c r="BL1325" s="16" t="s">
        <v>269</v>
      </c>
      <c r="BM1325" s="143" t="s">
        <v>1503</v>
      </c>
    </row>
    <row r="1326" spans="2:65" s="1" customFormat="1" ht="28.8">
      <c r="B1326" s="31"/>
      <c r="D1326" s="145" t="s">
        <v>163</v>
      </c>
      <c r="F1326" s="146" t="s">
        <v>1504</v>
      </c>
      <c r="I1326" s="147"/>
      <c r="L1326" s="31"/>
      <c r="M1326" s="148"/>
      <c r="T1326" s="55"/>
      <c r="AT1326" s="16" t="s">
        <v>163</v>
      </c>
      <c r="AU1326" s="16" t="s">
        <v>82</v>
      </c>
    </row>
    <row r="1327" spans="2:65" s="13" customFormat="1">
      <c r="B1327" s="166"/>
      <c r="D1327" s="145" t="s">
        <v>164</v>
      </c>
      <c r="E1327" s="167" t="s">
        <v>1</v>
      </c>
      <c r="F1327" s="168" t="s">
        <v>1505</v>
      </c>
      <c r="H1327" s="167" t="s">
        <v>1</v>
      </c>
      <c r="I1327" s="169"/>
      <c r="L1327" s="166"/>
      <c r="M1327" s="170"/>
      <c r="T1327" s="171"/>
      <c r="AT1327" s="167" t="s">
        <v>164</v>
      </c>
      <c r="AU1327" s="167" t="s">
        <v>82</v>
      </c>
      <c r="AV1327" s="13" t="s">
        <v>78</v>
      </c>
      <c r="AW1327" s="13" t="s">
        <v>30</v>
      </c>
      <c r="AX1327" s="13" t="s">
        <v>73</v>
      </c>
      <c r="AY1327" s="167" t="s">
        <v>155</v>
      </c>
    </row>
    <row r="1328" spans="2:65" s="12" customFormat="1" ht="20.399999999999999">
      <c r="B1328" s="149"/>
      <c r="D1328" s="145" t="s">
        <v>164</v>
      </c>
      <c r="E1328" s="155" t="s">
        <v>1</v>
      </c>
      <c r="F1328" s="150" t="s">
        <v>1506</v>
      </c>
      <c r="H1328" s="151">
        <v>126.98</v>
      </c>
      <c r="I1328" s="152"/>
      <c r="L1328" s="149"/>
      <c r="M1328" s="153"/>
      <c r="T1328" s="154"/>
      <c r="AT1328" s="155" t="s">
        <v>164</v>
      </c>
      <c r="AU1328" s="155" t="s">
        <v>82</v>
      </c>
      <c r="AV1328" s="12" t="s">
        <v>82</v>
      </c>
      <c r="AW1328" s="12" t="s">
        <v>30</v>
      </c>
      <c r="AX1328" s="12" t="s">
        <v>73</v>
      </c>
      <c r="AY1328" s="155" t="s">
        <v>155</v>
      </c>
    </row>
    <row r="1329" spans="2:51" s="13" customFormat="1">
      <c r="B1329" s="166"/>
      <c r="D1329" s="145" t="s">
        <v>164</v>
      </c>
      <c r="E1329" s="167" t="s">
        <v>1</v>
      </c>
      <c r="F1329" s="168" t="s">
        <v>1507</v>
      </c>
      <c r="H1329" s="167" t="s">
        <v>1</v>
      </c>
      <c r="I1329" s="169"/>
      <c r="L1329" s="166"/>
      <c r="M1329" s="170"/>
      <c r="T1329" s="171"/>
      <c r="AT1329" s="167" t="s">
        <v>164</v>
      </c>
      <c r="AU1329" s="167" t="s">
        <v>82</v>
      </c>
      <c r="AV1329" s="13" t="s">
        <v>78</v>
      </c>
      <c r="AW1329" s="13" t="s">
        <v>30</v>
      </c>
      <c r="AX1329" s="13" t="s">
        <v>73</v>
      </c>
      <c r="AY1329" s="167" t="s">
        <v>155</v>
      </c>
    </row>
    <row r="1330" spans="2:51" s="12" customFormat="1">
      <c r="B1330" s="149"/>
      <c r="D1330" s="145" t="s">
        <v>164</v>
      </c>
      <c r="E1330" s="155" t="s">
        <v>1</v>
      </c>
      <c r="F1330" s="150" t="s">
        <v>1508</v>
      </c>
      <c r="H1330" s="151">
        <v>95.85</v>
      </c>
      <c r="I1330" s="152"/>
      <c r="L1330" s="149"/>
      <c r="M1330" s="153"/>
      <c r="T1330" s="154"/>
      <c r="AT1330" s="155" t="s">
        <v>164</v>
      </c>
      <c r="AU1330" s="155" t="s">
        <v>82</v>
      </c>
      <c r="AV1330" s="12" t="s">
        <v>82</v>
      </c>
      <c r="AW1330" s="12" t="s">
        <v>30</v>
      </c>
      <c r="AX1330" s="12" t="s">
        <v>73</v>
      </c>
      <c r="AY1330" s="155" t="s">
        <v>155</v>
      </c>
    </row>
    <row r="1331" spans="2:51" s="12" customFormat="1">
      <c r="B1331" s="149"/>
      <c r="D1331" s="145" t="s">
        <v>164</v>
      </c>
      <c r="E1331" s="155" t="s">
        <v>1</v>
      </c>
      <c r="F1331" s="150" t="s">
        <v>1509</v>
      </c>
      <c r="H1331" s="151">
        <v>14.733000000000001</v>
      </c>
      <c r="I1331" s="152"/>
      <c r="L1331" s="149"/>
      <c r="M1331" s="153"/>
      <c r="T1331" s="154"/>
      <c r="AT1331" s="155" t="s">
        <v>164</v>
      </c>
      <c r="AU1331" s="155" t="s">
        <v>82</v>
      </c>
      <c r="AV1331" s="12" t="s">
        <v>82</v>
      </c>
      <c r="AW1331" s="12" t="s">
        <v>30</v>
      </c>
      <c r="AX1331" s="12" t="s">
        <v>73</v>
      </c>
      <c r="AY1331" s="155" t="s">
        <v>155</v>
      </c>
    </row>
    <row r="1332" spans="2:51" s="12" customFormat="1">
      <c r="B1332" s="149"/>
      <c r="D1332" s="145" t="s">
        <v>164</v>
      </c>
      <c r="E1332" s="155" t="s">
        <v>1</v>
      </c>
      <c r="F1332" s="150" t="s">
        <v>1510</v>
      </c>
      <c r="H1332" s="151">
        <v>7.641</v>
      </c>
      <c r="I1332" s="152"/>
      <c r="L1332" s="149"/>
      <c r="M1332" s="153"/>
      <c r="T1332" s="154"/>
      <c r="AT1332" s="155" t="s">
        <v>164</v>
      </c>
      <c r="AU1332" s="155" t="s">
        <v>82</v>
      </c>
      <c r="AV1332" s="12" t="s">
        <v>82</v>
      </c>
      <c r="AW1332" s="12" t="s">
        <v>30</v>
      </c>
      <c r="AX1332" s="12" t="s">
        <v>73</v>
      </c>
      <c r="AY1332" s="155" t="s">
        <v>155</v>
      </c>
    </row>
    <row r="1333" spans="2:51" s="12" customFormat="1">
      <c r="B1333" s="149"/>
      <c r="D1333" s="145" t="s">
        <v>164</v>
      </c>
      <c r="E1333" s="155" t="s">
        <v>1</v>
      </c>
      <c r="F1333" s="150" t="s">
        <v>1511</v>
      </c>
      <c r="H1333" s="151">
        <v>29.46</v>
      </c>
      <c r="I1333" s="152"/>
      <c r="L1333" s="149"/>
      <c r="M1333" s="153"/>
      <c r="T1333" s="154"/>
      <c r="AT1333" s="155" t="s">
        <v>164</v>
      </c>
      <c r="AU1333" s="155" t="s">
        <v>82</v>
      </c>
      <c r="AV1333" s="12" t="s">
        <v>82</v>
      </c>
      <c r="AW1333" s="12" t="s">
        <v>30</v>
      </c>
      <c r="AX1333" s="12" t="s">
        <v>73</v>
      </c>
      <c r="AY1333" s="155" t="s">
        <v>155</v>
      </c>
    </row>
    <row r="1334" spans="2:51" s="12" customFormat="1">
      <c r="B1334" s="149"/>
      <c r="D1334" s="145" t="s">
        <v>164</v>
      </c>
      <c r="E1334" s="155" t="s">
        <v>1</v>
      </c>
      <c r="F1334" s="150" t="s">
        <v>1512</v>
      </c>
      <c r="H1334" s="151">
        <v>13.59</v>
      </c>
      <c r="I1334" s="152"/>
      <c r="L1334" s="149"/>
      <c r="M1334" s="153"/>
      <c r="T1334" s="154"/>
      <c r="AT1334" s="155" t="s">
        <v>164</v>
      </c>
      <c r="AU1334" s="155" t="s">
        <v>82</v>
      </c>
      <c r="AV1334" s="12" t="s">
        <v>82</v>
      </c>
      <c r="AW1334" s="12" t="s">
        <v>30</v>
      </c>
      <c r="AX1334" s="12" t="s">
        <v>73</v>
      </c>
      <c r="AY1334" s="155" t="s">
        <v>155</v>
      </c>
    </row>
    <row r="1335" spans="2:51" s="12" customFormat="1">
      <c r="B1335" s="149"/>
      <c r="D1335" s="145" t="s">
        <v>164</v>
      </c>
      <c r="E1335" s="155" t="s">
        <v>1</v>
      </c>
      <c r="F1335" s="150" t="s">
        <v>1513</v>
      </c>
      <c r="H1335" s="151">
        <v>57.9</v>
      </c>
      <c r="I1335" s="152"/>
      <c r="L1335" s="149"/>
      <c r="M1335" s="153"/>
      <c r="T1335" s="154"/>
      <c r="AT1335" s="155" t="s">
        <v>164</v>
      </c>
      <c r="AU1335" s="155" t="s">
        <v>82</v>
      </c>
      <c r="AV1335" s="12" t="s">
        <v>82</v>
      </c>
      <c r="AW1335" s="12" t="s">
        <v>30</v>
      </c>
      <c r="AX1335" s="12" t="s">
        <v>73</v>
      </c>
      <c r="AY1335" s="155" t="s">
        <v>155</v>
      </c>
    </row>
    <row r="1336" spans="2:51" s="12" customFormat="1">
      <c r="B1336" s="149"/>
      <c r="D1336" s="145" t="s">
        <v>164</v>
      </c>
      <c r="E1336" s="155" t="s">
        <v>1</v>
      </c>
      <c r="F1336" s="150" t="s">
        <v>1514</v>
      </c>
      <c r="H1336" s="151">
        <v>17.594999999999999</v>
      </c>
      <c r="I1336" s="152"/>
      <c r="L1336" s="149"/>
      <c r="M1336" s="153"/>
      <c r="T1336" s="154"/>
      <c r="AT1336" s="155" t="s">
        <v>164</v>
      </c>
      <c r="AU1336" s="155" t="s">
        <v>82</v>
      </c>
      <c r="AV1336" s="12" t="s">
        <v>82</v>
      </c>
      <c r="AW1336" s="12" t="s">
        <v>30</v>
      </c>
      <c r="AX1336" s="12" t="s">
        <v>73</v>
      </c>
      <c r="AY1336" s="155" t="s">
        <v>155</v>
      </c>
    </row>
    <row r="1337" spans="2:51" s="12" customFormat="1">
      <c r="B1337" s="149"/>
      <c r="D1337" s="145" t="s">
        <v>164</v>
      </c>
      <c r="E1337" s="155" t="s">
        <v>1</v>
      </c>
      <c r="F1337" s="150" t="s">
        <v>1515</v>
      </c>
      <c r="H1337" s="151">
        <v>11.079000000000001</v>
      </c>
      <c r="I1337" s="152"/>
      <c r="L1337" s="149"/>
      <c r="M1337" s="153"/>
      <c r="T1337" s="154"/>
      <c r="AT1337" s="155" t="s">
        <v>164</v>
      </c>
      <c r="AU1337" s="155" t="s">
        <v>82</v>
      </c>
      <c r="AV1337" s="12" t="s">
        <v>82</v>
      </c>
      <c r="AW1337" s="12" t="s">
        <v>30</v>
      </c>
      <c r="AX1337" s="12" t="s">
        <v>73</v>
      </c>
      <c r="AY1337" s="155" t="s">
        <v>155</v>
      </c>
    </row>
    <row r="1338" spans="2:51" s="12" customFormat="1">
      <c r="B1338" s="149"/>
      <c r="D1338" s="145" t="s">
        <v>164</v>
      </c>
      <c r="E1338" s="155" t="s">
        <v>1</v>
      </c>
      <c r="F1338" s="150" t="s">
        <v>1516</v>
      </c>
      <c r="H1338" s="151">
        <v>138.12</v>
      </c>
      <c r="I1338" s="152"/>
      <c r="L1338" s="149"/>
      <c r="M1338" s="153"/>
      <c r="T1338" s="154"/>
      <c r="AT1338" s="155" t="s">
        <v>164</v>
      </c>
      <c r="AU1338" s="155" t="s">
        <v>82</v>
      </c>
      <c r="AV1338" s="12" t="s">
        <v>82</v>
      </c>
      <c r="AW1338" s="12" t="s">
        <v>30</v>
      </c>
      <c r="AX1338" s="12" t="s">
        <v>73</v>
      </c>
      <c r="AY1338" s="155" t="s">
        <v>155</v>
      </c>
    </row>
    <row r="1339" spans="2:51" s="12" customFormat="1">
      <c r="B1339" s="149"/>
      <c r="D1339" s="145" t="s">
        <v>164</v>
      </c>
      <c r="E1339" s="155" t="s">
        <v>1</v>
      </c>
      <c r="F1339" s="150" t="s">
        <v>1517</v>
      </c>
      <c r="H1339" s="151">
        <v>100.56</v>
      </c>
      <c r="I1339" s="152"/>
      <c r="L1339" s="149"/>
      <c r="M1339" s="153"/>
      <c r="T1339" s="154"/>
      <c r="AT1339" s="155" t="s">
        <v>164</v>
      </c>
      <c r="AU1339" s="155" t="s">
        <v>82</v>
      </c>
      <c r="AV1339" s="12" t="s">
        <v>82</v>
      </c>
      <c r="AW1339" s="12" t="s">
        <v>30</v>
      </c>
      <c r="AX1339" s="12" t="s">
        <v>73</v>
      </c>
      <c r="AY1339" s="155" t="s">
        <v>155</v>
      </c>
    </row>
    <row r="1340" spans="2:51" s="12" customFormat="1">
      <c r="B1340" s="149"/>
      <c r="D1340" s="145" t="s">
        <v>164</v>
      </c>
      <c r="E1340" s="155" t="s">
        <v>1</v>
      </c>
      <c r="F1340" s="150" t="s">
        <v>1518</v>
      </c>
      <c r="H1340" s="151">
        <v>31.56</v>
      </c>
      <c r="I1340" s="152"/>
      <c r="L1340" s="149"/>
      <c r="M1340" s="153"/>
      <c r="T1340" s="154"/>
      <c r="AT1340" s="155" t="s">
        <v>164</v>
      </c>
      <c r="AU1340" s="155" t="s">
        <v>82</v>
      </c>
      <c r="AV1340" s="12" t="s">
        <v>82</v>
      </c>
      <c r="AW1340" s="12" t="s">
        <v>30</v>
      </c>
      <c r="AX1340" s="12" t="s">
        <v>73</v>
      </c>
      <c r="AY1340" s="155" t="s">
        <v>155</v>
      </c>
    </row>
    <row r="1341" spans="2:51" s="12" customFormat="1">
      <c r="B1341" s="149"/>
      <c r="D1341" s="145" t="s">
        <v>164</v>
      </c>
      <c r="E1341" s="155" t="s">
        <v>1</v>
      </c>
      <c r="F1341" s="150" t="s">
        <v>1519</v>
      </c>
      <c r="H1341" s="151">
        <v>32.61</v>
      </c>
      <c r="I1341" s="152"/>
      <c r="L1341" s="149"/>
      <c r="M1341" s="153"/>
      <c r="T1341" s="154"/>
      <c r="AT1341" s="155" t="s">
        <v>164</v>
      </c>
      <c r="AU1341" s="155" t="s">
        <v>82</v>
      </c>
      <c r="AV1341" s="12" t="s">
        <v>82</v>
      </c>
      <c r="AW1341" s="12" t="s">
        <v>30</v>
      </c>
      <c r="AX1341" s="12" t="s">
        <v>73</v>
      </c>
      <c r="AY1341" s="155" t="s">
        <v>155</v>
      </c>
    </row>
    <row r="1342" spans="2:51" s="12" customFormat="1">
      <c r="B1342" s="149"/>
      <c r="D1342" s="145" t="s">
        <v>164</v>
      </c>
      <c r="E1342" s="155" t="s">
        <v>1</v>
      </c>
      <c r="F1342" s="150" t="s">
        <v>1520</v>
      </c>
      <c r="H1342" s="151">
        <v>42</v>
      </c>
      <c r="I1342" s="152"/>
      <c r="L1342" s="149"/>
      <c r="M1342" s="153"/>
      <c r="T1342" s="154"/>
      <c r="AT1342" s="155" t="s">
        <v>164</v>
      </c>
      <c r="AU1342" s="155" t="s">
        <v>82</v>
      </c>
      <c r="AV1342" s="12" t="s">
        <v>82</v>
      </c>
      <c r="AW1342" s="12" t="s">
        <v>30</v>
      </c>
      <c r="AX1342" s="12" t="s">
        <v>73</v>
      </c>
      <c r="AY1342" s="155" t="s">
        <v>155</v>
      </c>
    </row>
    <row r="1343" spans="2:51" s="13" customFormat="1">
      <c r="B1343" s="166"/>
      <c r="D1343" s="145" t="s">
        <v>164</v>
      </c>
      <c r="E1343" s="167" t="s">
        <v>1</v>
      </c>
      <c r="F1343" s="168" t="s">
        <v>1521</v>
      </c>
      <c r="H1343" s="167" t="s">
        <v>1</v>
      </c>
      <c r="I1343" s="169"/>
      <c r="L1343" s="166"/>
      <c r="M1343" s="170"/>
      <c r="T1343" s="171"/>
      <c r="AT1343" s="167" t="s">
        <v>164</v>
      </c>
      <c r="AU1343" s="167" t="s">
        <v>82</v>
      </c>
      <c r="AV1343" s="13" t="s">
        <v>78</v>
      </c>
      <c r="AW1343" s="13" t="s">
        <v>30</v>
      </c>
      <c r="AX1343" s="13" t="s">
        <v>73</v>
      </c>
      <c r="AY1343" s="167" t="s">
        <v>155</v>
      </c>
    </row>
    <row r="1344" spans="2:51" s="12" customFormat="1">
      <c r="B1344" s="149"/>
      <c r="D1344" s="145" t="s">
        <v>164</v>
      </c>
      <c r="E1344" s="155" t="s">
        <v>1</v>
      </c>
      <c r="F1344" s="150" t="s">
        <v>1522</v>
      </c>
      <c r="H1344" s="151">
        <v>150</v>
      </c>
      <c r="I1344" s="152"/>
      <c r="L1344" s="149"/>
      <c r="M1344" s="153"/>
      <c r="T1344" s="154"/>
      <c r="AT1344" s="155" t="s">
        <v>164</v>
      </c>
      <c r="AU1344" s="155" t="s">
        <v>82</v>
      </c>
      <c r="AV1344" s="12" t="s">
        <v>82</v>
      </c>
      <c r="AW1344" s="12" t="s">
        <v>30</v>
      </c>
      <c r="AX1344" s="12" t="s">
        <v>73</v>
      </c>
      <c r="AY1344" s="155" t="s">
        <v>155</v>
      </c>
    </row>
    <row r="1345" spans="2:65" s="14" customFormat="1">
      <c r="B1345" s="172"/>
      <c r="D1345" s="145" t="s">
        <v>164</v>
      </c>
      <c r="E1345" s="173" t="s">
        <v>1</v>
      </c>
      <c r="F1345" s="174" t="s">
        <v>179</v>
      </c>
      <c r="H1345" s="175">
        <v>869.67799999999977</v>
      </c>
      <c r="I1345" s="176"/>
      <c r="L1345" s="172"/>
      <c r="M1345" s="177"/>
      <c r="T1345" s="178"/>
      <c r="AT1345" s="173" t="s">
        <v>164</v>
      </c>
      <c r="AU1345" s="173" t="s">
        <v>82</v>
      </c>
      <c r="AV1345" s="14" t="s">
        <v>88</v>
      </c>
      <c r="AW1345" s="14" t="s">
        <v>30</v>
      </c>
      <c r="AX1345" s="14" t="s">
        <v>78</v>
      </c>
      <c r="AY1345" s="173" t="s">
        <v>155</v>
      </c>
    </row>
    <row r="1346" spans="2:65" s="11" customFormat="1" ht="22.95" customHeight="1">
      <c r="B1346" s="119"/>
      <c r="D1346" s="120" t="s">
        <v>72</v>
      </c>
      <c r="E1346" s="129" t="s">
        <v>1523</v>
      </c>
      <c r="F1346" s="129" t="s">
        <v>1524</v>
      </c>
      <c r="I1346" s="122"/>
      <c r="J1346" s="130">
        <f>BK1346</f>
        <v>0</v>
      </c>
      <c r="L1346" s="119"/>
      <c r="M1346" s="124"/>
      <c r="P1346" s="125">
        <f>SUM(P1347:P1385)</f>
        <v>0</v>
      </c>
      <c r="R1346" s="125">
        <f>SUM(R1347:R1385)</f>
        <v>5.4492299999999994E-2</v>
      </c>
      <c r="T1346" s="126">
        <f>SUM(T1347:T1385)</f>
        <v>0</v>
      </c>
      <c r="AR1346" s="120" t="s">
        <v>82</v>
      </c>
      <c r="AT1346" s="127" t="s">
        <v>72</v>
      </c>
      <c r="AU1346" s="127" t="s">
        <v>78</v>
      </c>
      <c r="AY1346" s="120" t="s">
        <v>155</v>
      </c>
      <c r="BK1346" s="128">
        <f>SUM(BK1347:BK1385)</f>
        <v>0</v>
      </c>
    </row>
    <row r="1347" spans="2:65" s="1" customFormat="1" ht="37.950000000000003" customHeight="1">
      <c r="B1347" s="31"/>
      <c r="C1347" s="156" t="s">
        <v>1525</v>
      </c>
      <c r="D1347" s="156" t="s">
        <v>167</v>
      </c>
      <c r="E1347" s="157" t="s">
        <v>1526</v>
      </c>
      <c r="F1347" s="158" t="s">
        <v>1527</v>
      </c>
      <c r="G1347" s="159" t="s">
        <v>191</v>
      </c>
      <c r="H1347" s="160">
        <v>69.784999999999997</v>
      </c>
      <c r="I1347" s="161"/>
      <c r="J1347" s="162">
        <f>ROUND(I1347*H1347,2)</f>
        <v>0</v>
      </c>
      <c r="K1347" s="158" t="s">
        <v>310</v>
      </c>
      <c r="L1347" s="31"/>
      <c r="M1347" s="163" t="s">
        <v>1</v>
      </c>
      <c r="N1347" s="164" t="s">
        <v>38</v>
      </c>
      <c r="P1347" s="141">
        <f>O1347*H1347</f>
        <v>0</v>
      </c>
      <c r="Q1347" s="141">
        <v>0</v>
      </c>
      <c r="R1347" s="141">
        <f>Q1347*H1347</f>
        <v>0</v>
      </c>
      <c r="S1347" s="141">
        <v>0</v>
      </c>
      <c r="T1347" s="142">
        <f>S1347*H1347</f>
        <v>0</v>
      </c>
      <c r="AR1347" s="143" t="s">
        <v>269</v>
      </c>
      <c r="AT1347" s="143" t="s">
        <v>167</v>
      </c>
      <c r="AU1347" s="143" t="s">
        <v>82</v>
      </c>
      <c r="AY1347" s="16" t="s">
        <v>155</v>
      </c>
      <c r="BE1347" s="144">
        <f>IF(N1347="základní",J1347,0)</f>
        <v>0</v>
      </c>
      <c r="BF1347" s="144">
        <f>IF(N1347="snížená",J1347,0)</f>
        <v>0</v>
      </c>
      <c r="BG1347" s="144">
        <f>IF(N1347="zákl. přenesená",J1347,0)</f>
        <v>0</v>
      </c>
      <c r="BH1347" s="144">
        <f>IF(N1347="sníž. přenesená",J1347,0)</f>
        <v>0</v>
      </c>
      <c r="BI1347" s="144">
        <f>IF(N1347="nulová",J1347,0)</f>
        <v>0</v>
      </c>
      <c r="BJ1347" s="16" t="s">
        <v>78</v>
      </c>
      <c r="BK1347" s="144">
        <f>ROUND(I1347*H1347,2)</f>
        <v>0</v>
      </c>
      <c r="BL1347" s="16" t="s">
        <v>269</v>
      </c>
      <c r="BM1347" s="143" t="s">
        <v>1528</v>
      </c>
    </row>
    <row r="1348" spans="2:65" s="1" customFormat="1" ht="28.8">
      <c r="B1348" s="31"/>
      <c r="D1348" s="145" t="s">
        <v>163</v>
      </c>
      <c r="F1348" s="146" t="s">
        <v>1529</v>
      </c>
      <c r="I1348" s="147"/>
      <c r="L1348" s="31"/>
      <c r="M1348" s="148"/>
      <c r="T1348" s="55"/>
      <c r="AT1348" s="16" t="s">
        <v>163</v>
      </c>
      <c r="AU1348" s="16" t="s">
        <v>82</v>
      </c>
    </row>
    <row r="1349" spans="2:65" s="1" customFormat="1">
      <c r="B1349" s="31"/>
      <c r="D1349" s="179" t="s">
        <v>313</v>
      </c>
      <c r="F1349" s="180" t="s">
        <v>1530</v>
      </c>
      <c r="I1349" s="147"/>
      <c r="L1349" s="31"/>
      <c r="M1349" s="148"/>
      <c r="T1349" s="55"/>
      <c r="AT1349" s="16" t="s">
        <v>313</v>
      </c>
      <c r="AU1349" s="16" t="s">
        <v>82</v>
      </c>
    </row>
    <row r="1350" spans="2:65" s="13" customFormat="1">
      <c r="B1350" s="166"/>
      <c r="D1350" s="145" t="s">
        <v>164</v>
      </c>
      <c r="E1350" s="167" t="s">
        <v>1</v>
      </c>
      <c r="F1350" s="168" t="s">
        <v>1128</v>
      </c>
      <c r="H1350" s="167" t="s">
        <v>1</v>
      </c>
      <c r="I1350" s="169"/>
      <c r="L1350" s="166"/>
      <c r="M1350" s="170"/>
      <c r="T1350" s="171"/>
      <c r="AT1350" s="167" t="s">
        <v>164</v>
      </c>
      <c r="AU1350" s="167" t="s">
        <v>82</v>
      </c>
      <c r="AV1350" s="13" t="s">
        <v>78</v>
      </c>
      <c r="AW1350" s="13" t="s">
        <v>30</v>
      </c>
      <c r="AX1350" s="13" t="s">
        <v>73</v>
      </c>
      <c r="AY1350" s="167" t="s">
        <v>155</v>
      </c>
    </row>
    <row r="1351" spans="2:65" s="12" customFormat="1">
      <c r="B1351" s="149"/>
      <c r="D1351" s="145" t="s">
        <v>164</v>
      </c>
      <c r="E1351" s="155" t="s">
        <v>1</v>
      </c>
      <c r="F1351" s="150" t="s">
        <v>292</v>
      </c>
      <c r="H1351" s="151">
        <v>6</v>
      </c>
      <c r="I1351" s="152"/>
      <c r="L1351" s="149"/>
      <c r="M1351" s="153"/>
      <c r="T1351" s="154"/>
      <c r="AT1351" s="155" t="s">
        <v>164</v>
      </c>
      <c r="AU1351" s="155" t="s">
        <v>82</v>
      </c>
      <c r="AV1351" s="12" t="s">
        <v>82</v>
      </c>
      <c r="AW1351" s="12" t="s">
        <v>30</v>
      </c>
      <c r="AX1351" s="12" t="s">
        <v>73</v>
      </c>
      <c r="AY1351" s="155" t="s">
        <v>155</v>
      </c>
    </row>
    <row r="1352" spans="2:65" s="12" customFormat="1">
      <c r="B1352" s="149"/>
      <c r="D1352" s="145" t="s">
        <v>164</v>
      </c>
      <c r="E1352" s="155" t="s">
        <v>1</v>
      </c>
      <c r="F1352" s="150" t="s">
        <v>293</v>
      </c>
      <c r="H1352" s="151">
        <v>16.440000000000001</v>
      </c>
      <c r="I1352" s="152"/>
      <c r="L1352" s="149"/>
      <c r="M1352" s="153"/>
      <c r="T1352" s="154"/>
      <c r="AT1352" s="155" t="s">
        <v>164</v>
      </c>
      <c r="AU1352" s="155" t="s">
        <v>82</v>
      </c>
      <c r="AV1352" s="12" t="s">
        <v>82</v>
      </c>
      <c r="AW1352" s="12" t="s">
        <v>30</v>
      </c>
      <c r="AX1352" s="12" t="s">
        <v>73</v>
      </c>
      <c r="AY1352" s="155" t="s">
        <v>155</v>
      </c>
    </row>
    <row r="1353" spans="2:65" s="12" customFormat="1">
      <c r="B1353" s="149"/>
      <c r="D1353" s="145" t="s">
        <v>164</v>
      </c>
      <c r="E1353" s="155" t="s">
        <v>1</v>
      </c>
      <c r="F1353" s="150" t="s">
        <v>294</v>
      </c>
      <c r="H1353" s="151">
        <v>2.3540000000000001</v>
      </c>
      <c r="I1353" s="152"/>
      <c r="L1353" s="149"/>
      <c r="M1353" s="153"/>
      <c r="T1353" s="154"/>
      <c r="AT1353" s="155" t="s">
        <v>164</v>
      </c>
      <c r="AU1353" s="155" t="s">
        <v>82</v>
      </c>
      <c r="AV1353" s="12" t="s">
        <v>82</v>
      </c>
      <c r="AW1353" s="12" t="s">
        <v>30</v>
      </c>
      <c r="AX1353" s="12" t="s">
        <v>73</v>
      </c>
      <c r="AY1353" s="155" t="s">
        <v>155</v>
      </c>
    </row>
    <row r="1354" spans="2:65" s="12" customFormat="1">
      <c r="B1354" s="149"/>
      <c r="D1354" s="145" t="s">
        <v>164</v>
      </c>
      <c r="E1354" s="155" t="s">
        <v>1</v>
      </c>
      <c r="F1354" s="150" t="s">
        <v>295</v>
      </c>
      <c r="H1354" s="151">
        <v>2.4300000000000002</v>
      </c>
      <c r="I1354" s="152"/>
      <c r="L1354" s="149"/>
      <c r="M1354" s="153"/>
      <c r="T1354" s="154"/>
      <c r="AT1354" s="155" t="s">
        <v>164</v>
      </c>
      <c r="AU1354" s="155" t="s">
        <v>82</v>
      </c>
      <c r="AV1354" s="12" t="s">
        <v>82</v>
      </c>
      <c r="AW1354" s="12" t="s">
        <v>30</v>
      </c>
      <c r="AX1354" s="12" t="s">
        <v>73</v>
      </c>
      <c r="AY1354" s="155" t="s">
        <v>155</v>
      </c>
    </row>
    <row r="1355" spans="2:65" s="12" customFormat="1">
      <c r="B1355" s="149"/>
      <c r="D1355" s="145" t="s">
        <v>164</v>
      </c>
      <c r="E1355" s="155" t="s">
        <v>1</v>
      </c>
      <c r="F1355" s="150" t="s">
        <v>296</v>
      </c>
      <c r="H1355" s="151">
        <v>8.9879999999999995</v>
      </c>
      <c r="I1355" s="152"/>
      <c r="L1355" s="149"/>
      <c r="M1355" s="153"/>
      <c r="T1355" s="154"/>
      <c r="AT1355" s="155" t="s">
        <v>164</v>
      </c>
      <c r="AU1355" s="155" t="s">
        <v>82</v>
      </c>
      <c r="AV1355" s="12" t="s">
        <v>82</v>
      </c>
      <c r="AW1355" s="12" t="s">
        <v>30</v>
      </c>
      <c r="AX1355" s="12" t="s">
        <v>73</v>
      </c>
      <c r="AY1355" s="155" t="s">
        <v>155</v>
      </c>
    </row>
    <row r="1356" spans="2:65" s="12" customFormat="1">
      <c r="B1356" s="149"/>
      <c r="D1356" s="145" t="s">
        <v>164</v>
      </c>
      <c r="E1356" s="155" t="s">
        <v>1</v>
      </c>
      <c r="F1356" s="150" t="s">
        <v>297</v>
      </c>
      <c r="H1356" s="151">
        <v>31.646999999999998</v>
      </c>
      <c r="I1356" s="152"/>
      <c r="L1356" s="149"/>
      <c r="M1356" s="153"/>
      <c r="T1356" s="154"/>
      <c r="AT1356" s="155" t="s">
        <v>164</v>
      </c>
      <c r="AU1356" s="155" t="s">
        <v>82</v>
      </c>
      <c r="AV1356" s="12" t="s">
        <v>82</v>
      </c>
      <c r="AW1356" s="12" t="s">
        <v>30</v>
      </c>
      <c r="AX1356" s="12" t="s">
        <v>73</v>
      </c>
      <c r="AY1356" s="155" t="s">
        <v>155</v>
      </c>
    </row>
    <row r="1357" spans="2:65" s="12" customFormat="1">
      <c r="B1357" s="149"/>
      <c r="D1357" s="145" t="s">
        <v>164</v>
      </c>
      <c r="E1357" s="155" t="s">
        <v>1</v>
      </c>
      <c r="F1357" s="150" t="s">
        <v>298</v>
      </c>
      <c r="H1357" s="151">
        <v>1.9259999999999999</v>
      </c>
      <c r="I1357" s="152"/>
      <c r="L1357" s="149"/>
      <c r="M1357" s="153"/>
      <c r="T1357" s="154"/>
      <c r="AT1357" s="155" t="s">
        <v>164</v>
      </c>
      <c r="AU1357" s="155" t="s">
        <v>82</v>
      </c>
      <c r="AV1357" s="12" t="s">
        <v>82</v>
      </c>
      <c r="AW1357" s="12" t="s">
        <v>30</v>
      </c>
      <c r="AX1357" s="12" t="s">
        <v>73</v>
      </c>
      <c r="AY1357" s="155" t="s">
        <v>155</v>
      </c>
    </row>
    <row r="1358" spans="2:65" s="14" customFormat="1">
      <c r="B1358" s="172"/>
      <c r="D1358" s="145" t="s">
        <v>164</v>
      </c>
      <c r="E1358" s="173" t="s">
        <v>1</v>
      </c>
      <c r="F1358" s="174" t="s">
        <v>179</v>
      </c>
      <c r="H1358" s="175">
        <v>69.785000000000011</v>
      </c>
      <c r="I1358" s="176"/>
      <c r="L1358" s="172"/>
      <c r="M1358" s="177"/>
      <c r="T1358" s="178"/>
      <c r="AT1358" s="173" t="s">
        <v>164</v>
      </c>
      <c r="AU1358" s="173" t="s">
        <v>82</v>
      </c>
      <c r="AV1358" s="14" t="s">
        <v>88</v>
      </c>
      <c r="AW1358" s="14" t="s">
        <v>30</v>
      </c>
      <c r="AX1358" s="14" t="s">
        <v>78</v>
      </c>
      <c r="AY1358" s="173" t="s">
        <v>155</v>
      </c>
    </row>
    <row r="1359" spans="2:65" s="1" customFormat="1" ht="24.15" customHeight="1">
      <c r="B1359" s="31"/>
      <c r="C1359" s="156" t="s">
        <v>1531</v>
      </c>
      <c r="D1359" s="156" t="s">
        <v>167</v>
      </c>
      <c r="E1359" s="157" t="s">
        <v>1532</v>
      </c>
      <c r="F1359" s="158" t="s">
        <v>1533</v>
      </c>
      <c r="G1359" s="159" t="s">
        <v>183</v>
      </c>
      <c r="H1359" s="160">
        <v>69.784999999999997</v>
      </c>
      <c r="I1359" s="161"/>
      <c r="J1359" s="162">
        <f>ROUND(I1359*H1359,2)</f>
        <v>0</v>
      </c>
      <c r="K1359" s="158" t="s">
        <v>161</v>
      </c>
      <c r="L1359" s="31"/>
      <c r="M1359" s="163" t="s">
        <v>1</v>
      </c>
      <c r="N1359" s="164" t="s">
        <v>38</v>
      </c>
      <c r="P1359" s="141">
        <f>O1359*H1359</f>
        <v>0</v>
      </c>
      <c r="Q1359" s="141">
        <v>0</v>
      </c>
      <c r="R1359" s="141">
        <f>Q1359*H1359</f>
        <v>0</v>
      </c>
      <c r="S1359" s="141">
        <v>0</v>
      </c>
      <c r="T1359" s="142">
        <f>S1359*H1359</f>
        <v>0</v>
      </c>
      <c r="AR1359" s="143" t="s">
        <v>269</v>
      </c>
      <c r="AT1359" s="143" t="s">
        <v>167</v>
      </c>
      <c r="AU1359" s="143" t="s">
        <v>82</v>
      </c>
      <c r="AY1359" s="16" t="s">
        <v>155</v>
      </c>
      <c r="BE1359" s="144">
        <f>IF(N1359="základní",J1359,0)</f>
        <v>0</v>
      </c>
      <c r="BF1359" s="144">
        <f>IF(N1359="snížená",J1359,0)</f>
        <v>0</v>
      </c>
      <c r="BG1359" s="144">
        <f>IF(N1359="zákl. přenesená",J1359,0)</f>
        <v>0</v>
      </c>
      <c r="BH1359" s="144">
        <f>IF(N1359="sníž. přenesená",J1359,0)</f>
        <v>0</v>
      </c>
      <c r="BI1359" s="144">
        <f>IF(N1359="nulová",J1359,0)</f>
        <v>0</v>
      </c>
      <c r="BJ1359" s="16" t="s">
        <v>78</v>
      </c>
      <c r="BK1359" s="144">
        <f>ROUND(I1359*H1359,2)</f>
        <v>0</v>
      </c>
      <c r="BL1359" s="16" t="s">
        <v>269</v>
      </c>
      <c r="BM1359" s="143" t="s">
        <v>1534</v>
      </c>
    </row>
    <row r="1360" spans="2:65" s="1" customFormat="1" ht="19.2">
      <c r="B1360" s="31"/>
      <c r="D1360" s="145" t="s">
        <v>163</v>
      </c>
      <c r="F1360" s="146" t="s">
        <v>1535</v>
      </c>
      <c r="I1360" s="147"/>
      <c r="L1360" s="31"/>
      <c r="M1360" s="148"/>
      <c r="T1360" s="55"/>
      <c r="AT1360" s="16" t="s">
        <v>163</v>
      </c>
      <c r="AU1360" s="16" t="s">
        <v>82</v>
      </c>
    </row>
    <row r="1361" spans="2:65" s="1" customFormat="1" ht="19.2">
      <c r="B1361" s="31"/>
      <c r="D1361" s="145" t="s">
        <v>173</v>
      </c>
      <c r="F1361" s="165" t="s">
        <v>1536</v>
      </c>
      <c r="I1361" s="147"/>
      <c r="L1361" s="31"/>
      <c r="M1361" s="148"/>
      <c r="T1361" s="55"/>
      <c r="AT1361" s="16" t="s">
        <v>173</v>
      </c>
      <c r="AU1361" s="16" t="s">
        <v>82</v>
      </c>
    </row>
    <row r="1362" spans="2:65" s="13" customFormat="1">
      <c r="B1362" s="166"/>
      <c r="D1362" s="145" t="s">
        <v>164</v>
      </c>
      <c r="E1362" s="167" t="s">
        <v>1</v>
      </c>
      <c r="F1362" s="168" t="s">
        <v>1128</v>
      </c>
      <c r="H1362" s="167" t="s">
        <v>1</v>
      </c>
      <c r="I1362" s="169"/>
      <c r="L1362" s="166"/>
      <c r="M1362" s="170"/>
      <c r="T1362" s="171"/>
      <c r="AT1362" s="167" t="s">
        <v>164</v>
      </c>
      <c r="AU1362" s="167" t="s">
        <v>82</v>
      </c>
      <c r="AV1362" s="13" t="s">
        <v>78</v>
      </c>
      <c r="AW1362" s="13" t="s">
        <v>30</v>
      </c>
      <c r="AX1362" s="13" t="s">
        <v>73</v>
      </c>
      <c r="AY1362" s="167" t="s">
        <v>155</v>
      </c>
    </row>
    <row r="1363" spans="2:65" s="12" customFormat="1">
      <c r="B1363" s="149"/>
      <c r="D1363" s="145" t="s">
        <v>164</v>
      </c>
      <c r="E1363" s="155" t="s">
        <v>1</v>
      </c>
      <c r="F1363" s="150" t="s">
        <v>292</v>
      </c>
      <c r="H1363" s="151">
        <v>6</v>
      </c>
      <c r="I1363" s="152"/>
      <c r="L1363" s="149"/>
      <c r="M1363" s="153"/>
      <c r="T1363" s="154"/>
      <c r="AT1363" s="155" t="s">
        <v>164</v>
      </c>
      <c r="AU1363" s="155" t="s">
        <v>82</v>
      </c>
      <c r="AV1363" s="12" t="s">
        <v>82</v>
      </c>
      <c r="AW1363" s="12" t="s">
        <v>30</v>
      </c>
      <c r="AX1363" s="12" t="s">
        <v>73</v>
      </c>
      <c r="AY1363" s="155" t="s">
        <v>155</v>
      </c>
    </row>
    <row r="1364" spans="2:65" s="12" customFormat="1">
      <c r="B1364" s="149"/>
      <c r="D1364" s="145" t="s">
        <v>164</v>
      </c>
      <c r="E1364" s="155" t="s">
        <v>1</v>
      </c>
      <c r="F1364" s="150" t="s">
        <v>293</v>
      </c>
      <c r="H1364" s="151">
        <v>16.440000000000001</v>
      </c>
      <c r="I1364" s="152"/>
      <c r="L1364" s="149"/>
      <c r="M1364" s="153"/>
      <c r="T1364" s="154"/>
      <c r="AT1364" s="155" t="s">
        <v>164</v>
      </c>
      <c r="AU1364" s="155" t="s">
        <v>82</v>
      </c>
      <c r="AV1364" s="12" t="s">
        <v>82</v>
      </c>
      <c r="AW1364" s="12" t="s">
        <v>30</v>
      </c>
      <c r="AX1364" s="12" t="s">
        <v>73</v>
      </c>
      <c r="AY1364" s="155" t="s">
        <v>155</v>
      </c>
    </row>
    <row r="1365" spans="2:65" s="12" customFormat="1">
      <c r="B1365" s="149"/>
      <c r="D1365" s="145" t="s">
        <v>164</v>
      </c>
      <c r="E1365" s="155" t="s">
        <v>1</v>
      </c>
      <c r="F1365" s="150" t="s">
        <v>294</v>
      </c>
      <c r="H1365" s="151">
        <v>2.3540000000000001</v>
      </c>
      <c r="I1365" s="152"/>
      <c r="L1365" s="149"/>
      <c r="M1365" s="153"/>
      <c r="T1365" s="154"/>
      <c r="AT1365" s="155" t="s">
        <v>164</v>
      </c>
      <c r="AU1365" s="155" t="s">
        <v>82</v>
      </c>
      <c r="AV1365" s="12" t="s">
        <v>82</v>
      </c>
      <c r="AW1365" s="12" t="s">
        <v>30</v>
      </c>
      <c r="AX1365" s="12" t="s">
        <v>73</v>
      </c>
      <c r="AY1365" s="155" t="s">
        <v>155</v>
      </c>
    </row>
    <row r="1366" spans="2:65" s="12" customFormat="1">
      <c r="B1366" s="149"/>
      <c r="D1366" s="145" t="s">
        <v>164</v>
      </c>
      <c r="E1366" s="155" t="s">
        <v>1</v>
      </c>
      <c r="F1366" s="150" t="s">
        <v>295</v>
      </c>
      <c r="H1366" s="151">
        <v>2.4300000000000002</v>
      </c>
      <c r="I1366" s="152"/>
      <c r="L1366" s="149"/>
      <c r="M1366" s="153"/>
      <c r="T1366" s="154"/>
      <c r="AT1366" s="155" t="s">
        <v>164</v>
      </c>
      <c r="AU1366" s="155" t="s">
        <v>82</v>
      </c>
      <c r="AV1366" s="12" t="s">
        <v>82</v>
      </c>
      <c r="AW1366" s="12" t="s">
        <v>30</v>
      </c>
      <c r="AX1366" s="12" t="s">
        <v>73</v>
      </c>
      <c r="AY1366" s="155" t="s">
        <v>155</v>
      </c>
    </row>
    <row r="1367" spans="2:65" s="12" customFormat="1">
      <c r="B1367" s="149"/>
      <c r="D1367" s="145" t="s">
        <v>164</v>
      </c>
      <c r="E1367" s="155" t="s">
        <v>1</v>
      </c>
      <c r="F1367" s="150" t="s">
        <v>296</v>
      </c>
      <c r="H1367" s="151">
        <v>8.9879999999999995</v>
      </c>
      <c r="I1367" s="152"/>
      <c r="L1367" s="149"/>
      <c r="M1367" s="153"/>
      <c r="T1367" s="154"/>
      <c r="AT1367" s="155" t="s">
        <v>164</v>
      </c>
      <c r="AU1367" s="155" t="s">
        <v>82</v>
      </c>
      <c r="AV1367" s="12" t="s">
        <v>82</v>
      </c>
      <c r="AW1367" s="12" t="s">
        <v>30</v>
      </c>
      <c r="AX1367" s="12" t="s">
        <v>73</v>
      </c>
      <c r="AY1367" s="155" t="s">
        <v>155</v>
      </c>
    </row>
    <row r="1368" spans="2:65" s="12" customFormat="1">
      <c r="B1368" s="149"/>
      <c r="D1368" s="145" t="s">
        <v>164</v>
      </c>
      <c r="E1368" s="155" t="s">
        <v>1</v>
      </c>
      <c r="F1368" s="150" t="s">
        <v>297</v>
      </c>
      <c r="H1368" s="151">
        <v>31.646999999999998</v>
      </c>
      <c r="I1368" s="152"/>
      <c r="L1368" s="149"/>
      <c r="M1368" s="153"/>
      <c r="T1368" s="154"/>
      <c r="AT1368" s="155" t="s">
        <v>164</v>
      </c>
      <c r="AU1368" s="155" t="s">
        <v>82</v>
      </c>
      <c r="AV1368" s="12" t="s">
        <v>82</v>
      </c>
      <c r="AW1368" s="12" t="s">
        <v>30</v>
      </c>
      <c r="AX1368" s="12" t="s">
        <v>73</v>
      </c>
      <c r="AY1368" s="155" t="s">
        <v>155</v>
      </c>
    </row>
    <row r="1369" spans="2:65" s="12" customFormat="1">
      <c r="B1369" s="149"/>
      <c r="D1369" s="145" t="s">
        <v>164</v>
      </c>
      <c r="E1369" s="155" t="s">
        <v>1</v>
      </c>
      <c r="F1369" s="150" t="s">
        <v>298</v>
      </c>
      <c r="H1369" s="151">
        <v>1.9259999999999999</v>
      </c>
      <c r="I1369" s="152"/>
      <c r="L1369" s="149"/>
      <c r="M1369" s="153"/>
      <c r="T1369" s="154"/>
      <c r="AT1369" s="155" t="s">
        <v>164</v>
      </c>
      <c r="AU1369" s="155" t="s">
        <v>82</v>
      </c>
      <c r="AV1369" s="12" t="s">
        <v>82</v>
      </c>
      <c r="AW1369" s="12" t="s">
        <v>30</v>
      </c>
      <c r="AX1369" s="12" t="s">
        <v>73</v>
      </c>
      <c r="AY1369" s="155" t="s">
        <v>155</v>
      </c>
    </row>
    <row r="1370" spans="2:65" s="14" customFormat="1">
      <c r="B1370" s="172"/>
      <c r="D1370" s="145" t="s">
        <v>164</v>
      </c>
      <c r="E1370" s="173" t="s">
        <v>1</v>
      </c>
      <c r="F1370" s="174" t="s">
        <v>179</v>
      </c>
      <c r="H1370" s="175">
        <v>69.785000000000011</v>
      </c>
      <c r="I1370" s="176"/>
      <c r="L1370" s="172"/>
      <c r="M1370" s="177"/>
      <c r="T1370" s="178"/>
      <c r="AT1370" s="173" t="s">
        <v>164</v>
      </c>
      <c r="AU1370" s="173" t="s">
        <v>82</v>
      </c>
      <c r="AV1370" s="14" t="s">
        <v>88</v>
      </c>
      <c r="AW1370" s="14" t="s">
        <v>30</v>
      </c>
      <c r="AX1370" s="14" t="s">
        <v>78</v>
      </c>
      <c r="AY1370" s="173" t="s">
        <v>155</v>
      </c>
    </row>
    <row r="1371" spans="2:65" s="1" customFormat="1" ht="16.5" customHeight="1">
      <c r="B1371" s="31"/>
      <c r="C1371" s="131" t="s">
        <v>1537</v>
      </c>
      <c r="D1371" s="131" t="s">
        <v>157</v>
      </c>
      <c r="E1371" s="132" t="s">
        <v>1538</v>
      </c>
      <c r="F1371" s="133" t="s">
        <v>1539</v>
      </c>
      <c r="G1371" s="134" t="s">
        <v>183</v>
      </c>
      <c r="H1371" s="135">
        <v>69.784999999999997</v>
      </c>
      <c r="I1371" s="136"/>
      <c r="J1371" s="137">
        <f>ROUND(I1371*H1371,2)</f>
        <v>0</v>
      </c>
      <c r="K1371" s="133" t="s">
        <v>1</v>
      </c>
      <c r="L1371" s="138"/>
      <c r="M1371" s="139" t="s">
        <v>1</v>
      </c>
      <c r="N1371" s="140" t="s">
        <v>38</v>
      </c>
      <c r="P1371" s="141">
        <f>O1371*H1371</f>
        <v>0</v>
      </c>
      <c r="Q1371" s="141">
        <v>7.7999999999999999E-4</v>
      </c>
      <c r="R1371" s="141">
        <f>Q1371*H1371</f>
        <v>5.4432299999999996E-2</v>
      </c>
      <c r="S1371" s="141">
        <v>0</v>
      </c>
      <c r="T1371" s="142">
        <f>S1371*H1371</f>
        <v>0</v>
      </c>
      <c r="AR1371" s="143" t="s">
        <v>409</v>
      </c>
      <c r="AT1371" s="143" t="s">
        <v>157</v>
      </c>
      <c r="AU1371" s="143" t="s">
        <v>82</v>
      </c>
      <c r="AY1371" s="16" t="s">
        <v>155</v>
      </c>
      <c r="BE1371" s="144">
        <f>IF(N1371="základní",J1371,0)</f>
        <v>0</v>
      </c>
      <c r="BF1371" s="144">
        <f>IF(N1371="snížená",J1371,0)</f>
        <v>0</v>
      </c>
      <c r="BG1371" s="144">
        <f>IF(N1371="zákl. přenesená",J1371,0)</f>
        <v>0</v>
      </c>
      <c r="BH1371" s="144">
        <f>IF(N1371="sníž. přenesená",J1371,0)</f>
        <v>0</v>
      </c>
      <c r="BI1371" s="144">
        <f>IF(N1371="nulová",J1371,0)</f>
        <v>0</v>
      </c>
      <c r="BJ1371" s="16" t="s">
        <v>78</v>
      </c>
      <c r="BK1371" s="144">
        <f>ROUND(I1371*H1371,2)</f>
        <v>0</v>
      </c>
      <c r="BL1371" s="16" t="s">
        <v>269</v>
      </c>
      <c r="BM1371" s="143" t="s">
        <v>1540</v>
      </c>
    </row>
    <row r="1372" spans="2:65" s="1" customFormat="1">
      <c r="B1372" s="31"/>
      <c r="D1372" s="145" t="s">
        <v>163</v>
      </c>
      <c r="F1372" s="146" t="s">
        <v>1541</v>
      </c>
      <c r="I1372" s="147"/>
      <c r="L1372" s="31"/>
      <c r="M1372" s="148"/>
      <c r="T1372" s="55"/>
      <c r="AT1372" s="16" t="s">
        <v>163</v>
      </c>
      <c r="AU1372" s="16" t="s">
        <v>82</v>
      </c>
    </row>
    <row r="1373" spans="2:65" s="13" customFormat="1">
      <c r="B1373" s="166"/>
      <c r="D1373" s="145" t="s">
        <v>164</v>
      </c>
      <c r="E1373" s="167" t="s">
        <v>1</v>
      </c>
      <c r="F1373" s="168" t="s">
        <v>337</v>
      </c>
      <c r="H1373" s="167" t="s">
        <v>1</v>
      </c>
      <c r="I1373" s="169"/>
      <c r="L1373" s="166"/>
      <c r="M1373" s="170"/>
      <c r="T1373" s="171"/>
      <c r="AT1373" s="167" t="s">
        <v>164</v>
      </c>
      <c r="AU1373" s="167" t="s">
        <v>82</v>
      </c>
      <c r="AV1373" s="13" t="s">
        <v>78</v>
      </c>
      <c r="AW1373" s="13" t="s">
        <v>30</v>
      </c>
      <c r="AX1373" s="13" t="s">
        <v>73</v>
      </c>
      <c r="AY1373" s="167" t="s">
        <v>155</v>
      </c>
    </row>
    <row r="1374" spans="2:65" s="12" customFormat="1">
      <c r="B1374" s="149"/>
      <c r="D1374" s="145" t="s">
        <v>164</v>
      </c>
      <c r="E1374" s="155" t="s">
        <v>1</v>
      </c>
      <c r="F1374" s="150" t="s">
        <v>1542</v>
      </c>
      <c r="H1374" s="151">
        <v>69.784999999999997</v>
      </c>
      <c r="I1374" s="152"/>
      <c r="L1374" s="149"/>
      <c r="M1374" s="153"/>
      <c r="T1374" s="154"/>
      <c r="AT1374" s="155" t="s">
        <v>164</v>
      </c>
      <c r="AU1374" s="155" t="s">
        <v>82</v>
      </c>
      <c r="AV1374" s="12" t="s">
        <v>82</v>
      </c>
      <c r="AW1374" s="12" t="s">
        <v>30</v>
      </c>
      <c r="AX1374" s="12" t="s">
        <v>73</v>
      </c>
      <c r="AY1374" s="155" t="s">
        <v>155</v>
      </c>
    </row>
    <row r="1375" spans="2:65" s="14" customFormat="1">
      <c r="B1375" s="172"/>
      <c r="D1375" s="145" t="s">
        <v>164</v>
      </c>
      <c r="E1375" s="173" t="s">
        <v>1</v>
      </c>
      <c r="F1375" s="174" t="s">
        <v>179</v>
      </c>
      <c r="H1375" s="175">
        <v>69.784999999999997</v>
      </c>
      <c r="I1375" s="176"/>
      <c r="L1375" s="172"/>
      <c r="M1375" s="177"/>
      <c r="T1375" s="178"/>
      <c r="AT1375" s="173" t="s">
        <v>164</v>
      </c>
      <c r="AU1375" s="173" t="s">
        <v>82</v>
      </c>
      <c r="AV1375" s="14" t="s">
        <v>88</v>
      </c>
      <c r="AW1375" s="14" t="s">
        <v>30</v>
      </c>
      <c r="AX1375" s="14" t="s">
        <v>78</v>
      </c>
      <c r="AY1375" s="173" t="s">
        <v>155</v>
      </c>
    </row>
    <row r="1376" spans="2:65" s="1" customFormat="1" ht="33" customHeight="1">
      <c r="B1376" s="31"/>
      <c r="C1376" s="156" t="s">
        <v>1543</v>
      </c>
      <c r="D1376" s="156" t="s">
        <v>167</v>
      </c>
      <c r="E1376" s="157" t="s">
        <v>1544</v>
      </c>
      <c r="F1376" s="158" t="s">
        <v>1545</v>
      </c>
      <c r="G1376" s="159" t="s">
        <v>183</v>
      </c>
      <c r="H1376" s="160">
        <v>6</v>
      </c>
      <c r="I1376" s="161"/>
      <c r="J1376" s="162">
        <f>ROUND(I1376*H1376,2)</f>
        <v>0</v>
      </c>
      <c r="K1376" s="158" t="s">
        <v>161</v>
      </c>
      <c r="L1376" s="31"/>
      <c r="M1376" s="163" t="s">
        <v>1</v>
      </c>
      <c r="N1376" s="164" t="s">
        <v>38</v>
      </c>
      <c r="P1376" s="141">
        <f>O1376*H1376</f>
        <v>0</v>
      </c>
      <c r="Q1376" s="141">
        <v>1.0000000000000001E-5</v>
      </c>
      <c r="R1376" s="141">
        <f>Q1376*H1376</f>
        <v>6.0000000000000008E-5</v>
      </c>
      <c r="S1376" s="141">
        <v>0</v>
      </c>
      <c r="T1376" s="142">
        <f>S1376*H1376</f>
        <v>0</v>
      </c>
      <c r="AR1376" s="143" t="s">
        <v>269</v>
      </c>
      <c r="AT1376" s="143" t="s">
        <v>167</v>
      </c>
      <c r="AU1376" s="143" t="s">
        <v>82</v>
      </c>
      <c r="AY1376" s="16" t="s">
        <v>155</v>
      </c>
      <c r="BE1376" s="144">
        <f>IF(N1376="základní",J1376,0)</f>
        <v>0</v>
      </c>
      <c r="BF1376" s="144">
        <f>IF(N1376="snížená",J1376,0)</f>
        <v>0</v>
      </c>
      <c r="BG1376" s="144">
        <f>IF(N1376="zákl. přenesená",J1376,0)</f>
        <v>0</v>
      </c>
      <c r="BH1376" s="144">
        <f>IF(N1376="sníž. přenesená",J1376,0)</f>
        <v>0</v>
      </c>
      <c r="BI1376" s="144">
        <f>IF(N1376="nulová",J1376,0)</f>
        <v>0</v>
      </c>
      <c r="BJ1376" s="16" t="s">
        <v>78</v>
      </c>
      <c r="BK1376" s="144">
        <f>ROUND(I1376*H1376,2)</f>
        <v>0</v>
      </c>
      <c r="BL1376" s="16" t="s">
        <v>269</v>
      </c>
      <c r="BM1376" s="143" t="s">
        <v>1546</v>
      </c>
    </row>
    <row r="1377" spans="2:65" s="1" customFormat="1" ht="19.2">
      <c r="B1377" s="31"/>
      <c r="D1377" s="145" t="s">
        <v>163</v>
      </c>
      <c r="F1377" s="146" t="s">
        <v>1547</v>
      </c>
      <c r="I1377" s="147"/>
      <c r="L1377" s="31"/>
      <c r="M1377" s="148"/>
      <c r="T1377" s="55"/>
      <c r="AT1377" s="16" t="s">
        <v>163</v>
      </c>
      <c r="AU1377" s="16" t="s">
        <v>82</v>
      </c>
    </row>
    <row r="1378" spans="2:65" s="13" customFormat="1">
      <c r="B1378" s="166"/>
      <c r="D1378" s="145" t="s">
        <v>164</v>
      </c>
      <c r="E1378" s="167" t="s">
        <v>1</v>
      </c>
      <c r="F1378" s="168" t="s">
        <v>1548</v>
      </c>
      <c r="H1378" s="167" t="s">
        <v>1</v>
      </c>
      <c r="I1378" s="169"/>
      <c r="L1378" s="166"/>
      <c r="M1378" s="170"/>
      <c r="T1378" s="171"/>
      <c r="AT1378" s="167" t="s">
        <v>164</v>
      </c>
      <c r="AU1378" s="167" t="s">
        <v>82</v>
      </c>
      <c r="AV1378" s="13" t="s">
        <v>78</v>
      </c>
      <c r="AW1378" s="13" t="s">
        <v>30</v>
      </c>
      <c r="AX1378" s="13" t="s">
        <v>73</v>
      </c>
      <c r="AY1378" s="167" t="s">
        <v>155</v>
      </c>
    </row>
    <row r="1379" spans="2:65" s="12" customFormat="1">
      <c r="B1379" s="149"/>
      <c r="D1379" s="145" t="s">
        <v>164</v>
      </c>
      <c r="E1379" s="155" t="s">
        <v>1</v>
      </c>
      <c r="F1379" s="150" t="s">
        <v>1549</v>
      </c>
      <c r="H1379" s="151">
        <v>6</v>
      </c>
      <c r="I1379" s="152"/>
      <c r="L1379" s="149"/>
      <c r="M1379" s="153"/>
      <c r="T1379" s="154"/>
      <c r="AT1379" s="155" t="s">
        <v>164</v>
      </c>
      <c r="AU1379" s="155" t="s">
        <v>82</v>
      </c>
      <c r="AV1379" s="12" t="s">
        <v>82</v>
      </c>
      <c r="AW1379" s="12" t="s">
        <v>30</v>
      </c>
      <c r="AX1379" s="12" t="s">
        <v>73</v>
      </c>
      <c r="AY1379" s="155" t="s">
        <v>155</v>
      </c>
    </row>
    <row r="1380" spans="2:65" s="14" customFormat="1">
      <c r="B1380" s="172"/>
      <c r="D1380" s="145" t="s">
        <v>164</v>
      </c>
      <c r="E1380" s="173" t="s">
        <v>1</v>
      </c>
      <c r="F1380" s="174" t="s">
        <v>179</v>
      </c>
      <c r="H1380" s="175">
        <v>6</v>
      </c>
      <c r="I1380" s="176"/>
      <c r="L1380" s="172"/>
      <c r="M1380" s="177"/>
      <c r="T1380" s="178"/>
      <c r="AT1380" s="173" t="s">
        <v>164</v>
      </c>
      <c r="AU1380" s="173" t="s">
        <v>82</v>
      </c>
      <c r="AV1380" s="14" t="s">
        <v>88</v>
      </c>
      <c r="AW1380" s="14" t="s">
        <v>30</v>
      </c>
      <c r="AX1380" s="14" t="s">
        <v>78</v>
      </c>
      <c r="AY1380" s="173" t="s">
        <v>155</v>
      </c>
    </row>
    <row r="1381" spans="2:65" s="1" customFormat="1" ht="21.75" customHeight="1">
      <c r="B1381" s="31"/>
      <c r="C1381" s="131" t="s">
        <v>1550</v>
      </c>
      <c r="D1381" s="131" t="s">
        <v>157</v>
      </c>
      <c r="E1381" s="132" t="s">
        <v>1551</v>
      </c>
      <c r="F1381" s="133" t="s">
        <v>1552</v>
      </c>
      <c r="G1381" s="134" t="s">
        <v>929</v>
      </c>
      <c r="H1381" s="135">
        <v>1</v>
      </c>
      <c r="I1381" s="136"/>
      <c r="J1381" s="137">
        <f>ROUND(I1381*H1381,2)</f>
        <v>0</v>
      </c>
      <c r="K1381" s="133" t="s">
        <v>1</v>
      </c>
      <c r="L1381" s="138"/>
      <c r="M1381" s="139" t="s">
        <v>1</v>
      </c>
      <c r="N1381" s="140" t="s">
        <v>38</v>
      </c>
      <c r="P1381" s="141">
        <f>O1381*H1381</f>
        <v>0</v>
      </c>
      <c r="Q1381" s="141">
        <v>0</v>
      </c>
      <c r="R1381" s="141">
        <f>Q1381*H1381</f>
        <v>0</v>
      </c>
      <c r="S1381" s="141">
        <v>0</v>
      </c>
      <c r="T1381" s="142">
        <f>S1381*H1381</f>
        <v>0</v>
      </c>
      <c r="AR1381" s="143" t="s">
        <v>409</v>
      </c>
      <c r="AT1381" s="143" t="s">
        <v>157</v>
      </c>
      <c r="AU1381" s="143" t="s">
        <v>82</v>
      </c>
      <c r="AY1381" s="16" t="s">
        <v>155</v>
      </c>
      <c r="BE1381" s="144">
        <f>IF(N1381="základní",J1381,0)</f>
        <v>0</v>
      </c>
      <c r="BF1381" s="144">
        <f>IF(N1381="snížená",J1381,0)</f>
        <v>0</v>
      </c>
      <c r="BG1381" s="144">
        <f>IF(N1381="zákl. přenesená",J1381,0)</f>
        <v>0</v>
      </c>
      <c r="BH1381" s="144">
        <f>IF(N1381="sníž. přenesená",J1381,0)</f>
        <v>0</v>
      </c>
      <c r="BI1381" s="144">
        <f>IF(N1381="nulová",J1381,0)</f>
        <v>0</v>
      </c>
      <c r="BJ1381" s="16" t="s">
        <v>78</v>
      </c>
      <c r="BK1381" s="144">
        <f>ROUND(I1381*H1381,2)</f>
        <v>0</v>
      </c>
      <c r="BL1381" s="16" t="s">
        <v>269</v>
      </c>
      <c r="BM1381" s="143" t="s">
        <v>1553</v>
      </c>
    </row>
    <row r="1382" spans="2:65" s="1" customFormat="1">
      <c r="B1382" s="31"/>
      <c r="D1382" s="145" t="s">
        <v>163</v>
      </c>
      <c r="F1382" s="146" t="s">
        <v>1552</v>
      </c>
      <c r="I1382" s="147"/>
      <c r="L1382" s="31"/>
      <c r="M1382" s="148"/>
      <c r="T1382" s="55"/>
      <c r="AT1382" s="16" t="s">
        <v>163</v>
      </c>
      <c r="AU1382" s="16" t="s">
        <v>82</v>
      </c>
    </row>
    <row r="1383" spans="2:65" s="13" customFormat="1">
      <c r="B1383" s="166"/>
      <c r="D1383" s="145" t="s">
        <v>164</v>
      </c>
      <c r="E1383" s="167" t="s">
        <v>1</v>
      </c>
      <c r="F1383" s="168" t="s">
        <v>1554</v>
      </c>
      <c r="H1383" s="167" t="s">
        <v>1</v>
      </c>
      <c r="I1383" s="169"/>
      <c r="L1383" s="166"/>
      <c r="M1383" s="170"/>
      <c r="T1383" s="171"/>
      <c r="AT1383" s="167" t="s">
        <v>164</v>
      </c>
      <c r="AU1383" s="167" t="s">
        <v>82</v>
      </c>
      <c r="AV1383" s="13" t="s">
        <v>78</v>
      </c>
      <c r="AW1383" s="13" t="s">
        <v>30</v>
      </c>
      <c r="AX1383" s="13" t="s">
        <v>73</v>
      </c>
      <c r="AY1383" s="167" t="s">
        <v>155</v>
      </c>
    </row>
    <row r="1384" spans="2:65" s="12" customFormat="1">
      <c r="B1384" s="149"/>
      <c r="D1384" s="145" t="s">
        <v>164</v>
      </c>
      <c r="E1384" s="155" t="s">
        <v>1</v>
      </c>
      <c r="F1384" s="150" t="s">
        <v>78</v>
      </c>
      <c r="H1384" s="151">
        <v>1</v>
      </c>
      <c r="I1384" s="152"/>
      <c r="L1384" s="149"/>
      <c r="M1384" s="153"/>
      <c r="T1384" s="154"/>
      <c r="AT1384" s="155" t="s">
        <v>164</v>
      </c>
      <c r="AU1384" s="155" t="s">
        <v>82</v>
      </c>
      <c r="AV1384" s="12" t="s">
        <v>82</v>
      </c>
      <c r="AW1384" s="12" t="s">
        <v>30</v>
      </c>
      <c r="AX1384" s="12" t="s">
        <v>73</v>
      </c>
      <c r="AY1384" s="155" t="s">
        <v>155</v>
      </c>
    </row>
    <row r="1385" spans="2:65" s="14" customFormat="1">
      <c r="B1385" s="172"/>
      <c r="D1385" s="145" t="s">
        <v>164</v>
      </c>
      <c r="E1385" s="173" t="s">
        <v>1</v>
      </c>
      <c r="F1385" s="174" t="s">
        <v>179</v>
      </c>
      <c r="H1385" s="175">
        <v>1</v>
      </c>
      <c r="I1385" s="176"/>
      <c r="L1385" s="172"/>
      <c r="M1385" s="177"/>
      <c r="T1385" s="178"/>
      <c r="AT1385" s="173" t="s">
        <v>164</v>
      </c>
      <c r="AU1385" s="173" t="s">
        <v>82</v>
      </c>
      <c r="AV1385" s="14" t="s">
        <v>88</v>
      </c>
      <c r="AW1385" s="14" t="s">
        <v>30</v>
      </c>
      <c r="AX1385" s="14" t="s">
        <v>78</v>
      </c>
      <c r="AY1385" s="173" t="s">
        <v>155</v>
      </c>
    </row>
    <row r="1386" spans="2:65" s="11" customFormat="1" ht="22.95" customHeight="1">
      <c r="B1386" s="119"/>
      <c r="D1386" s="120" t="s">
        <v>72</v>
      </c>
      <c r="E1386" s="129" t="s">
        <v>1555</v>
      </c>
      <c r="F1386" s="129" t="s">
        <v>1556</v>
      </c>
      <c r="I1386" s="122"/>
      <c r="J1386" s="130">
        <f>BK1386</f>
        <v>0</v>
      </c>
      <c r="L1386" s="119"/>
      <c r="M1386" s="124"/>
      <c r="P1386" s="125">
        <f>SUM(P1387:P1395)</f>
        <v>0</v>
      </c>
      <c r="R1386" s="125">
        <f>SUM(R1387:R1395)</f>
        <v>0</v>
      </c>
      <c r="T1386" s="126">
        <f>SUM(T1387:T1395)</f>
        <v>0</v>
      </c>
      <c r="AR1386" s="120" t="s">
        <v>82</v>
      </c>
      <c r="AT1386" s="127" t="s">
        <v>72</v>
      </c>
      <c r="AU1386" s="127" t="s">
        <v>78</v>
      </c>
      <c r="AY1386" s="120" t="s">
        <v>155</v>
      </c>
      <c r="BK1386" s="128">
        <f>SUM(BK1387:BK1395)</f>
        <v>0</v>
      </c>
    </row>
    <row r="1387" spans="2:65" s="1" customFormat="1" ht="16.5" customHeight="1">
      <c r="B1387" s="31"/>
      <c r="C1387" s="156" t="s">
        <v>1557</v>
      </c>
      <c r="D1387" s="156" t="s">
        <v>167</v>
      </c>
      <c r="E1387" s="157" t="s">
        <v>1558</v>
      </c>
      <c r="F1387" s="158" t="s">
        <v>1559</v>
      </c>
      <c r="G1387" s="159" t="s">
        <v>929</v>
      </c>
      <c r="H1387" s="160">
        <v>3</v>
      </c>
      <c r="I1387" s="161"/>
      <c r="J1387" s="162">
        <f>ROUND(I1387*H1387,2)</f>
        <v>0</v>
      </c>
      <c r="K1387" s="158" t="s">
        <v>1</v>
      </c>
      <c r="L1387" s="31"/>
      <c r="M1387" s="163" t="s">
        <v>1</v>
      </c>
      <c r="N1387" s="164" t="s">
        <v>38</v>
      </c>
      <c r="P1387" s="141">
        <f>O1387*H1387</f>
        <v>0</v>
      </c>
      <c r="Q1387" s="141">
        <v>0</v>
      </c>
      <c r="R1387" s="141">
        <f>Q1387*H1387</f>
        <v>0</v>
      </c>
      <c r="S1387" s="141">
        <v>0</v>
      </c>
      <c r="T1387" s="142">
        <f>S1387*H1387</f>
        <v>0</v>
      </c>
      <c r="AR1387" s="143" t="s">
        <v>269</v>
      </c>
      <c r="AT1387" s="143" t="s">
        <v>167</v>
      </c>
      <c r="AU1387" s="143" t="s">
        <v>82</v>
      </c>
      <c r="AY1387" s="16" t="s">
        <v>155</v>
      </c>
      <c r="BE1387" s="144">
        <f>IF(N1387="základní",J1387,0)</f>
        <v>0</v>
      </c>
      <c r="BF1387" s="144">
        <f>IF(N1387="snížená",J1387,0)</f>
        <v>0</v>
      </c>
      <c r="BG1387" s="144">
        <f>IF(N1387="zákl. přenesená",J1387,0)</f>
        <v>0</v>
      </c>
      <c r="BH1387" s="144">
        <f>IF(N1387="sníž. přenesená",J1387,0)</f>
        <v>0</v>
      </c>
      <c r="BI1387" s="144">
        <f>IF(N1387="nulová",J1387,0)</f>
        <v>0</v>
      </c>
      <c r="BJ1387" s="16" t="s">
        <v>78</v>
      </c>
      <c r="BK1387" s="144">
        <f>ROUND(I1387*H1387,2)</f>
        <v>0</v>
      </c>
      <c r="BL1387" s="16" t="s">
        <v>269</v>
      </c>
      <c r="BM1387" s="143" t="s">
        <v>1560</v>
      </c>
    </row>
    <row r="1388" spans="2:65" s="1" customFormat="1">
      <c r="B1388" s="31"/>
      <c r="D1388" s="145" t="s">
        <v>163</v>
      </c>
      <c r="F1388" s="146" t="s">
        <v>1559</v>
      </c>
      <c r="I1388" s="147"/>
      <c r="L1388" s="31"/>
      <c r="M1388" s="148"/>
      <c r="T1388" s="55"/>
      <c r="AT1388" s="16" t="s">
        <v>163</v>
      </c>
      <c r="AU1388" s="16" t="s">
        <v>82</v>
      </c>
    </row>
    <row r="1389" spans="2:65" s="13" customFormat="1">
      <c r="B1389" s="166"/>
      <c r="D1389" s="145" t="s">
        <v>164</v>
      </c>
      <c r="E1389" s="167" t="s">
        <v>1</v>
      </c>
      <c r="F1389" s="168" t="s">
        <v>1561</v>
      </c>
      <c r="H1389" s="167" t="s">
        <v>1</v>
      </c>
      <c r="I1389" s="169"/>
      <c r="L1389" s="166"/>
      <c r="M1389" s="170"/>
      <c r="T1389" s="171"/>
      <c r="AT1389" s="167" t="s">
        <v>164</v>
      </c>
      <c r="AU1389" s="167" t="s">
        <v>82</v>
      </c>
      <c r="AV1389" s="13" t="s">
        <v>78</v>
      </c>
      <c r="AW1389" s="13" t="s">
        <v>30</v>
      </c>
      <c r="AX1389" s="13" t="s">
        <v>73</v>
      </c>
      <c r="AY1389" s="167" t="s">
        <v>155</v>
      </c>
    </row>
    <row r="1390" spans="2:65" s="12" customFormat="1">
      <c r="B1390" s="149"/>
      <c r="D1390" s="145" t="s">
        <v>164</v>
      </c>
      <c r="E1390" s="155" t="s">
        <v>1</v>
      </c>
      <c r="F1390" s="150" t="s">
        <v>85</v>
      </c>
      <c r="H1390" s="151">
        <v>3</v>
      </c>
      <c r="I1390" s="152"/>
      <c r="L1390" s="149"/>
      <c r="M1390" s="153"/>
      <c r="T1390" s="154"/>
      <c r="AT1390" s="155" t="s">
        <v>164</v>
      </c>
      <c r="AU1390" s="155" t="s">
        <v>82</v>
      </c>
      <c r="AV1390" s="12" t="s">
        <v>82</v>
      </c>
      <c r="AW1390" s="12" t="s">
        <v>30</v>
      </c>
      <c r="AX1390" s="12" t="s">
        <v>73</v>
      </c>
      <c r="AY1390" s="155" t="s">
        <v>155</v>
      </c>
    </row>
    <row r="1391" spans="2:65" s="14" customFormat="1">
      <c r="B1391" s="172"/>
      <c r="D1391" s="145" t="s">
        <v>164</v>
      </c>
      <c r="E1391" s="173" t="s">
        <v>1</v>
      </c>
      <c r="F1391" s="174" t="s">
        <v>179</v>
      </c>
      <c r="H1391" s="175">
        <v>3</v>
      </c>
      <c r="I1391" s="176"/>
      <c r="L1391" s="172"/>
      <c r="M1391" s="177"/>
      <c r="T1391" s="178"/>
      <c r="AT1391" s="173" t="s">
        <v>164</v>
      </c>
      <c r="AU1391" s="173" t="s">
        <v>82</v>
      </c>
      <c r="AV1391" s="14" t="s">
        <v>88</v>
      </c>
      <c r="AW1391" s="14" t="s">
        <v>30</v>
      </c>
      <c r="AX1391" s="14" t="s">
        <v>78</v>
      </c>
      <c r="AY1391" s="173" t="s">
        <v>155</v>
      </c>
    </row>
    <row r="1392" spans="2:65" s="1" customFormat="1" ht="24.15" customHeight="1">
      <c r="B1392" s="31"/>
      <c r="C1392" s="156" t="s">
        <v>1562</v>
      </c>
      <c r="D1392" s="156" t="s">
        <v>167</v>
      </c>
      <c r="E1392" s="157" t="s">
        <v>1563</v>
      </c>
      <c r="F1392" s="158" t="s">
        <v>1564</v>
      </c>
      <c r="G1392" s="159" t="s">
        <v>929</v>
      </c>
      <c r="H1392" s="160">
        <v>3</v>
      </c>
      <c r="I1392" s="161"/>
      <c r="J1392" s="162">
        <f>ROUND(I1392*H1392,2)</f>
        <v>0</v>
      </c>
      <c r="K1392" s="158" t="s">
        <v>1</v>
      </c>
      <c r="L1392" s="31"/>
      <c r="M1392" s="163" t="s">
        <v>1</v>
      </c>
      <c r="N1392" s="164" t="s">
        <v>38</v>
      </c>
      <c r="P1392" s="141">
        <f>O1392*H1392</f>
        <v>0</v>
      </c>
      <c r="Q1392" s="141">
        <v>0</v>
      </c>
      <c r="R1392" s="141">
        <f>Q1392*H1392</f>
        <v>0</v>
      </c>
      <c r="S1392" s="141">
        <v>0</v>
      </c>
      <c r="T1392" s="142">
        <f>S1392*H1392</f>
        <v>0</v>
      </c>
      <c r="AR1392" s="143" t="s">
        <v>269</v>
      </c>
      <c r="AT1392" s="143" t="s">
        <v>167</v>
      </c>
      <c r="AU1392" s="143" t="s">
        <v>82</v>
      </c>
      <c r="AY1392" s="16" t="s">
        <v>155</v>
      </c>
      <c r="BE1392" s="144">
        <f>IF(N1392="základní",J1392,0)</f>
        <v>0</v>
      </c>
      <c r="BF1392" s="144">
        <f>IF(N1392="snížená",J1392,0)</f>
        <v>0</v>
      </c>
      <c r="BG1392" s="144">
        <f>IF(N1392="zákl. přenesená",J1392,0)</f>
        <v>0</v>
      </c>
      <c r="BH1392" s="144">
        <f>IF(N1392="sníž. přenesená",J1392,0)</f>
        <v>0</v>
      </c>
      <c r="BI1392" s="144">
        <f>IF(N1392="nulová",J1392,0)</f>
        <v>0</v>
      </c>
      <c r="BJ1392" s="16" t="s">
        <v>78</v>
      </c>
      <c r="BK1392" s="144">
        <f>ROUND(I1392*H1392,2)</f>
        <v>0</v>
      </c>
      <c r="BL1392" s="16" t="s">
        <v>269</v>
      </c>
      <c r="BM1392" s="143" t="s">
        <v>1565</v>
      </c>
    </row>
    <row r="1393" spans="2:65" s="1" customFormat="1">
      <c r="B1393" s="31"/>
      <c r="D1393" s="145" t="s">
        <v>163</v>
      </c>
      <c r="F1393" s="146" t="s">
        <v>1566</v>
      </c>
      <c r="I1393" s="147"/>
      <c r="L1393" s="31"/>
      <c r="M1393" s="148"/>
      <c r="T1393" s="55"/>
      <c r="AT1393" s="16" t="s">
        <v>163</v>
      </c>
      <c r="AU1393" s="16" t="s">
        <v>82</v>
      </c>
    </row>
    <row r="1394" spans="2:65" s="12" customFormat="1">
      <c r="B1394" s="149"/>
      <c r="D1394" s="145" t="s">
        <v>164</v>
      </c>
      <c r="E1394" s="155" t="s">
        <v>1</v>
      </c>
      <c r="F1394" s="150" t="s">
        <v>85</v>
      </c>
      <c r="H1394" s="151">
        <v>3</v>
      </c>
      <c r="I1394" s="152"/>
      <c r="L1394" s="149"/>
      <c r="M1394" s="153"/>
      <c r="T1394" s="154"/>
      <c r="AT1394" s="155" t="s">
        <v>164</v>
      </c>
      <c r="AU1394" s="155" t="s">
        <v>82</v>
      </c>
      <c r="AV1394" s="12" t="s">
        <v>82</v>
      </c>
      <c r="AW1394" s="12" t="s">
        <v>30</v>
      </c>
      <c r="AX1394" s="12" t="s">
        <v>73</v>
      </c>
      <c r="AY1394" s="155" t="s">
        <v>155</v>
      </c>
    </row>
    <row r="1395" spans="2:65" s="14" customFormat="1">
      <c r="B1395" s="172"/>
      <c r="D1395" s="145" t="s">
        <v>164</v>
      </c>
      <c r="E1395" s="173" t="s">
        <v>1</v>
      </c>
      <c r="F1395" s="174" t="s">
        <v>179</v>
      </c>
      <c r="H1395" s="175">
        <v>3</v>
      </c>
      <c r="I1395" s="176"/>
      <c r="L1395" s="172"/>
      <c r="M1395" s="177"/>
      <c r="T1395" s="178"/>
      <c r="AT1395" s="173" t="s">
        <v>164</v>
      </c>
      <c r="AU1395" s="173" t="s">
        <v>82</v>
      </c>
      <c r="AV1395" s="14" t="s">
        <v>88</v>
      </c>
      <c r="AW1395" s="14" t="s">
        <v>30</v>
      </c>
      <c r="AX1395" s="14" t="s">
        <v>78</v>
      </c>
      <c r="AY1395" s="173" t="s">
        <v>155</v>
      </c>
    </row>
    <row r="1396" spans="2:65" s="11" customFormat="1" ht="25.95" customHeight="1">
      <c r="B1396" s="119"/>
      <c r="D1396" s="120" t="s">
        <v>72</v>
      </c>
      <c r="E1396" s="121" t="s">
        <v>1567</v>
      </c>
      <c r="F1396" s="121" t="s">
        <v>1568</v>
      </c>
      <c r="I1396" s="122"/>
      <c r="J1396" s="123">
        <f>BK1396</f>
        <v>0</v>
      </c>
      <c r="L1396" s="119"/>
      <c r="M1396" s="124"/>
      <c r="P1396" s="125">
        <f>SUM(P1397:P1401)</f>
        <v>0</v>
      </c>
      <c r="R1396" s="125">
        <f>SUM(R1397:R1401)</f>
        <v>0</v>
      </c>
      <c r="T1396" s="126">
        <f>SUM(T1397:T1401)</f>
        <v>0</v>
      </c>
      <c r="AR1396" s="120" t="s">
        <v>88</v>
      </c>
      <c r="AT1396" s="127" t="s">
        <v>72</v>
      </c>
      <c r="AU1396" s="127" t="s">
        <v>73</v>
      </c>
      <c r="AY1396" s="120" t="s">
        <v>155</v>
      </c>
      <c r="BK1396" s="128">
        <f>SUM(BK1397:BK1401)</f>
        <v>0</v>
      </c>
    </row>
    <row r="1397" spans="2:65" s="1" customFormat="1" ht="16.5" customHeight="1">
      <c r="B1397" s="31"/>
      <c r="C1397" s="156" t="s">
        <v>1569</v>
      </c>
      <c r="D1397" s="156" t="s">
        <v>167</v>
      </c>
      <c r="E1397" s="157" t="s">
        <v>1570</v>
      </c>
      <c r="F1397" s="158" t="s">
        <v>1571</v>
      </c>
      <c r="G1397" s="159" t="s">
        <v>1572</v>
      </c>
      <c r="H1397" s="160">
        <v>100</v>
      </c>
      <c r="I1397" s="161"/>
      <c r="J1397" s="162">
        <f>ROUND(I1397*H1397,2)</f>
        <v>0</v>
      </c>
      <c r="K1397" s="158" t="s">
        <v>1573</v>
      </c>
      <c r="L1397" s="31"/>
      <c r="M1397" s="163" t="s">
        <v>1</v>
      </c>
      <c r="N1397" s="164" t="s">
        <v>38</v>
      </c>
      <c r="P1397" s="141">
        <f>O1397*H1397</f>
        <v>0</v>
      </c>
      <c r="Q1397" s="141">
        <v>0</v>
      </c>
      <c r="R1397" s="141">
        <f>Q1397*H1397</f>
        <v>0</v>
      </c>
      <c r="S1397" s="141">
        <v>0</v>
      </c>
      <c r="T1397" s="142">
        <f>S1397*H1397</f>
        <v>0</v>
      </c>
      <c r="AR1397" s="143" t="s">
        <v>1574</v>
      </c>
      <c r="AT1397" s="143" t="s">
        <v>167</v>
      </c>
      <c r="AU1397" s="143" t="s">
        <v>78</v>
      </c>
      <c r="AY1397" s="16" t="s">
        <v>155</v>
      </c>
      <c r="BE1397" s="144">
        <f>IF(N1397="základní",J1397,0)</f>
        <v>0</v>
      </c>
      <c r="BF1397" s="144">
        <f>IF(N1397="snížená",J1397,0)</f>
        <v>0</v>
      </c>
      <c r="BG1397" s="144">
        <f>IF(N1397="zákl. přenesená",J1397,0)</f>
        <v>0</v>
      </c>
      <c r="BH1397" s="144">
        <f>IF(N1397="sníž. přenesená",J1397,0)</f>
        <v>0</v>
      </c>
      <c r="BI1397" s="144">
        <f>IF(N1397="nulová",J1397,0)</f>
        <v>0</v>
      </c>
      <c r="BJ1397" s="16" t="s">
        <v>78</v>
      </c>
      <c r="BK1397" s="144">
        <f>ROUND(I1397*H1397,2)</f>
        <v>0</v>
      </c>
      <c r="BL1397" s="16" t="s">
        <v>1574</v>
      </c>
      <c r="BM1397" s="143" t="s">
        <v>1575</v>
      </c>
    </row>
    <row r="1398" spans="2:65" s="1" customFormat="1" ht="19.2">
      <c r="B1398" s="31"/>
      <c r="D1398" s="145" t="s">
        <v>163</v>
      </c>
      <c r="F1398" s="146" t="s">
        <v>1576</v>
      </c>
      <c r="I1398" s="147"/>
      <c r="L1398" s="31"/>
      <c r="M1398" s="148"/>
      <c r="T1398" s="55"/>
      <c r="AT1398" s="16" t="s">
        <v>163</v>
      </c>
      <c r="AU1398" s="16" t="s">
        <v>78</v>
      </c>
    </row>
    <row r="1399" spans="2:65" s="13" customFormat="1">
      <c r="B1399" s="166"/>
      <c r="D1399" s="145" t="s">
        <v>164</v>
      </c>
      <c r="E1399" s="167" t="s">
        <v>1</v>
      </c>
      <c r="F1399" s="168" t="s">
        <v>1577</v>
      </c>
      <c r="H1399" s="167" t="s">
        <v>1</v>
      </c>
      <c r="I1399" s="169"/>
      <c r="L1399" s="166"/>
      <c r="M1399" s="170"/>
      <c r="T1399" s="171"/>
      <c r="AT1399" s="167" t="s">
        <v>164</v>
      </c>
      <c r="AU1399" s="167" t="s">
        <v>78</v>
      </c>
      <c r="AV1399" s="13" t="s">
        <v>78</v>
      </c>
      <c r="AW1399" s="13" t="s">
        <v>30</v>
      </c>
      <c r="AX1399" s="13" t="s">
        <v>73</v>
      </c>
      <c r="AY1399" s="167" t="s">
        <v>155</v>
      </c>
    </row>
    <row r="1400" spans="2:65" s="12" customFormat="1">
      <c r="B1400" s="149"/>
      <c r="D1400" s="145" t="s">
        <v>164</v>
      </c>
      <c r="E1400" s="155" t="s">
        <v>1</v>
      </c>
      <c r="F1400" s="150" t="s">
        <v>306</v>
      </c>
      <c r="H1400" s="151">
        <v>100</v>
      </c>
      <c r="I1400" s="152"/>
      <c r="L1400" s="149"/>
      <c r="M1400" s="153"/>
      <c r="T1400" s="154"/>
      <c r="AT1400" s="155" t="s">
        <v>164</v>
      </c>
      <c r="AU1400" s="155" t="s">
        <v>78</v>
      </c>
      <c r="AV1400" s="12" t="s">
        <v>82</v>
      </c>
      <c r="AW1400" s="12" t="s">
        <v>30</v>
      </c>
      <c r="AX1400" s="12" t="s">
        <v>73</v>
      </c>
      <c r="AY1400" s="155" t="s">
        <v>155</v>
      </c>
    </row>
    <row r="1401" spans="2:65" s="14" customFormat="1">
      <c r="B1401" s="172"/>
      <c r="D1401" s="145" t="s">
        <v>164</v>
      </c>
      <c r="E1401" s="173" t="s">
        <v>1</v>
      </c>
      <c r="F1401" s="174" t="s">
        <v>179</v>
      </c>
      <c r="H1401" s="175">
        <v>100</v>
      </c>
      <c r="I1401" s="176"/>
      <c r="L1401" s="172"/>
      <c r="M1401" s="182"/>
      <c r="N1401" s="183"/>
      <c r="O1401" s="183"/>
      <c r="P1401" s="183"/>
      <c r="Q1401" s="183"/>
      <c r="R1401" s="183"/>
      <c r="S1401" s="183"/>
      <c r="T1401" s="184"/>
      <c r="AT1401" s="173" t="s">
        <v>164</v>
      </c>
      <c r="AU1401" s="173" t="s">
        <v>78</v>
      </c>
      <c r="AV1401" s="14" t="s">
        <v>88</v>
      </c>
      <c r="AW1401" s="14" t="s">
        <v>30</v>
      </c>
      <c r="AX1401" s="14" t="s">
        <v>78</v>
      </c>
      <c r="AY1401" s="173" t="s">
        <v>155</v>
      </c>
    </row>
    <row r="1402" spans="2:65" s="1" customFormat="1" ht="6.9" customHeight="1">
      <c r="B1402" s="43"/>
      <c r="C1402" s="44"/>
      <c r="D1402" s="44"/>
      <c r="E1402" s="44"/>
      <c r="F1402" s="44"/>
      <c r="G1402" s="44"/>
      <c r="H1402" s="44"/>
      <c r="I1402" s="44"/>
      <c r="J1402" s="44"/>
      <c r="K1402" s="44"/>
      <c r="L1402" s="31"/>
    </row>
  </sheetData>
  <sheetProtection algorithmName="SHA-512" hashValue="VmjqrnWXGnD/5CKyhRWe84jXgoWexkPB//ri8X2dn3bGnITPERpmohIA9qdWVPufZy/H5osT0RZ4ZH6Df/I2Aw==" saltValue="tIGPXZBxZ2mZs4snkObgdQ==" spinCount="100000" sheet="1" objects="1" scenarios="1"/>
  <autoFilter ref="C142:K1401" xr:uid="{00000000-0009-0000-0000-000001000000}"/>
  <mergeCells count="9">
    <mergeCell ref="E87:H87"/>
    <mergeCell ref="E133:H133"/>
    <mergeCell ref="E135:H135"/>
    <mergeCell ref="L2:V2"/>
    <mergeCell ref="E7:H7"/>
    <mergeCell ref="E9:H9"/>
    <mergeCell ref="E18:H18"/>
    <mergeCell ref="E27:H27"/>
    <mergeCell ref="E85:H85"/>
  </mergeCells>
  <hyperlinks>
    <hyperlink ref="F272" r:id="rId1" xr:uid="{00000000-0004-0000-0100-000000000000}"/>
    <hyperlink ref="F365" r:id="rId2" xr:uid="{00000000-0004-0000-0100-000001000000}"/>
    <hyperlink ref="F407" r:id="rId3" xr:uid="{00000000-0004-0000-0100-000002000000}"/>
    <hyperlink ref="F528" r:id="rId4" xr:uid="{00000000-0004-0000-0100-000003000000}"/>
    <hyperlink ref="F533" r:id="rId5" xr:uid="{00000000-0004-0000-0100-000004000000}"/>
    <hyperlink ref="F547" r:id="rId6" xr:uid="{00000000-0004-0000-0100-000005000000}"/>
    <hyperlink ref="F551" r:id="rId7" xr:uid="{00000000-0004-0000-0100-000006000000}"/>
    <hyperlink ref="F579" r:id="rId8" xr:uid="{00000000-0004-0000-0100-000007000000}"/>
    <hyperlink ref="F637" r:id="rId9" xr:uid="{00000000-0004-0000-0100-000008000000}"/>
    <hyperlink ref="F683" r:id="rId10" xr:uid="{00000000-0004-0000-0100-000009000000}"/>
    <hyperlink ref="F905" r:id="rId11" xr:uid="{00000000-0004-0000-0100-00000A000000}"/>
    <hyperlink ref="F1349" r:id="rId12" xr:uid="{00000000-0004-0000-0100-00000B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279"/>
  <sheetViews>
    <sheetView showGridLines="0" topLeftCell="A263" workbookViewId="0">
      <selection activeCell="F275" sqref="F275"/>
    </sheetView>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16"/>
      <c r="M2" s="216"/>
      <c r="N2" s="216"/>
      <c r="O2" s="216"/>
      <c r="P2" s="216"/>
      <c r="Q2" s="216"/>
      <c r="R2" s="216"/>
      <c r="S2" s="216"/>
      <c r="T2" s="216"/>
      <c r="U2" s="216"/>
      <c r="V2" s="216"/>
      <c r="AT2" s="16" t="s">
        <v>84</v>
      </c>
    </row>
    <row r="3" spans="2:46" ht="6.9" customHeight="1">
      <c r="B3" s="17"/>
      <c r="C3" s="18"/>
      <c r="D3" s="18"/>
      <c r="E3" s="18"/>
      <c r="F3" s="18"/>
      <c r="G3" s="18"/>
      <c r="H3" s="18"/>
      <c r="I3" s="18"/>
      <c r="J3" s="18"/>
      <c r="K3" s="18"/>
      <c r="L3" s="19"/>
      <c r="AT3" s="16" t="s">
        <v>82</v>
      </c>
    </row>
    <row r="4" spans="2:46" ht="24.9" customHeight="1">
      <c r="B4" s="19"/>
      <c r="D4" s="20" t="s">
        <v>105</v>
      </c>
      <c r="L4" s="19"/>
      <c r="M4" s="87" t="s">
        <v>10</v>
      </c>
      <c r="AT4" s="16" t="s">
        <v>4</v>
      </c>
    </row>
    <row r="5" spans="2:46" ht="6.9" customHeight="1">
      <c r="B5" s="19"/>
      <c r="L5" s="19"/>
    </row>
    <row r="6" spans="2:46" ht="12" customHeight="1">
      <c r="B6" s="19"/>
      <c r="D6" s="26" t="s">
        <v>16</v>
      </c>
      <c r="L6" s="19"/>
    </row>
    <row r="7" spans="2:46" ht="16.5" customHeight="1">
      <c r="B7" s="19"/>
      <c r="E7" s="230" t="str">
        <f>'Rekapitulace stavby'!K6</f>
        <v>Třebenice - nástavba mateřské školy</v>
      </c>
      <c r="F7" s="231"/>
      <c r="G7" s="231"/>
      <c r="H7" s="231"/>
      <c r="L7" s="19"/>
    </row>
    <row r="8" spans="2:46" s="1" customFormat="1" ht="12" customHeight="1">
      <c r="B8" s="31"/>
      <c r="D8" s="26" t="s">
        <v>106</v>
      </c>
      <c r="L8" s="31"/>
    </row>
    <row r="9" spans="2:46" s="1" customFormat="1" ht="16.5" customHeight="1">
      <c r="B9" s="31"/>
      <c r="E9" s="210" t="s">
        <v>1578</v>
      </c>
      <c r="F9" s="229"/>
      <c r="G9" s="229"/>
      <c r="H9" s="229"/>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24. 1. 2025</v>
      </c>
      <c r="L12" s="31"/>
    </row>
    <row r="13" spans="2:46" s="1" customFormat="1" ht="10.95" customHeight="1">
      <c r="B13" s="31"/>
      <c r="L13" s="31"/>
    </row>
    <row r="14" spans="2:46" s="1" customFormat="1" ht="12" customHeight="1">
      <c r="B14" s="31"/>
      <c r="D14" s="26" t="s">
        <v>24</v>
      </c>
      <c r="I14" s="26" t="s">
        <v>25</v>
      </c>
      <c r="J14" s="24" t="str">
        <f>IF('Rekapitulace stavby'!AN10="","",'Rekapitulace stavby'!AN10)</f>
        <v/>
      </c>
      <c r="L14" s="31"/>
    </row>
    <row r="15" spans="2:46" s="1" customFormat="1" ht="18" customHeight="1">
      <c r="B15" s="31"/>
      <c r="E15" s="24" t="str">
        <f>IF('Rekapitulace stavby'!E11="","",'Rekapitulace stavby'!E11)</f>
        <v xml:space="preserve"> </v>
      </c>
      <c r="I15" s="26" t="s">
        <v>26</v>
      </c>
      <c r="J15" s="24" t="str">
        <f>IF('Rekapitulace stavby'!AN11="","",'Rekapitulace stavby'!AN11)</f>
        <v/>
      </c>
      <c r="L15" s="31"/>
    </row>
    <row r="16" spans="2:46" s="1" customFormat="1" ht="6.9" customHeight="1">
      <c r="B16" s="31"/>
      <c r="L16" s="31"/>
    </row>
    <row r="17" spans="2:12" s="1" customFormat="1" ht="12" customHeight="1">
      <c r="B17" s="31"/>
      <c r="D17" s="26" t="s">
        <v>27</v>
      </c>
      <c r="I17" s="26" t="s">
        <v>25</v>
      </c>
      <c r="J17" s="27" t="str">
        <f>'Rekapitulace stavby'!AN13</f>
        <v>Vyplň údaj</v>
      </c>
      <c r="L17" s="31"/>
    </row>
    <row r="18" spans="2:12" s="1" customFormat="1" ht="18" customHeight="1">
      <c r="B18" s="31"/>
      <c r="E18" s="232" t="str">
        <f>'Rekapitulace stavby'!E14</f>
        <v>Vyplň údaj</v>
      </c>
      <c r="F18" s="224"/>
      <c r="G18" s="224"/>
      <c r="H18" s="224"/>
      <c r="I18" s="26" t="s">
        <v>26</v>
      </c>
      <c r="J18" s="27" t="str">
        <f>'Rekapitulace stavby'!AN14</f>
        <v>Vyplň údaj</v>
      </c>
      <c r="L18" s="31"/>
    </row>
    <row r="19" spans="2:12" s="1" customFormat="1" ht="6.9" customHeight="1">
      <c r="B19" s="31"/>
      <c r="L19" s="31"/>
    </row>
    <row r="20" spans="2:12" s="1" customFormat="1" ht="12" customHeight="1">
      <c r="B20" s="31"/>
      <c r="D20" s="26" t="s">
        <v>29</v>
      </c>
      <c r="I20" s="26" t="s">
        <v>25</v>
      </c>
      <c r="J20" s="24" t="str">
        <f>IF('Rekapitulace stavby'!AN16="","",'Rekapitulace stavby'!AN16)</f>
        <v/>
      </c>
      <c r="L20" s="31"/>
    </row>
    <row r="21" spans="2:12" s="1" customFormat="1" ht="18" customHeight="1">
      <c r="B21" s="31"/>
      <c r="E21" s="24" t="str">
        <f>IF('Rekapitulace stavby'!E17="","",'Rekapitulace stavby'!E17)</f>
        <v xml:space="preserve"> </v>
      </c>
      <c r="I21" s="26" t="s">
        <v>26</v>
      </c>
      <c r="J21" s="24" t="str">
        <f>IF('Rekapitulace stavby'!AN17="","",'Rekapitulace stavby'!AN17)</f>
        <v/>
      </c>
      <c r="L21" s="31"/>
    </row>
    <row r="22" spans="2:12" s="1" customFormat="1" ht="6.9" customHeight="1">
      <c r="B22" s="31"/>
      <c r="L22" s="31"/>
    </row>
    <row r="23" spans="2:12" s="1" customFormat="1" ht="12" customHeight="1">
      <c r="B23" s="31"/>
      <c r="D23" s="26" t="s">
        <v>31</v>
      </c>
      <c r="I23" s="26" t="s">
        <v>25</v>
      </c>
      <c r="J23" s="24" t="str">
        <f>IF('Rekapitulace stavby'!AN19="","",'Rekapitulace stavby'!AN19)</f>
        <v/>
      </c>
      <c r="L23" s="31"/>
    </row>
    <row r="24" spans="2:12" s="1" customFormat="1" ht="18" customHeight="1">
      <c r="B24" s="31"/>
      <c r="E24" s="24" t="str">
        <f>IF('Rekapitulace stavby'!E20="","",'Rekapitulace stavby'!E20)</f>
        <v xml:space="preserve"> </v>
      </c>
      <c r="I24" s="26" t="s">
        <v>26</v>
      </c>
      <c r="J24" s="24" t="str">
        <f>IF('Rekapitulace stavby'!AN20="","",'Rekapitulace stavby'!AN20)</f>
        <v/>
      </c>
      <c r="L24" s="31"/>
    </row>
    <row r="25" spans="2:12" s="1" customFormat="1" ht="6.9" customHeight="1">
      <c r="B25" s="31"/>
      <c r="L25" s="31"/>
    </row>
    <row r="26" spans="2:12" s="1" customFormat="1" ht="12" customHeight="1">
      <c r="B26" s="31"/>
      <c r="D26" s="26" t="s">
        <v>32</v>
      </c>
      <c r="L26" s="31"/>
    </row>
    <row r="27" spans="2:12" s="7" customFormat="1" ht="16.5" customHeight="1">
      <c r="B27" s="88"/>
      <c r="E27" s="228" t="s">
        <v>1</v>
      </c>
      <c r="F27" s="228"/>
      <c r="G27" s="228"/>
      <c r="H27" s="228"/>
      <c r="L27" s="88"/>
    </row>
    <row r="28" spans="2:12" s="1" customFormat="1" ht="6.9" customHeight="1">
      <c r="B28" s="31"/>
      <c r="L28" s="31"/>
    </row>
    <row r="29" spans="2:12" s="1" customFormat="1" ht="6.9" customHeight="1">
      <c r="B29" s="31"/>
      <c r="D29" s="52"/>
      <c r="E29" s="52"/>
      <c r="F29" s="52"/>
      <c r="G29" s="52"/>
      <c r="H29" s="52"/>
      <c r="I29" s="52"/>
      <c r="J29" s="52"/>
      <c r="K29" s="52"/>
      <c r="L29" s="31"/>
    </row>
    <row r="30" spans="2:12" s="1" customFormat="1" ht="25.35" customHeight="1">
      <c r="B30" s="31"/>
      <c r="D30" s="89" t="s">
        <v>33</v>
      </c>
      <c r="J30" s="65">
        <f>ROUND(J122, 2)</f>
        <v>0</v>
      </c>
      <c r="L30" s="31"/>
    </row>
    <row r="31" spans="2:12" s="1" customFormat="1" ht="6.9" customHeight="1">
      <c r="B31" s="31"/>
      <c r="D31" s="52"/>
      <c r="E31" s="52"/>
      <c r="F31" s="52"/>
      <c r="G31" s="52"/>
      <c r="H31" s="52"/>
      <c r="I31" s="52"/>
      <c r="J31" s="52"/>
      <c r="K31" s="52"/>
      <c r="L31" s="31"/>
    </row>
    <row r="32" spans="2:12" s="1" customFormat="1" ht="14.4" customHeight="1">
      <c r="B32" s="31"/>
      <c r="F32" s="34" t="s">
        <v>35</v>
      </c>
      <c r="I32" s="34" t="s">
        <v>34</v>
      </c>
      <c r="J32" s="34" t="s">
        <v>36</v>
      </c>
      <c r="L32" s="31"/>
    </row>
    <row r="33" spans="2:12" s="1" customFormat="1" ht="14.4" customHeight="1">
      <c r="B33" s="31"/>
      <c r="D33" s="54" t="s">
        <v>37</v>
      </c>
      <c r="E33" s="26" t="s">
        <v>38</v>
      </c>
      <c r="F33" s="90">
        <f>ROUND((SUM(BE122:BE278)),  2)</f>
        <v>0</v>
      </c>
      <c r="I33" s="91">
        <v>0.21</v>
      </c>
      <c r="J33" s="90">
        <f>ROUND(((SUM(BE122:BE278))*I33),  2)</f>
        <v>0</v>
      </c>
      <c r="L33" s="31"/>
    </row>
    <row r="34" spans="2:12" s="1" customFormat="1" ht="14.4" customHeight="1">
      <c r="B34" s="31"/>
      <c r="E34" s="26" t="s">
        <v>39</v>
      </c>
      <c r="F34" s="90">
        <f>ROUND((SUM(BF122:BF278)),  2)</f>
        <v>0</v>
      </c>
      <c r="I34" s="91">
        <v>0.15</v>
      </c>
      <c r="J34" s="90">
        <f>ROUND(((SUM(BF122:BF278))*I34),  2)</f>
        <v>0</v>
      </c>
      <c r="L34" s="31"/>
    </row>
    <row r="35" spans="2:12" s="1" customFormat="1" ht="14.4" hidden="1" customHeight="1">
      <c r="B35" s="31"/>
      <c r="E35" s="26" t="s">
        <v>40</v>
      </c>
      <c r="F35" s="90">
        <f>ROUND((SUM(BG122:BG278)),  2)</f>
        <v>0</v>
      </c>
      <c r="I35" s="91">
        <v>0.21</v>
      </c>
      <c r="J35" s="90">
        <f>0</f>
        <v>0</v>
      </c>
      <c r="L35" s="31"/>
    </row>
    <row r="36" spans="2:12" s="1" customFormat="1" ht="14.4" hidden="1" customHeight="1">
      <c r="B36" s="31"/>
      <c r="E36" s="26" t="s">
        <v>41</v>
      </c>
      <c r="F36" s="90">
        <f>ROUND((SUM(BH122:BH278)),  2)</f>
        <v>0</v>
      </c>
      <c r="I36" s="91">
        <v>0.15</v>
      </c>
      <c r="J36" s="90">
        <f>0</f>
        <v>0</v>
      </c>
      <c r="L36" s="31"/>
    </row>
    <row r="37" spans="2:12" s="1" customFormat="1" ht="14.4" hidden="1" customHeight="1">
      <c r="B37" s="31"/>
      <c r="E37" s="26" t="s">
        <v>42</v>
      </c>
      <c r="F37" s="90">
        <f>ROUND((SUM(BI122:BI278)),  2)</f>
        <v>0</v>
      </c>
      <c r="I37" s="91">
        <v>0</v>
      </c>
      <c r="J37" s="90">
        <f>0</f>
        <v>0</v>
      </c>
      <c r="L37" s="31"/>
    </row>
    <row r="38" spans="2:12" s="1" customFormat="1" ht="6.9" customHeight="1">
      <c r="B38" s="31"/>
      <c r="L38" s="31"/>
    </row>
    <row r="39" spans="2:12" s="1" customFormat="1" ht="25.35" customHeight="1">
      <c r="B39" s="31"/>
      <c r="C39" s="92"/>
      <c r="D39" s="93" t="s">
        <v>43</v>
      </c>
      <c r="E39" s="56"/>
      <c r="F39" s="56"/>
      <c r="G39" s="94" t="s">
        <v>44</v>
      </c>
      <c r="H39" s="95" t="s">
        <v>45</v>
      </c>
      <c r="I39" s="56"/>
      <c r="J39" s="96">
        <f>SUM(J30:J37)</f>
        <v>0</v>
      </c>
      <c r="K39" s="97"/>
      <c r="L39" s="31"/>
    </row>
    <row r="40" spans="2:12" s="1" customFormat="1" ht="14.4" customHeight="1">
      <c r="B40" s="31"/>
      <c r="L40" s="31"/>
    </row>
    <row r="41" spans="2:12" ht="14.4" customHeight="1">
      <c r="B41" s="19"/>
      <c r="L41" s="19"/>
    </row>
    <row r="42" spans="2:12" ht="14.4" customHeight="1">
      <c r="B42" s="19"/>
      <c r="L42" s="19"/>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46</v>
      </c>
      <c r="E50" s="41"/>
      <c r="F50" s="41"/>
      <c r="G50" s="40" t="s">
        <v>47</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48</v>
      </c>
      <c r="E61" s="33"/>
      <c r="F61" s="98" t="s">
        <v>49</v>
      </c>
      <c r="G61" s="42" t="s">
        <v>48</v>
      </c>
      <c r="H61" s="33"/>
      <c r="I61" s="33"/>
      <c r="J61" s="99" t="s">
        <v>49</v>
      </c>
      <c r="K61" s="33"/>
      <c r="L61" s="31"/>
    </row>
    <row r="62" spans="2:12">
      <c r="B62" s="19"/>
      <c r="L62" s="19"/>
    </row>
    <row r="63" spans="2:12">
      <c r="B63" s="19"/>
      <c r="L63" s="19"/>
    </row>
    <row r="64" spans="2:12">
      <c r="B64" s="19"/>
      <c r="L64" s="19"/>
    </row>
    <row r="65" spans="2:12" s="1" customFormat="1" ht="13.2">
      <c r="B65" s="31"/>
      <c r="D65" s="40" t="s">
        <v>50</v>
      </c>
      <c r="E65" s="41"/>
      <c r="F65" s="41"/>
      <c r="G65" s="40" t="s">
        <v>51</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48</v>
      </c>
      <c r="E76" s="33"/>
      <c r="F76" s="98" t="s">
        <v>49</v>
      </c>
      <c r="G76" s="42" t="s">
        <v>48</v>
      </c>
      <c r="H76" s="33"/>
      <c r="I76" s="33"/>
      <c r="J76" s="99" t="s">
        <v>49</v>
      </c>
      <c r="K76" s="33"/>
      <c r="L76" s="31"/>
    </row>
    <row r="77" spans="2:12" s="1" customFormat="1" ht="14.4" customHeight="1">
      <c r="B77" s="43"/>
      <c r="C77" s="44"/>
      <c r="D77" s="44"/>
      <c r="E77" s="44"/>
      <c r="F77" s="44"/>
      <c r="G77" s="44"/>
      <c r="H77" s="44"/>
      <c r="I77" s="44"/>
      <c r="J77" s="44"/>
      <c r="K77" s="44"/>
      <c r="L77" s="31"/>
    </row>
    <row r="81" spans="2:47" s="1" customFormat="1" ht="6.9" customHeight="1">
      <c r="B81" s="45"/>
      <c r="C81" s="46"/>
      <c r="D81" s="46"/>
      <c r="E81" s="46"/>
      <c r="F81" s="46"/>
      <c r="G81" s="46"/>
      <c r="H81" s="46"/>
      <c r="I81" s="46"/>
      <c r="J81" s="46"/>
      <c r="K81" s="46"/>
      <c r="L81" s="31"/>
    </row>
    <row r="82" spans="2:47" s="1" customFormat="1" ht="24.9" customHeight="1">
      <c r="B82" s="31"/>
      <c r="C82" s="20" t="s">
        <v>108</v>
      </c>
      <c r="L82" s="31"/>
    </row>
    <row r="83" spans="2:47" s="1" customFormat="1" ht="6.9" customHeight="1">
      <c r="B83" s="31"/>
      <c r="L83" s="31"/>
    </row>
    <row r="84" spans="2:47" s="1" customFormat="1" ht="12" customHeight="1">
      <c r="B84" s="31"/>
      <c r="C84" s="26" t="s">
        <v>16</v>
      </c>
      <c r="L84" s="31"/>
    </row>
    <row r="85" spans="2:47" s="1" customFormat="1" ht="16.5" customHeight="1">
      <c r="B85" s="31"/>
      <c r="E85" s="230" t="str">
        <f>E7</f>
        <v>Třebenice - nástavba mateřské školy</v>
      </c>
      <c r="F85" s="231"/>
      <c r="G85" s="231"/>
      <c r="H85" s="231"/>
      <c r="L85" s="31"/>
    </row>
    <row r="86" spans="2:47" s="1" customFormat="1" ht="12" customHeight="1">
      <c r="B86" s="31"/>
      <c r="C86" s="26" t="s">
        <v>106</v>
      </c>
      <c r="L86" s="31"/>
    </row>
    <row r="87" spans="2:47" s="1" customFormat="1" ht="16.5" customHeight="1">
      <c r="B87" s="31"/>
      <c r="E87" s="210" t="str">
        <f>E9</f>
        <v>2 - zdravotní instalace</v>
      </c>
      <c r="F87" s="229"/>
      <c r="G87" s="229"/>
      <c r="H87" s="229"/>
      <c r="L87" s="31"/>
    </row>
    <row r="88" spans="2:47" s="1" customFormat="1" ht="6.9" customHeight="1">
      <c r="B88" s="31"/>
      <c r="L88" s="31"/>
    </row>
    <row r="89" spans="2:47" s="1" customFormat="1" ht="12" customHeight="1">
      <c r="B89" s="31"/>
      <c r="C89" s="26" t="s">
        <v>20</v>
      </c>
      <c r="F89" s="24" t="str">
        <f>F12</f>
        <v xml:space="preserve"> </v>
      </c>
      <c r="I89" s="26" t="s">
        <v>22</v>
      </c>
      <c r="J89" s="51" t="str">
        <f>IF(J12="","",J12)</f>
        <v>24. 1. 2025</v>
      </c>
      <c r="L89" s="31"/>
    </row>
    <row r="90" spans="2:47" s="1" customFormat="1" ht="6.9" customHeight="1">
      <c r="B90" s="31"/>
      <c r="L90" s="31"/>
    </row>
    <row r="91" spans="2:47" s="1" customFormat="1" ht="15.15" customHeight="1">
      <c r="B91" s="31"/>
      <c r="C91" s="26" t="s">
        <v>24</v>
      </c>
      <c r="F91" s="24" t="str">
        <f>E15</f>
        <v xml:space="preserve"> </v>
      </c>
      <c r="I91" s="26" t="s">
        <v>29</v>
      </c>
      <c r="J91" s="29" t="str">
        <f>E21</f>
        <v xml:space="preserve"> </v>
      </c>
      <c r="L91" s="31"/>
    </row>
    <row r="92" spans="2:47" s="1" customFormat="1" ht="15.15" customHeight="1">
      <c r="B92" s="31"/>
      <c r="C92" s="26" t="s">
        <v>27</v>
      </c>
      <c r="F92" s="24" t="str">
        <f>IF(E18="","",E18)</f>
        <v>Vyplň údaj</v>
      </c>
      <c r="I92" s="26" t="s">
        <v>31</v>
      </c>
      <c r="J92" s="29" t="str">
        <f>E24</f>
        <v xml:space="preserve"> </v>
      </c>
      <c r="L92" s="31"/>
    </row>
    <row r="93" spans="2:47" s="1" customFormat="1" ht="10.35" customHeight="1">
      <c r="B93" s="31"/>
      <c r="L93" s="31"/>
    </row>
    <row r="94" spans="2:47" s="1" customFormat="1" ht="29.25" customHeight="1">
      <c r="B94" s="31"/>
      <c r="C94" s="100" t="s">
        <v>109</v>
      </c>
      <c r="D94" s="92"/>
      <c r="E94" s="92"/>
      <c r="F94" s="92"/>
      <c r="G94" s="92"/>
      <c r="H94" s="92"/>
      <c r="I94" s="92"/>
      <c r="J94" s="101" t="s">
        <v>110</v>
      </c>
      <c r="K94" s="92"/>
      <c r="L94" s="31"/>
    </row>
    <row r="95" spans="2:47" s="1" customFormat="1" ht="10.35" customHeight="1">
      <c r="B95" s="31"/>
      <c r="L95" s="31"/>
    </row>
    <row r="96" spans="2:47" s="1" customFormat="1" ht="22.95" customHeight="1">
      <c r="B96" s="31"/>
      <c r="C96" s="102" t="s">
        <v>111</v>
      </c>
      <c r="J96" s="65">
        <f>J122</f>
        <v>0</v>
      </c>
      <c r="L96" s="31"/>
      <c r="AU96" s="16" t="s">
        <v>112</v>
      </c>
    </row>
    <row r="97" spans="2:12" s="8" customFormat="1" ht="24.9" customHeight="1">
      <c r="B97" s="103"/>
      <c r="D97" s="104" t="s">
        <v>122</v>
      </c>
      <c r="E97" s="105"/>
      <c r="F97" s="105"/>
      <c r="G97" s="105"/>
      <c r="H97" s="105"/>
      <c r="I97" s="105"/>
      <c r="J97" s="106">
        <f>J123</f>
        <v>0</v>
      </c>
      <c r="L97" s="103"/>
    </row>
    <row r="98" spans="2:12" s="9" customFormat="1" ht="19.95" customHeight="1">
      <c r="B98" s="107"/>
      <c r="D98" s="108" t="s">
        <v>125</v>
      </c>
      <c r="E98" s="109"/>
      <c r="F98" s="109"/>
      <c r="G98" s="109"/>
      <c r="H98" s="109"/>
      <c r="I98" s="109"/>
      <c r="J98" s="110">
        <f>J124</f>
        <v>0</v>
      </c>
      <c r="L98" s="107"/>
    </row>
    <row r="99" spans="2:12" s="9" customFormat="1" ht="19.95" customHeight="1">
      <c r="B99" s="107"/>
      <c r="D99" s="108" t="s">
        <v>126</v>
      </c>
      <c r="E99" s="109"/>
      <c r="F99" s="109"/>
      <c r="G99" s="109"/>
      <c r="H99" s="109"/>
      <c r="I99" s="109"/>
      <c r="J99" s="110">
        <f>J135</f>
        <v>0</v>
      </c>
      <c r="L99" s="107"/>
    </row>
    <row r="100" spans="2:12" s="9" customFormat="1" ht="19.95" customHeight="1">
      <c r="B100" s="107"/>
      <c r="D100" s="108" t="s">
        <v>1579</v>
      </c>
      <c r="E100" s="109"/>
      <c r="F100" s="109"/>
      <c r="G100" s="109"/>
      <c r="H100" s="109"/>
      <c r="I100" s="109"/>
      <c r="J100" s="110">
        <f>J180</f>
        <v>0</v>
      </c>
      <c r="L100" s="107"/>
    </row>
    <row r="101" spans="2:12" s="9" customFormat="1" ht="19.95" customHeight="1">
      <c r="B101" s="107"/>
      <c r="D101" s="108" t="s">
        <v>1580</v>
      </c>
      <c r="E101" s="109"/>
      <c r="F101" s="109"/>
      <c r="G101" s="109"/>
      <c r="H101" s="109"/>
      <c r="I101" s="109"/>
      <c r="J101" s="110">
        <f>J227</f>
        <v>0</v>
      </c>
      <c r="L101" s="107"/>
    </row>
    <row r="102" spans="2:12" s="9" customFormat="1" ht="19.95" customHeight="1">
      <c r="B102" s="107"/>
      <c r="D102" s="108" t="s">
        <v>1581</v>
      </c>
      <c r="E102" s="109"/>
      <c r="F102" s="109"/>
      <c r="G102" s="109"/>
      <c r="H102" s="109"/>
      <c r="I102" s="109"/>
      <c r="J102" s="110">
        <f>J272</f>
        <v>0</v>
      </c>
      <c r="L102" s="107"/>
    </row>
    <row r="103" spans="2:12" s="1" customFormat="1" ht="21.75" customHeight="1">
      <c r="B103" s="31"/>
      <c r="L103" s="31"/>
    </row>
    <row r="104" spans="2:12" s="1" customFormat="1" ht="6.9" customHeight="1">
      <c r="B104" s="43"/>
      <c r="C104" s="44"/>
      <c r="D104" s="44"/>
      <c r="E104" s="44"/>
      <c r="F104" s="44"/>
      <c r="G104" s="44"/>
      <c r="H104" s="44"/>
      <c r="I104" s="44"/>
      <c r="J104" s="44"/>
      <c r="K104" s="44"/>
      <c r="L104" s="31"/>
    </row>
    <row r="108" spans="2:12" s="1" customFormat="1" ht="6.9" customHeight="1">
      <c r="B108" s="45"/>
      <c r="C108" s="46"/>
      <c r="D108" s="46"/>
      <c r="E108" s="46"/>
      <c r="F108" s="46"/>
      <c r="G108" s="46"/>
      <c r="H108" s="46"/>
      <c r="I108" s="46"/>
      <c r="J108" s="46"/>
      <c r="K108" s="46"/>
      <c r="L108" s="31"/>
    </row>
    <row r="109" spans="2:12" s="1" customFormat="1" ht="24.9" customHeight="1">
      <c r="B109" s="31"/>
      <c r="C109" s="20" t="s">
        <v>140</v>
      </c>
      <c r="L109" s="31"/>
    </row>
    <row r="110" spans="2:12" s="1" customFormat="1" ht="6.9" customHeight="1">
      <c r="B110" s="31"/>
      <c r="L110" s="31"/>
    </row>
    <row r="111" spans="2:12" s="1" customFormat="1" ht="12" customHeight="1">
      <c r="B111" s="31"/>
      <c r="C111" s="26" t="s">
        <v>16</v>
      </c>
      <c r="L111" s="31"/>
    </row>
    <row r="112" spans="2:12" s="1" customFormat="1" ht="16.5" customHeight="1">
      <c r="B112" s="31"/>
      <c r="E112" s="230" t="str">
        <f>E7</f>
        <v>Třebenice - nástavba mateřské školy</v>
      </c>
      <c r="F112" s="231"/>
      <c r="G112" s="231"/>
      <c r="H112" s="231"/>
      <c r="L112" s="31"/>
    </row>
    <row r="113" spans="2:65" s="1" customFormat="1" ht="12" customHeight="1">
      <c r="B113" s="31"/>
      <c r="C113" s="26" t="s">
        <v>106</v>
      </c>
      <c r="L113" s="31"/>
    </row>
    <row r="114" spans="2:65" s="1" customFormat="1" ht="16.5" customHeight="1">
      <c r="B114" s="31"/>
      <c r="E114" s="210" t="str">
        <f>E9</f>
        <v>2 - zdravotní instalace</v>
      </c>
      <c r="F114" s="229"/>
      <c r="G114" s="229"/>
      <c r="H114" s="229"/>
      <c r="L114" s="31"/>
    </row>
    <row r="115" spans="2:65" s="1" customFormat="1" ht="6.9" customHeight="1">
      <c r="B115" s="31"/>
      <c r="L115" s="31"/>
    </row>
    <row r="116" spans="2:65" s="1" customFormat="1" ht="12" customHeight="1">
      <c r="B116" s="31"/>
      <c r="C116" s="26" t="s">
        <v>20</v>
      </c>
      <c r="F116" s="24" t="str">
        <f>F12</f>
        <v xml:space="preserve"> </v>
      </c>
      <c r="I116" s="26" t="s">
        <v>22</v>
      </c>
      <c r="J116" s="51" t="str">
        <f>IF(J12="","",J12)</f>
        <v>24. 1. 2025</v>
      </c>
      <c r="L116" s="31"/>
    </row>
    <row r="117" spans="2:65" s="1" customFormat="1" ht="6.9" customHeight="1">
      <c r="B117" s="31"/>
      <c r="L117" s="31"/>
    </row>
    <row r="118" spans="2:65" s="1" customFormat="1" ht="15.15" customHeight="1">
      <c r="B118" s="31"/>
      <c r="C118" s="26" t="s">
        <v>24</v>
      </c>
      <c r="F118" s="24" t="str">
        <f>E15</f>
        <v xml:space="preserve"> </v>
      </c>
      <c r="I118" s="26" t="s">
        <v>29</v>
      </c>
      <c r="J118" s="29" t="str">
        <f>E21</f>
        <v xml:space="preserve"> </v>
      </c>
      <c r="L118" s="31"/>
    </row>
    <row r="119" spans="2:65" s="1" customFormat="1" ht="15.15" customHeight="1">
      <c r="B119" s="31"/>
      <c r="C119" s="26" t="s">
        <v>27</v>
      </c>
      <c r="F119" s="24" t="str">
        <f>IF(E18="","",E18)</f>
        <v>Vyplň údaj</v>
      </c>
      <c r="I119" s="26" t="s">
        <v>31</v>
      </c>
      <c r="J119" s="29" t="str">
        <f>E24</f>
        <v xml:space="preserve"> </v>
      </c>
      <c r="L119" s="31"/>
    </row>
    <row r="120" spans="2:65" s="1" customFormat="1" ht="10.35" customHeight="1">
      <c r="B120" s="31"/>
      <c r="L120" s="31"/>
    </row>
    <row r="121" spans="2:65" s="10" customFormat="1" ht="29.25" customHeight="1">
      <c r="B121" s="111"/>
      <c r="C121" s="112" t="s">
        <v>141</v>
      </c>
      <c r="D121" s="113" t="s">
        <v>58</v>
      </c>
      <c r="E121" s="113" t="s">
        <v>54</v>
      </c>
      <c r="F121" s="113" t="s">
        <v>55</v>
      </c>
      <c r="G121" s="113" t="s">
        <v>142</v>
      </c>
      <c r="H121" s="113" t="s">
        <v>143</v>
      </c>
      <c r="I121" s="113" t="s">
        <v>144</v>
      </c>
      <c r="J121" s="113" t="s">
        <v>110</v>
      </c>
      <c r="K121" s="114" t="s">
        <v>145</v>
      </c>
      <c r="L121" s="111"/>
      <c r="M121" s="58" t="s">
        <v>1</v>
      </c>
      <c r="N121" s="59" t="s">
        <v>37</v>
      </c>
      <c r="O121" s="59" t="s">
        <v>146</v>
      </c>
      <c r="P121" s="59" t="s">
        <v>147</v>
      </c>
      <c r="Q121" s="59" t="s">
        <v>148</v>
      </c>
      <c r="R121" s="59" t="s">
        <v>149</v>
      </c>
      <c r="S121" s="59" t="s">
        <v>150</v>
      </c>
      <c r="T121" s="60" t="s">
        <v>151</v>
      </c>
    </row>
    <row r="122" spans="2:65" s="1" customFormat="1" ht="22.95" customHeight="1">
      <c r="B122" s="31"/>
      <c r="C122" s="63" t="s">
        <v>152</v>
      </c>
      <c r="J122" s="115">
        <f>BK122</f>
        <v>0</v>
      </c>
      <c r="L122" s="31"/>
      <c r="M122" s="61"/>
      <c r="N122" s="52"/>
      <c r="O122" s="52"/>
      <c r="P122" s="116">
        <f>P123</f>
        <v>0</v>
      </c>
      <c r="Q122" s="52"/>
      <c r="R122" s="116">
        <f>R123</f>
        <v>0.83348891990000007</v>
      </c>
      <c r="S122" s="52"/>
      <c r="T122" s="117">
        <f>T123</f>
        <v>3.4099999999999998E-2</v>
      </c>
      <c r="AT122" s="16" t="s">
        <v>72</v>
      </c>
      <c r="AU122" s="16" t="s">
        <v>112</v>
      </c>
      <c r="BK122" s="118">
        <f>BK123</f>
        <v>0</v>
      </c>
    </row>
    <row r="123" spans="2:65" s="11" customFormat="1" ht="25.95" customHeight="1">
      <c r="B123" s="119"/>
      <c r="D123" s="120" t="s">
        <v>72</v>
      </c>
      <c r="E123" s="121" t="s">
        <v>660</v>
      </c>
      <c r="F123" s="121" t="s">
        <v>661</v>
      </c>
      <c r="I123" s="122"/>
      <c r="J123" s="123">
        <f>BK123</f>
        <v>0</v>
      </c>
      <c r="L123" s="119"/>
      <c r="M123" s="124"/>
      <c r="P123" s="125">
        <f>P124+P135+P180+P227+P272</f>
        <v>0</v>
      </c>
      <c r="R123" s="125">
        <f>R124+R135+R180+R227+R272</f>
        <v>0.83348891990000007</v>
      </c>
      <c r="T123" s="126">
        <f>T124+T135+T180+T227+T272</f>
        <v>3.4099999999999998E-2</v>
      </c>
      <c r="AR123" s="120" t="s">
        <v>82</v>
      </c>
      <c r="AT123" s="127" t="s">
        <v>72</v>
      </c>
      <c r="AU123" s="127" t="s">
        <v>73</v>
      </c>
      <c r="AY123" s="120" t="s">
        <v>155</v>
      </c>
      <c r="BK123" s="128">
        <f>BK124+BK135+BK180+BK227+BK272</f>
        <v>0</v>
      </c>
    </row>
    <row r="124" spans="2:65" s="11" customFormat="1" ht="22.95" customHeight="1">
      <c r="B124" s="119"/>
      <c r="D124" s="120" t="s">
        <v>72</v>
      </c>
      <c r="E124" s="129" t="s">
        <v>802</v>
      </c>
      <c r="F124" s="129" t="s">
        <v>803</v>
      </c>
      <c r="I124" s="122"/>
      <c r="J124" s="130">
        <f>BK124</f>
        <v>0</v>
      </c>
      <c r="L124" s="119"/>
      <c r="M124" s="124"/>
      <c r="P124" s="125">
        <f>SUM(P125:P134)</f>
        <v>0</v>
      </c>
      <c r="R124" s="125">
        <f>SUM(R125:R134)</f>
        <v>5.4940000000000006E-3</v>
      </c>
      <c r="T124" s="126">
        <f>SUM(T125:T134)</f>
        <v>0</v>
      </c>
      <c r="AR124" s="120" t="s">
        <v>82</v>
      </c>
      <c r="AT124" s="127" t="s">
        <v>72</v>
      </c>
      <c r="AU124" s="127" t="s">
        <v>78</v>
      </c>
      <c r="AY124" s="120" t="s">
        <v>155</v>
      </c>
      <c r="BK124" s="128">
        <f>SUM(BK125:BK134)</f>
        <v>0</v>
      </c>
    </row>
    <row r="125" spans="2:65" s="1" customFormat="1" ht="24.15" customHeight="1">
      <c r="B125" s="31"/>
      <c r="C125" s="156" t="s">
        <v>78</v>
      </c>
      <c r="D125" s="156" t="s">
        <v>167</v>
      </c>
      <c r="E125" s="157" t="s">
        <v>1582</v>
      </c>
      <c r="F125" s="158" t="s">
        <v>1583</v>
      </c>
      <c r="G125" s="159" t="s">
        <v>198</v>
      </c>
      <c r="H125" s="160">
        <v>113</v>
      </c>
      <c r="I125" s="161"/>
      <c r="J125" s="162">
        <f>ROUND(I125*H125,2)</f>
        <v>0</v>
      </c>
      <c r="K125" s="158" t="s">
        <v>1584</v>
      </c>
      <c r="L125" s="31"/>
      <c r="M125" s="163" t="s">
        <v>1</v>
      </c>
      <c r="N125" s="164" t="s">
        <v>38</v>
      </c>
      <c r="P125" s="141">
        <f>O125*H125</f>
        <v>0</v>
      </c>
      <c r="Q125" s="141">
        <v>0</v>
      </c>
      <c r="R125" s="141">
        <f>Q125*H125</f>
        <v>0</v>
      </c>
      <c r="S125" s="141">
        <v>0</v>
      </c>
      <c r="T125" s="142">
        <f>S125*H125</f>
        <v>0</v>
      </c>
      <c r="AR125" s="143" t="s">
        <v>269</v>
      </c>
      <c r="AT125" s="143" t="s">
        <v>167</v>
      </c>
      <c r="AU125" s="143" t="s">
        <v>82</v>
      </c>
      <c r="AY125" s="16" t="s">
        <v>155</v>
      </c>
      <c r="BE125" s="144">
        <f>IF(N125="základní",J125,0)</f>
        <v>0</v>
      </c>
      <c r="BF125" s="144">
        <f>IF(N125="snížená",J125,0)</f>
        <v>0</v>
      </c>
      <c r="BG125" s="144">
        <f>IF(N125="zákl. přenesená",J125,0)</f>
        <v>0</v>
      </c>
      <c r="BH125" s="144">
        <f>IF(N125="sníž. přenesená",J125,0)</f>
        <v>0</v>
      </c>
      <c r="BI125" s="144">
        <f>IF(N125="nulová",J125,0)</f>
        <v>0</v>
      </c>
      <c r="BJ125" s="16" t="s">
        <v>78</v>
      </c>
      <c r="BK125" s="144">
        <f>ROUND(I125*H125,2)</f>
        <v>0</v>
      </c>
      <c r="BL125" s="16" t="s">
        <v>269</v>
      </c>
      <c r="BM125" s="143" t="s">
        <v>1585</v>
      </c>
    </row>
    <row r="126" spans="2:65" s="1" customFormat="1" ht="38.4">
      <c r="B126" s="31"/>
      <c r="D126" s="145" t="s">
        <v>163</v>
      </c>
      <c r="F126" s="146" t="s">
        <v>1586</v>
      </c>
      <c r="I126" s="147"/>
      <c r="L126" s="31"/>
      <c r="M126" s="148"/>
      <c r="T126" s="55"/>
      <c r="AT126" s="16" t="s">
        <v>163</v>
      </c>
      <c r="AU126" s="16" t="s">
        <v>82</v>
      </c>
    </row>
    <row r="127" spans="2:65" s="1" customFormat="1" ht="16.5" customHeight="1">
      <c r="B127" s="31"/>
      <c r="C127" s="131" t="s">
        <v>82</v>
      </c>
      <c r="D127" s="131" t="s">
        <v>157</v>
      </c>
      <c r="E127" s="132" t="s">
        <v>1587</v>
      </c>
      <c r="F127" s="133" t="s">
        <v>1588</v>
      </c>
      <c r="G127" s="134" t="s">
        <v>198</v>
      </c>
      <c r="H127" s="135">
        <v>48</v>
      </c>
      <c r="I127" s="136"/>
      <c r="J127" s="137">
        <f>ROUND(I127*H127,2)</f>
        <v>0</v>
      </c>
      <c r="K127" s="133" t="s">
        <v>1589</v>
      </c>
      <c r="L127" s="138"/>
      <c r="M127" s="139" t="s">
        <v>1</v>
      </c>
      <c r="N127" s="140" t="s">
        <v>38</v>
      </c>
      <c r="P127" s="141">
        <f>O127*H127</f>
        <v>0</v>
      </c>
      <c r="Q127" s="141">
        <v>4.3000000000000002E-5</v>
      </c>
      <c r="R127" s="141">
        <f>Q127*H127</f>
        <v>2.0639999999999999E-3</v>
      </c>
      <c r="S127" s="141">
        <v>0</v>
      </c>
      <c r="T127" s="142">
        <f>S127*H127</f>
        <v>0</v>
      </c>
      <c r="AR127" s="143" t="s">
        <v>409</v>
      </c>
      <c r="AT127" s="143" t="s">
        <v>157</v>
      </c>
      <c r="AU127" s="143" t="s">
        <v>82</v>
      </c>
      <c r="AY127" s="16" t="s">
        <v>155</v>
      </c>
      <c r="BE127" s="144">
        <f>IF(N127="základní",J127,0)</f>
        <v>0</v>
      </c>
      <c r="BF127" s="144">
        <f>IF(N127="snížená",J127,0)</f>
        <v>0</v>
      </c>
      <c r="BG127" s="144">
        <f>IF(N127="zákl. přenesená",J127,0)</f>
        <v>0</v>
      </c>
      <c r="BH127" s="144">
        <f>IF(N127="sníž. přenesená",J127,0)</f>
        <v>0</v>
      </c>
      <c r="BI127" s="144">
        <f>IF(N127="nulová",J127,0)</f>
        <v>0</v>
      </c>
      <c r="BJ127" s="16" t="s">
        <v>78</v>
      </c>
      <c r="BK127" s="144">
        <f>ROUND(I127*H127,2)</f>
        <v>0</v>
      </c>
      <c r="BL127" s="16" t="s">
        <v>269</v>
      </c>
      <c r="BM127" s="143" t="s">
        <v>1590</v>
      </c>
    </row>
    <row r="128" spans="2:65" s="1" customFormat="1" ht="19.2">
      <c r="B128" s="31"/>
      <c r="D128" s="145" t="s">
        <v>163</v>
      </c>
      <c r="F128" s="146" t="s">
        <v>1591</v>
      </c>
      <c r="I128" s="147"/>
      <c r="L128" s="31"/>
      <c r="M128" s="148"/>
      <c r="T128" s="55"/>
      <c r="AT128" s="16" t="s">
        <v>163</v>
      </c>
      <c r="AU128" s="16" t="s">
        <v>82</v>
      </c>
    </row>
    <row r="129" spans="2:65" s="1" customFormat="1" ht="16.5" customHeight="1">
      <c r="B129" s="31"/>
      <c r="C129" s="131" t="s">
        <v>85</v>
      </c>
      <c r="D129" s="131" t="s">
        <v>157</v>
      </c>
      <c r="E129" s="132" t="s">
        <v>1592</v>
      </c>
      <c r="F129" s="133" t="s">
        <v>1593</v>
      </c>
      <c r="G129" s="134" t="s">
        <v>198</v>
      </c>
      <c r="H129" s="135">
        <v>45</v>
      </c>
      <c r="I129" s="136"/>
      <c r="J129" s="137">
        <f>ROUND(I129*H129,2)</f>
        <v>0</v>
      </c>
      <c r="K129" s="133" t="s">
        <v>1589</v>
      </c>
      <c r="L129" s="138"/>
      <c r="M129" s="139" t="s">
        <v>1</v>
      </c>
      <c r="N129" s="140" t="s">
        <v>38</v>
      </c>
      <c r="P129" s="141">
        <f>O129*H129</f>
        <v>0</v>
      </c>
      <c r="Q129" s="141">
        <v>5.0000000000000002E-5</v>
      </c>
      <c r="R129" s="141">
        <f>Q129*H129</f>
        <v>2.2500000000000003E-3</v>
      </c>
      <c r="S129" s="141">
        <v>0</v>
      </c>
      <c r="T129" s="142">
        <f>S129*H129</f>
        <v>0</v>
      </c>
      <c r="AR129" s="143" t="s">
        <v>409</v>
      </c>
      <c r="AT129" s="143" t="s">
        <v>157</v>
      </c>
      <c r="AU129" s="143" t="s">
        <v>82</v>
      </c>
      <c r="AY129" s="16" t="s">
        <v>155</v>
      </c>
      <c r="BE129" s="144">
        <f>IF(N129="základní",J129,0)</f>
        <v>0</v>
      </c>
      <c r="BF129" s="144">
        <f>IF(N129="snížená",J129,0)</f>
        <v>0</v>
      </c>
      <c r="BG129" s="144">
        <f>IF(N129="zákl. přenesená",J129,0)</f>
        <v>0</v>
      </c>
      <c r="BH129" s="144">
        <f>IF(N129="sníž. přenesená",J129,0)</f>
        <v>0</v>
      </c>
      <c r="BI129" s="144">
        <f>IF(N129="nulová",J129,0)</f>
        <v>0</v>
      </c>
      <c r="BJ129" s="16" t="s">
        <v>78</v>
      </c>
      <c r="BK129" s="144">
        <f>ROUND(I129*H129,2)</f>
        <v>0</v>
      </c>
      <c r="BL129" s="16" t="s">
        <v>269</v>
      </c>
      <c r="BM129" s="143" t="s">
        <v>1594</v>
      </c>
    </row>
    <row r="130" spans="2:65" s="1" customFormat="1" ht="19.2">
      <c r="B130" s="31"/>
      <c r="D130" s="145" t="s">
        <v>163</v>
      </c>
      <c r="F130" s="146" t="s">
        <v>1595</v>
      </c>
      <c r="I130" s="147"/>
      <c r="L130" s="31"/>
      <c r="M130" s="148"/>
      <c r="T130" s="55"/>
      <c r="AT130" s="16" t="s">
        <v>163</v>
      </c>
      <c r="AU130" s="16" t="s">
        <v>82</v>
      </c>
    </row>
    <row r="131" spans="2:65" s="1" customFormat="1" ht="16.5" customHeight="1">
      <c r="B131" s="31"/>
      <c r="C131" s="131" t="s">
        <v>88</v>
      </c>
      <c r="D131" s="131" t="s">
        <v>157</v>
      </c>
      <c r="E131" s="132" t="s">
        <v>1596</v>
      </c>
      <c r="F131" s="133" t="s">
        <v>1597</v>
      </c>
      <c r="G131" s="134" t="s">
        <v>198</v>
      </c>
      <c r="H131" s="135">
        <v>20</v>
      </c>
      <c r="I131" s="136"/>
      <c r="J131" s="137">
        <f>ROUND(I131*H131,2)</f>
        <v>0</v>
      </c>
      <c r="K131" s="133" t="s">
        <v>1589</v>
      </c>
      <c r="L131" s="138"/>
      <c r="M131" s="139" t="s">
        <v>1</v>
      </c>
      <c r="N131" s="140" t="s">
        <v>38</v>
      </c>
      <c r="P131" s="141">
        <f>O131*H131</f>
        <v>0</v>
      </c>
      <c r="Q131" s="141">
        <v>5.8999999999999998E-5</v>
      </c>
      <c r="R131" s="141">
        <f>Q131*H131</f>
        <v>1.1800000000000001E-3</v>
      </c>
      <c r="S131" s="141">
        <v>0</v>
      </c>
      <c r="T131" s="142">
        <f>S131*H131</f>
        <v>0</v>
      </c>
      <c r="AR131" s="143" t="s">
        <v>409</v>
      </c>
      <c r="AT131" s="143" t="s">
        <v>157</v>
      </c>
      <c r="AU131" s="143" t="s">
        <v>82</v>
      </c>
      <c r="AY131" s="16" t="s">
        <v>155</v>
      </c>
      <c r="BE131" s="144">
        <f>IF(N131="základní",J131,0)</f>
        <v>0</v>
      </c>
      <c r="BF131" s="144">
        <f>IF(N131="snížená",J131,0)</f>
        <v>0</v>
      </c>
      <c r="BG131" s="144">
        <f>IF(N131="zákl. přenesená",J131,0)</f>
        <v>0</v>
      </c>
      <c r="BH131" s="144">
        <f>IF(N131="sníž. přenesená",J131,0)</f>
        <v>0</v>
      </c>
      <c r="BI131" s="144">
        <f>IF(N131="nulová",J131,0)</f>
        <v>0</v>
      </c>
      <c r="BJ131" s="16" t="s">
        <v>78</v>
      </c>
      <c r="BK131" s="144">
        <f>ROUND(I131*H131,2)</f>
        <v>0</v>
      </c>
      <c r="BL131" s="16" t="s">
        <v>269</v>
      </c>
      <c r="BM131" s="143" t="s">
        <v>1598</v>
      </c>
    </row>
    <row r="132" spans="2:65" s="1" customFormat="1" ht="19.2">
      <c r="B132" s="31"/>
      <c r="D132" s="145" t="s">
        <v>163</v>
      </c>
      <c r="F132" s="146" t="s">
        <v>1599</v>
      </c>
      <c r="I132" s="147"/>
      <c r="L132" s="31"/>
      <c r="M132" s="148"/>
      <c r="T132" s="55"/>
      <c r="AT132" s="16" t="s">
        <v>163</v>
      </c>
      <c r="AU132" s="16" t="s">
        <v>82</v>
      </c>
    </row>
    <row r="133" spans="2:65" s="1" customFormat="1" ht="24.15" customHeight="1">
      <c r="B133" s="31"/>
      <c r="C133" s="156" t="s">
        <v>91</v>
      </c>
      <c r="D133" s="156" t="s">
        <v>167</v>
      </c>
      <c r="E133" s="157" t="s">
        <v>1600</v>
      </c>
      <c r="F133" s="158" t="s">
        <v>1601</v>
      </c>
      <c r="G133" s="159" t="s">
        <v>681</v>
      </c>
      <c r="H133" s="181"/>
      <c r="I133" s="161"/>
      <c r="J133" s="162">
        <f>ROUND(I133*H133,2)</f>
        <v>0</v>
      </c>
      <c r="K133" s="158" t="s">
        <v>1589</v>
      </c>
      <c r="L133" s="31"/>
      <c r="M133" s="163" t="s">
        <v>1</v>
      </c>
      <c r="N133" s="164" t="s">
        <v>38</v>
      </c>
      <c r="P133" s="141">
        <f>O133*H133</f>
        <v>0</v>
      </c>
      <c r="Q133" s="141">
        <v>0</v>
      </c>
      <c r="R133" s="141">
        <f>Q133*H133</f>
        <v>0</v>
      </c>
      <c r="S133" s="141">
        <v>0</v>
      </c>
      <c r="T133" s="142">
        <f>S133*H133</f>
        <v>0</v>
      </c>
      <c r="AR133" s="143" t="s">
        <v>269</v>
      </c>
      <c r="AT133" s="143" t="s">
        <v>167</v>
      </c>
      <c r="AU133" s="143" t="s">
        <v>82</v>
      </c>
      <c r="AY133" s="16" t="s">
        <v>155</v>
      </c>
      <c r="BE133" s="144">
        <f>IF(N133="základní",J133,0)</f>
        <v>0</v>
      </c>
      <c r="BF133" s="144">
        <f>IF(N133="snížená",J133,0)</f>
        <v>0</v>
      </c>
      <c r="BG133" s="144">
        <f>IF(N133="zákl. přenesená",J133,0)</f>
        <v>0</v>
      </c>
      <c r="BH133" s="144">
        <f>IF(N133="sníž. přenesená",J133,0)</f>
        <v>0</v>
      </c>
      <c r="BI133" s="144">
        <f>IF(N133="nulová",J133,0)</f>
        <v>0</v>
      </c>
      <c r="BJ133" s="16" t="s">
        <v>78</v>
      </c>
      <c r="BK133" s="144">
        <f>ROUND(I133*H133,2)</f>
        <v>0</v>
      </c>
      <c r="BL133" s="16" t="s">
        <v>269</v>
      </c>
      <c r="BM133" s="143" t="s">
        <v>1602</v>
      </c>
    </row>
    <row r="134" spans="2:65" s="1" customFormat="1" ht="28.8">
      <c r="B134" s="31"/>
      <c r="D134" s="145" t="s">
        <v>163</v>
      </c>
      <c r="F134" s="146" t="s">
        <v>1603</v>
      </c>
      <c r="I134" s="147"/>
      <c r="L134" s="31"/>
      <c r="M134" s="148"/>
      <c r="T134" s="55"/>
      <c r="AT134" s="16" t="s">
        <v>163</v>
      </c>
      <c r="AU134" s="16" t="s">
        <v>82</v>
      </c>
    </row>
    <row r="135" spans="2:65" s="11" customFormat="1" ht="22.95" customHeight="1">
      <c r="B135" s="119"/>
      <c r="D135" s="120" t="s">
        <v>72</v>
      </c>
      <c r="E135" s="129" t="s">
        <v>913</v>
      </c>
      <c r="F135" s="129" t="s">
        <v>914</v>
      </c>
      <c r="I135" s="122"/>
      <c r="J135" s="130">
        <f>BK135</f>
        <v>0</v>
      </c>
      <c r="L135" s="119"/>
      <c r="M135" s="124"/>
      <c r="P135" s="125">
        <f>SUM(P136:P179)</f>
        <v>0</v>
      </c>
      <c r="R135" s="125">
        <f>SUM(R136:R179)</f>
        <v>8.1709799999999985E-2</v>
      </c>
      <c r="T135" s="126">
        <f>SUM(T136:T179)</f>
        <v>3.4099999999999998E-2</v>
      </c>
      <c r="AR135" s="120" t="s">
        <v>82</v>
      </c>
      <c r="AT135" s="127" t="s">
        <v>72</v>
      </c>
      <c r="AU135" s="127" t="s">
        <v>78</v>
      </c>
      <c r="AY135" s="120" t="s">
        <v>155</v>
      </c>
      <c r="BK135" s="128">
        <f>SUM(BK136:BK179)</f>
        <v>0</v>
      </c>
    </row>
    <row r="136" spans="2:65" s="1" customFormat="1" ht="16.5" customHeight="1">
      <c r="B136" s="31"/>
      <c r="C136" s="156" t="s">
        <v>94</v>
      </c>
      <c r="D136" s="156" t="s">
        <v>167</v>
      </c>
      <c r="E136" s="157" t="s">
        <v>1604</v>
      </c>
      <c r="F136" s="158" t="s">
        <v>1605</v>
      </c>
      <c r="G136" s="159" t="s">
        <v>191</v>
      </c>
      <c r="H136" s="160">
        <v>1</v>
      </c>
      <c r="I136" s="161"/>
      <c r="J136" s="162">
        <f>ROUND(I136*H136,2)</f>
        <v>0</v>
      </c>
      <c r="K136" s="158" t="s">
        <v>1589</v>
      </c>
      <c r="L136" s="31"/>
      <c r="M136" s="163" t="s">
        <v>1</v>
      </c>
      <c r="N136" s="164" t="s">
        <v>38</v>
      </c>
      <c r="P136" s="141">
        <f>O136*H136</f>
        <v>0</v>
      </c>
      <c r="Q136" s="141">
        <v>3.5249999999999999E-3</v>
      </c>
      <c r="R136" s="141">
        <f>Q136*H136</f>
        <v>3.5249999999999999E-3</v>
      </c>
      <c r="S136" s="141">
        <v>0</v>
      </c>
      <c r="T136" s="142">
        <f>S136*H136</f>
        <v>0</v>
      </c>
      <c r="AR136" s="143" t="s">
        <v>269</v>
      </c>
      <c r="AT136" s="143" t="s">
        <v>167</v>
      </c>
      <c r="AU136" s="143" t="s">
        <v>82</v>
      </c>
      <c r="AY136" s="16" t="s">
        <v>155</v>
      </c>
      <c r="BE136" s="144">
        <f>IF(N136="základní",J136,0)</f>
        <v>0</v>
      </c>
      <c r="BF136" s="144">
        <f>IF(N136="snížená",J136,0)</f>
        <v>0</v>
      </c>
      <c r="BG136" s="144">
        <f>IF(N136="zákl. přenesená",J136,0)</f>
        <v>0</v>
      </c>
      <c r="BH136" s="144">
        <f>IF(N136="sníž. přenesená",J136,0)</f>
        <v>0</v>
      </c>
      <c r="BI136" s="144">
        <f>IF(N136="nulová",J136,0)</f>
        <v>0</v>
      </c>
      <c r="BJ136" s="16" t="s">
        <v>78</v>
      </c>
      <c r="BK136" s="144">
        <f>ROUND(I136*H136,2)</f>
        <v>0</v>
      </c>
      <c r="BL136" s="16" t="s">
        <v>269</v>
      </c>
      <c r="BM136" s="143" t="s">
        <v>1606</v>
      </c>
    </row>
    <row r="137" spans="2:65" s="1" customFormat="1" ht="19.2">
      <c r="B137" s="31"/>
      <c r="D137" s="145" t="s">
        <v>163</v>
      </c>
      <c r="F137" s="146" t="s">
        <v>1607</v>
      </c>
      <c r="I137" s="147"/>
      <c r="L137" s="31"/>
      <c r="M137" s="148"/>
      <c r="T137" s="55"/>
      <c r="AT137" s="16" t="s">
        <v>163</v>
      </c>
      <c r="AU137" s="16" t="s">
        <v>82</v>
      </c>
    </row>
    <row r="138" spans="2:65" s="1" customFormat="1" ht="16.5" customHeight="1">
      <c r="B138" s="31"/>
      <c r="C138" s="156" t="s">
        <v>97</v>
      </c>
      <c r="D138" s="156" t="s">
        <v>167</v>
      </c>
      <c r="E138" s="157" t="s">
        <v>1608</v>
      </c>
      <c r="F138" s="158" t="s">
        <v>1609</v>
      </c>
      <c r="G138" s="159" t="s">
        <v>191</v>
      </c>
      <c r="H138" s="160">
        <v>3</v>
      </c>
      <c r="I138" s="161"/>
      <c r="J138" s="162">
        <f>ROUND(I138*H138,2)</f>
        <v>0</v>
      </c>
      <c r="K138" s="158" t="s">
        <v>1589</v>
      </c>
      <c r="L138" s="31"/>
      <c r="M138" s="163" t="s">
        <v>1</v>
      </c>
      <c r="N138" s="164" t="s">
        <v>38</v>
      </c>
      <c r="P138" s="141">
        <f>O138*H138</f>
        <v>0</v>
      </c>
      <c r="Q138" s="141">
        <v>1.005E-3</v>
      </c>
      <c r="R138" s="141">
        <f>Q138*H138</f>
        <v>3.0150000000000003E-3</v>
      </c>
      <c r="S138" s="141">
        <v>0</v>
      </c>
      <c r="T138" s="142">
        <f>S138*H138</f>
        <v>0</v>
      </c>
      <c r="AR138" s="143" t="s">
        <v>269</v>
      </c>
      <c r="AT138" s="143" t="s">
        <v>167</v>
      </c>
      <c r="AU138" s="143" t="s">
        <v>82</v>
      </c>
      <c r="AY138" s="16" t="s">
        <v>155</v>
      </c>
      <c r="BE138" s="144">
        <f>IF(N138="základní",J138,0)</f>
        <v>0</v>
      </c>
      <c r="BF138" s="144">
        <f>IF(N138="snížená",J138,0)</f>
        <v>0</v>
      </c>
      <c r="BG138" s="144">
        <f>IF(N138="zákl. přenesená",J138,0)</f>
        <v>0</v>
      </c>
      <c r="BH138" s="144">
        <f>IF(N138="sníž. přenesená",J138,0)</f>
        <v>0</v>
      </c>
      <c r="BI138" s="144">
        <f>IF(N138="nulová",J138,0)</f>
        <v>0</v>
      </c>
      <c r="BJ138" s="16" t="s">
        <v>78</v>
      </c>
      <c r="BK138" s="144">
        <f>ROUND(I138*H138,2)</f>
        <v>0</v>
      </c>
      <c r="BL138" s="16" t="s">
        <v>269</v>
      </c>
      <c r="BM138" s="143" t="s">
        <v>1610</v>
      </c>
    </row>
    <row r="139" spans="2:65" s="1" customFormat="1" ht="19.2">
      <c r="B139" s="31"/>
      <c r="D139" s="145" t="s">
        <v>163</v>
      </c>
      <c r="F139" s="146" t="s">
        <v>1611</v>
      </c>
      <c r="I139" s="147"/>
      <c r="L139" s="31"/>
      <c r="M139" s="148"/>
      <c r="T139" s="55"/>
      <c r="AT139" s="16" t="s">
        <v>163</v>
      </c>
      <c r="AU139" s="16" t="s">
        <v>82</v>
      </c>
    </row>
    <row r="140" spans="2:65" s="1" customFormat="1" ht="21.75" customHeight="1">
      <c r="B140" s="31"/>
      <c r="C140" s="156" t="s">
        <v>99</v>
      </c>
      <c r="D140" s="156" t="s">
        <v>167</v>
      </c>
      <c r="E140" s="157" t="s">
        <v>1612</v>
      </c>
      <c r="F140" s="158" t="s">
        <v>1613</v>
      </c>
      <c r="G140" s="159" t="s">
        <v>198</v>
      </c>
      <c r="H140" s="160">
        <v>35</v>
      </c>
      <c r="I140" s="161"/>
      <c r="J140" s="162">
        <f>ROUND(I140*H140,2)</f>
        <v>0</v>
      </c>
      <c r="K140" s="158" t="s">
        <v>1614</v>
      </c>
      <c r="L140" s="31"/>
      <c r="M140" s="163" t="s">
        <v>1</v>
      </c>
      <c r="N140" s="164" t="s">
        <v>38</v>
      </c>
      <c r="P140" s="141">
        <f>O140*H140</f>
        <v>0</v>
      </c>
      <c r="Q140" s="141">
        <v>1.2055E-3</v>
      </c>
      <c r="R140" s="141">
        <f>Q140*H140</f>
        <v>4.2192500000000001E-2</v>
      </c>
      <c r="S140" s="141">
        <v>0</v>
      </c>
      <c r="T140" s="142">
        <f>S140*H140</f>
        <v>0</v>
      </c>
      <c r="AR140" s="143" t="s">
        <v>269</v>
      </c>
      <c r="AT140" s="143" t="s">
        <v>167</v>
      </c>
      <c r="AU140" s="143" t="s">
        <v>82</v>
      </c>
      <c r="AY140" s="16" t="s">
        <v>155</v>
      </c>
      <c r="BE140" s="144">
        <f>IF(N140="základní",J140,0)</f>
        <v>0</v>
      </c>
      <c r="BF140" s="144">
        <f>IF(N140="snížená",J140,0)</f>
        <v>0</v>
      </c>
      <c r="BG140" s="144">
        <f>IF(N140="zákl. přenesená",J140,0)</f>
        <v>0</v>
      </c>
      <c r="BH140" s="144">
        <f>IF(N140="sníž. přenesená",J140,0)</f>
        <v>0</v>
      </c>
      <c r="BI140" s="144">
        <f>IF(N140="nulová",J140,0)</f>
        <v>0</v>
      </c>
      <c r="BJ140" s="16" t="s">
        <v>78</v>
      </c>
      <c r="BK140" s="144">
        <f>ROUND(I140*H140,2)</f>
        <v>0</v>
      </c>
      <c r="BL140" s="16" t="s">
        <v>269</v>
      </c>
      <c r="BM140" s="143" t="s">
        <v>1615</v>
      </c>
    </row>
    <row r="141" spans="2:65" s="1" customFormat="1" ht="19.2">
      <c r="B141" s="31"/>
      <c r="D141" s="145" t="s">
        <v>163</v>
      </c>
      <c r="F141" s="146" t="s">
        <v>1616</v>
      </c>
      <c r="I141" s="147"/>
      <c r="L141" s="31"/>
      <c r="M141" s="148"/>
      <c r="T141" s="55"/>
      <c r="AT141" s="16" t="s">
        <v>163</v>
      </c>
      <c r="AU141" s="16" t="s">
        <v>82</v>
      </c>
    </row>
    <row r="142" spans="2:65" s="1" customFormat="1" ht="21.75" customHeight="1">
      <c r="B142" s="31"/>
      <c r="C142" s="156" t="s">
        <v>224</v>
      </c>
      <c r="D142" s="156" t="s">
        <v>167</v>
      </c>
      <c r="E142" s="157" t="s">
        <v>1617</v>
      </c>
      <c r="F142" s="158" t="s">
        <v>1618</v>
      </c>
      <c r="G142" s="159" t="s">
        <v>198</v>
      </c>
      <c r="H142" s="160">
        <v>3</v>
      </c>
      <c r="I142" s="161"/>
      <c r="J142" s="162">
        <f>ROUND(I142*H142,2)</f>
        <v>0</v>
      </c>
      <c r="K142" s="158" t="s">
        <v>1614</v>
      </c>
      <c r="L142" s="31"/>
      <c r="M142" s="163" t="s">
        <v>1</v>
      </c>
      <c r="N142" s="164" t="s">
        <v>38</v>
      </c>
      <c r="P142" s="141">
        <f>O142*H142</f>
        <v>0</v>
      </c>
      <c r="Q142" s="141">
        <v>2.8939999999999999E-4</v>
      </c>
      <c r="R142" s="141">
        <f>Q142*H142</f>
        <v>8.6819999999999996E-4</v>
      </c>
      <c r="S142" s="141">
        <v>0</v>
      </c>
      <c r="T142" s="142">
        <f>S142*H142</f>
        <v>0</v>
      </c>
      <c r="AR142" s="143" t="s">
        <v>269</v>
      </c>
      <c r="AT142" s="143" t="s">
        <v>167</v>
      </c>
      <c r="AU142" s="143" t="s">
        <v>82</v>
      </c>
      <c r="AY142" s="16" t="s">
        <v>155</v>
      </c>
      <c r="BE142" s="144">
        <f>IF(N142="základní",J142,0)</f>
        <v>0</v>
      </c>
      <c r="BF142" s="144">
        <f>IF(N142="snížená",J142,0)</f>
        <v>0</v>
      </c>
      <c r="BG142" s="144">
        <f>IF(N142="zákl. přenesená",J142,0)</f>
        <v>0</v>
      </c>
      <c r="BH142" s="144">
        <f>IF(N142="sníž. přenesená",J142,0)</f>
        <v>0</v>
      </c>
      <c r="BI142" s="144">
        <f>IF(N142="nulová",J142,0)</f>
        <v>0</v>
      </c>
      <c r="BJ142" s="16" t="s">
        <v>78</v>
      </c>
      <c r="BK142" s="144">
        <f>ROUND(I142*H142,2)</f>
        <v>0</v>
      </c>
      <c r="BL142" s="16" t="s">
        <v>269</v>
      </c>
      <c r="BM142" s="143" t="s">
        <v>1619</v>
      </c>
    </row>
    <row r="143" spans="2:65" s="1" customFormat="1" ht="19.2">
      <c r="B143" s="31"/>
      <c r="D143" s="145" t="s">
        <v>163</v>
      </c>
      <c r="F143" s="146" t="s">
        <v>1620</v>
      </c>
      <c r="I143" s="147"/>
      <c r="L143" s="31"/>
      <c r="M143" s="148"/>
      <c r="T143" s="55"/>
      <c r="AT143" s="16" t="s">
        <v>163</v>
      </c>
      <c r="AU143" s="16" t="s">
        <v>82</v>
      </c>
    </row>
    <row r="144" spans="2:65" s="12" customFormat="1">
      <c r="B144" s="149"/>
      <c r="D144" s="145" t="s">
        <v>164</v>
      </c>
      <c r="E144" s="155" t="s">
        <v>1</v>
      </c>
      <c r="F144" s="150" t="s">
        <v>1621</v>
      </c>
      <c r="H144" s="151">
        <v>3</v>
      </c>
      <c r="I144" s="152"/>
      <c r="L144" s="149"/>
      <c r="M144" s="153"/>
      <c r="T144" s="154"/>
      <c r="AT144" s="155" t="s">
        <v>164</v>
      </c>
      <c r="AU144" s="155" t="s">
        <v>82</v>
      </c>
      <c r="AV144" s="12" t="s">
        <v>82</v>
      </c>
      <c r="AW144" s="12" t="s">
        <v>30</v>
      </c>
      <c r="AX144" s="12" t="s">
        <v>73</v>
      </c>
      <c r="AY144" s="155" t="s">
        <v>155</v>
      </c>
    </row>
    <row r="145" spans="2:65" s="14" customFormat="1">
      <c r="B145" s="172"/>
      <c r="D145" s="145" t="s">
        <v>164</v>
      </c>
      <c r="E145" s="173" t="s">
        <v>1</v>
      </c>
      <c r="F145" s="174" t="s">
        <v>179</v>
      </c>
      <c r="H145" s="175">
        <v>3</v>
      </c>
      <c r="I145" s="176"/>
      <c r="L145" s="172"/>
      <c r="M145" s="177"/>
      <c r="T145" s="178"/>
      <c r="AT145" s="173" t="s">
        <v>164</v>
      </c>
      <c r="AU145" s="173" t="s">
        <v>82</v>
      </c>
      <c r="AV145" s="14" t="s">
        <v>88</v>
      </c>
      <c r="AW145" s="14" t="s">
        <v>30</v>
      </c>
      <c r="AX145" s="14" t="s">
        <v>78</v>
      </c>
      <c r="AY145" s="173" t="s">
        <v>155</v>
      </c>
    </row>
    <row r="146" spans="2:65" s="1" customFormat="1" ht="21.75" customHeight="1">
      <c r="B146" s="31"/>
      <c r="C146" s="156" t="s">
        <v>231</v>
      </c>
      <c r="D146" s="156" t="s">
        <v>167</v>
      </c>
      <c r="E146" s="157" t="s">
        <v>1622</v>
      </c>
      <c r="F146" s="158" t="s">
        <v>1623</v>
      </c>
      <c r="G146" s="159" t="s">
        <v>198</v>
      </c>
      <c r="H146" s="160">
        <v>15</v>
      </c>
      <c r="I146" s="161"/>
      <c r="J146" s="162">
        <f>ROUND(I146*H146,2)</f>
        <v>0</v>
      </c>
      <c r="K146" s="158" t="s">
        <v>1614</v>
      </c>
      <c r="L146" s="31"/>
      <c r="M146" s="163" t="s">
        <v>1</v>
      </c>
      <c r="N146" s="164" t="s">
        <v>38</v>
      </c>
      <c r="P146" s="141">
        <f>O146*H146</f>
        <v>0</v>
      </c>
      <c r="Q146" s="141">
        <v>3.5399999999999999E-4</v>
      </c>
      <c r="R146" s="141">
        <f>Q146*H146</f>
        <v>5.3099999999999996E-3</v>
      </c>
      <c r="S146" s="141">
        <v>0</v>
      </c>
      <c r="T146" s="142">
        <f>S146*H146</f>
        <v>0</v>
      </c>
      <c r="AR146" s="143" t="s">
        <v>269</v>
      </c>
      <c r="AT146" s="143" t="s">
        <v>167</v>
      </c>
      <c r="AU146" s="143" t="s">
        <v>82</v>
      </c>
      <c r="AY146" s="16" t="s">
        <v>155</v>
      </c>
      <c r="BE146" s="144">
        <f>IF(N146="základní",J146,0)</f>
        <v>0</v>
      </c>
      <c r="BF146" s="144">
        <f>IF(N146="snížená",J146,0)</f>
        <v>0</v>
      </c>
      <c r="BG146" s="144">
        <f>IF(N146="zákl. přenesená",J146,0)</f>
        <v>0</v>
      </c>
      <c r="BH146" s="144">
        <f>IF(N146="sníž. přenesená",J146,0)</f>
        <v>0</v>
      </c>
      <c r="BI146" s="144">
        <f>IF(N146="nulová",J146,0)</f>
        <v>0</v>
      </c>
      <c r="BJ146" s="16" t="s">
        <v>78</v>
      </c>
      <c r="BK146" s="144">
        <f>ROUND(I146*H146,2)</f>
        <v>0</v>
      </c>
      <c r="BL146" s="16" t="s">
        <v>269</v>
      </c>
      <c r="BM146" s="143" t="s">
        <v>1624</v>
      </c>
    </row>
    <row r="147" spans="2:65" s="1" customFormat="1" ht="19.2">
      <c r="B147" s="31"/>
      <c r="D147" s="145" t="s">
        <v>163</v>
      </c>
      <c r="F147" s="146" t="s">
        <v>1625</v>
      </c>
      <c r="I147" s="147"/>
      <c r="L147" s="31"/>
      <c r="M147" s="148"/>
      <c r="T147" s="55"/>
      <c r="AT147" s="16" t="s">
        <v>163</v>
      </c>
      <c r="AU147" s="16" t="s">
        <v>82</v>
      </c>
    </row>
    <row r="148" spans="2:65" s="1" customFormat="1" ht="21.75" customHeight="1">
      <c r="B148" s="31"/>
      <c r="C148" s="156" t="s">
        <v>237</v>
      </c>
      <c r="D148" s="156" t="s">
        <v>167</v>
      </c>
      <c r="E148" s="157" t="s">
        <v>1626</v>
      </c>
      <c r="F148" s="158" t="s">
        <v>1627</v>
      </c>
      <c r="G148" s="159" t="s">
        <v>198</v>
      </c>
      <c r="H148" s="160">
        <v>3</v>
      </c>
      <c r="I148" s="161"/>
      <c r="J148" s="162">
        <f>ROUND(I148*H148,2)</f>
        <v>0</v>
      </c>
      <c r="K148" s="158" t="s">
        <v>1589</v>
      </c>
      <c r="L148" s="31"/>
      <c r="M148" s="163" t="s">
        <v>1</v>
      </c>
      <c r="N148" s="164" t="s">
        <v>38</v>
      </c>
      <c r="P148" s="141">
        <f>O148*H148</f>
        <v>0</v>
      </c>
      <c r="Q148" s="141">
        <v>5.6919999999999996E-4</v>
      </c>
      <c r="R148" s="141">
        <f>Q148*H148</f>
        <v>1.7075999999999999E-3</v>
      </c>
      <c r="S148" s="141">
        <v>0</v>
      </c>
      <c r="T148" s="142">
        <f>S148*H148</f>
        <v>0</v>
      </c>
      <c r="AR148" s="143" t="s">
        <v>269</v>
      </c>
      <c r="AT148" s="143" t="s">
        <v>167</v>
      </c>
      <c r="AU148" s="143" t="s">
        <v>82</v>
      </c>
      <c r="AY148" s="16" t="s">
        <v>155</v>
      </c>
      <c r="BE148" s="144">
        <f>IF(N148="základní",J148,0)</f>
        <v>0</v>
      </c>
      <c r="BF148" s="144">
        <f>IF(N148="snížená",J148,0)</f>
        <v>0</v>
      </c>
      <c r="BG148" s="144">
        <f>IF(N148="zákl. přenesená",J148,0)</f>
        <v>0</v>
      </c>
      <c r="BH148" s="144">
        <f>IF(N148="sníž. přenesená",J148,0)</f>
        <v>0</v>
      </c>
      <c r="BI148" s="144">
        <f>IF(N148="nulová",J148,0)</f>
        <v>0</v>
      </c>
      <c r="BJ148" s="16" t="s">
        <v>78</v>
      </c>
      <c r="BK148" s="144">
        <f>ROUND(I148*H148,2)</f>
        <v>0</v>
      </c>
      <c r="BL148" s="16" t="s">
        <v>269</v>
      </c>
      <c r="BM148" s="143" t="s">
        <v>1628</v>
      </c>
    </row>
    <row r="149" spans="2:65" s="1" customFormat="1" ht="19.2">
      <c r="B149" s="31"/>
      <c r="D149" s="145" t="s">
        <v>163</v>
      </c>
      <c r="F149" s="146" t="s">
        <v>1629</v>
      </c>
      <c r="I149" s="147"/>
      <c r="L149" s="31"/>
      <c r="M149" s="148"/>
      <c r="T149" s="55"/>
      <c r="AT149" s="16" t="s">
        <v>163</v>
      </c>
      <c r="AU149" s="16" t="s">
        <v>82</v>
      </c>
    </row>
    <row r="150" spans="2:65" s="1" customFormat="1" ht="21.75" customHeight="1">
      <c r="B150" s="31"/>
      <c r="C150" s="156" t="s">
        <v>244</v>
      </c>
      <c r="D150" s="156" t="s">
        <v>167</v>
      </c>
      <c r="E150" s="157" t="s">
        <v>1630</v>
      </c>
      <c r="F150" s="158" t="s">
        <v>1631</v>
      </c>
      <c r="G150" s="159" t="s">
        <v>198</v>
      </c>
      <c r="H150" s="160">
        <v>10</v>
      </c>
      <c r="I150" s="161"/>
      <c r="J150" s="162">
        <f>ROUND(I150*H150,2)</f>
        <v>0</v>
      </c>
      <c r="K150" s="158" t="s">
        <v>1589</v>
      </c>
      <c r="L150" s="31"/>
      <c r="M150" s="163" t="s">
        <v>1</v>
      </c>
      <c r="N150" s="164" t="s">
        <v>38</v>
      </c>
      <c r="P150" s="141">
        <f>O150*H150</f>
        <v>0</v>
      </c>
      <c r="Q150" s="141">
        <v>1.1295000000000001E-3</v>
      </c>
      <c r="R150" s="141">
        <f>Q150*H150</f>
        <v>1.1295000000000001E-2</v>
      </c>
      <c r="S150" s="141">
        <v>0</v>
      </c>
      <c r="T150" s="142">
        <f>S150*H150</f>
        <v>0</v>
      </c>
      <c r="AR150" s="143" t="s">
        <v>269</v>
      </c>
      <c r="AT150" s="143" t="s">
        <v>167</v>
      </c>
      <c r="AU150" s="143" t="s">
        <v>82</v>
      </c>
      <c r="AY150" s="16" t="s">
        <v>155</v>
      </c>
      <c r="BE150" s="144">
        <f>IF(N150="základní",J150,0)</f>
        <v>0</v>
      </c>
      <c r="BF150" s="144">
        <f>IF(N150="snížená",J150,0)</f>
        <v>0</v>
      </c>
      <c r="BG150" s="144">
        <f>IF(N150="zákl. přenesená",J150,0)</f>
        <v>0</v>
      </c>
      <c r="BH150" s="144">
        <f>IF(N150="sníž. přenesená",J150,0)</f>
        <v>0</v>
      </c>
      <c r="BI150" s="144">
        <f>IF(N150="nulová",J150,0)</f>
        <v>0</v>
      </c>
      <c r="BJ150" s="16" t="s">
        <v>78</v>
      </c>
      <c r="BK150" s="144">
        <f>ROUND(I150*H150,2)</f>
        <v>0</v>
      </c>
      <c r="BL150" s="16" t="s">
        <v>269</v>
      </c>
      <c r="BM150" s="143" t="s">
        <v>1632</v>
      </c>
    </row>
    <row r="151" spans="2:65" s="1" customFormat="1" ht="19.2">
      <c r="B151" s="31"/>
      <c r="D151" s="145" t="s">
        <v>163</v>
      </c>
      <c r="F151" s="146" t="s">
        <v>1633</v>
      </c>
      <c r="I151" s="147"/>
      <c r="L151" s="31"/>
      <c r="M151" s="148"/>
      <c r="T151" s="55"/>
      <c r="AT151" s="16" t="s">
        <v>163</v>
      </c>
      <c r="AU151" s="16" t="s">
        <v>82</v>
      </c>
    </row>
    <row r="152" spans="2:65" s="1" customFormat="1" ht="16.5" customHeight="1">
      <c r="B152" s="31"/>
      <c r="C152" s="156" t="s">
        <v>250</v>
      </c>
      <c r="D152" s="156" t="s">
        <v>167</v>
      </c>
      <c r="E152" s="157" t="s">
        <v>1634</v>
      </c>
      <c r="F152" s="158" t="s">
        <v>1635</v>
      </c>
      <c r="G152" s="159" t="s">
        <v>191</v>
      </c>
      <c r="H152" s="160">
        <v>13</v>
      </c>
      <c r="I152" s="161"/>
      <c r="J152" s="162">
        <f>ROUND(I152*H152,2)</f>
        <v>0</v>
      </c>
      <c r="K152" s="158" t="s">
        <v>1614</v>
      </c>
      <c r="L152" s="31"/>
      <c r="M152" s="163" t="s">
        <v>1</v>
      </c>
      <c r="N152" s="164" t="s">
        <v>38</v>
      </c>
      <c r="P152" s="141">
        <f>O152*H152</f>
        <v>0</v>
      </c>
      <c r="Q152" s="141">
        <v>0</v>
      </c>
      <c r="R152" s="141">
        <f>Q152*H152</f>
        <v>0</v>
      </c>
      <c r="S152" s="141">
        <v>0</v>
      </c>
      <c r="T152" s="142">
        <f>S152*H152</f>
        <v>0</v>
      </c>
      <c r="AR152" s="143" t="s">
        <v>269</v>
      </c>
      <c r="AT152" s="143" t="s">
        <v>167</v>
      </c>
      <c r="AU152" s="143" t="s">
        <v>82</v>
      </c>
      <c r="AY152" s="16" t="s">
        <v>155</v>
      </c>
      <c r="BE152" s="144">
        <f>IF(N152="základní",J152,0)</f>
        <v>0</v>
      </c>
      <c r="BF152" s="144">
        <f>IF(N152="snížená",J152,0)</f>
        <v>0</v>
      </c>
      <c r="BG152" s="144">
        <f>IF(N152="zákl. přenesená",J152,0)</f>
        <v>0</v>
      </c>
      <c r="BH152" s="144">
        <f>IF(N152="sníž. přenesená",J152,0)</f>
        <v>0</v>
      </c>
      <c r="BI152" s="144">
        <f>IF(N152="nulová",J152,0)</f>
        <v>0</v>
      </c>
      <c r="BJ152" s="16" t="s">
        <v>78</v>
      </c>
      <c r="BK152" s="144">
        <f>ROUND(I152*H152,2)</f>
        <v>0</v>
      </c>
      <c r="BL152" s="16" t="s">
        <v>269</v>
      </c>
      <c r="BM152" s="143" t="s">
        <v>1636</v>
      </c>
    </row>
    <row r="153" spans="2:65" s="1" customFormat="1" ht="19.2">
      <c r="B153" s="31"/>
      <c r="D153" s="145" t="s">
        <v>163</v>
      </c>
      <c r="F153" s="146" t="s">
        <v>1637</v>
      </c>
      <c r="I153" s="147"/>
      <c r="L153" s="31"/>
      <c r="M153" s="148"/>
      <c r="T153" s="55"/>
      <c r="AT153" s="16" t="s">
        <v>163</v>
      </c>
      <c r="AU153" s="16" t="s">
        <v>82</v>
      </c>
    </row>
    <row r="154" spans="2:65" s="12" customFormat="1">
      <c r="B154" s="149"/>
      <c r="D154" s="145" t="s">
        <v>164</v>
      </c>
      <c r="E154" s="155" t="s">
        <v>1</v>
      </c>
      <c r="F154" s="150" t="s">
        <v>1638</v>
      </c>
      <c r="H154" s="151">
        <v>13</v>
      </c>
      <c r="I154" s="152"/>
      <c r="L154" s="149"/>
      <c r="M154" s="153"/>
      <c r="T154" s="154"/>
      <c r="AT154" s="155" t="s">
        <v>164</v>
      </c>
      <c r="AU154" s="155" t="s">
        <v>82</v>
      </c>
      <c r="AV154" s="12" t="s">
        <v>82</v>
      </c>
      <c r="AW154" s="12" t="s">
        <v>30</v>
      </c>
      <c r="AX154" s="12" t="s">
        <v>73</v>
      </c>
      <c r="AY154" s="155" t="s">
        <v>155</v>
      </c>
    </row>
    <row r="155" spans="2:65" s="14" customFormat="1">
      <c r="B155" s="172"/>
      <c r="D155" s="145" t="s">
        <v>164</v>
      </c>
      <c r="E155" s="173" t="s">
        <v>1</v>
      </c>
      <c r="F155" s="174" t="s">
        <v>179</v>
      </c>
      <c r="H155" s="175">
        <v>13</v>
      </c>
      <c r="I155" s="176"/>
      <c r="L155" s="172"/>
      <c r="M155" s="177"/>
      <c r="T155" s="178"/>
      <c r="AT155" s="173" t="s">
        <v>164</v>
      </c>
      <c r="AU155" s="173" t="s">
        <v>82</v>
      </c>
      <c r="AV155" s="14" t="s">
        <v>88</v>
      </c>
      <c r="AW155" s="14" t="s">
        <v>30</v>
      </c>
      <c r="AX155" s="14" t="s">
        <v>78</v>
      </c>
      <c r="AY155" s="173" t="s">
        <v>155</v>
      </c>
    </row>
    <row r="156" spans="2:65" s="1" customFormat="1" ht="16.5" customHeight="1">
      <c r="B156" s="31"/>
      <c r="C156" s="156" t="s">
        <v>259</v>
      </c>
      <c r="D156" s="156" t="s">
        <v>167</v>
      </c>
      <c r="E156" s="157" t="s">
        <v>1639</v>
      </c>
      <c r="F156" s="158" t="s">
        <v>1640</v>
      </c>
      <c r="G156" s="159" t="s">
        <v>191</v>
      </c>
      <c r="H156" s="160">
        <v>3</v>
      </c>
      <c r="I156" s="161"/>
      <c r="J156" s="162">
        <f>ROUND(I156*H156,2)</f>
        <v>0</v>
      </c>
      <c r="K156" s="158" t="s">
        <v>1614</v>
      </c>
      <c r="L156" s="31"/>
      <c r="M156" s="163" t="s">
        <v>1</v>
      </c>
      <c r="N156" s="164" t="s">
        <v>38</v>
      </c>
      <c r="P156" s="141">
        <f>O156*H156</f>
        <v>0</v>
      </c>
      <c r="Q156" s="141">
        <v>0</v>
      </c>
      <c r="R156" s="141">
        <f>Q156*H156</f>
        <v>0</v>
      </c>
      <c r="S156" s="141">
        <v>0</v>
      </c>
      <c r="T156" s="142">
        <f>S156*H156</f>
        <v>0</v>
      </c>
      <c r="AR156" s="143" t="s">
        <v>269</v>
      </c>
      <c r="AT156" s="143" t="s">
        <v>167</v>
      </c>
      <c r="AU156" s="143" t="s">
        <v>82</v>
      </c>
      <c r="AY156" s="16" t="s">
        <v>155</v>
      </c>
      <c r="BE156" s="144">
        <f>IF(N156="základní",J156,0)</f>
        <v>0</v>
      </c>
      <c r="BF156" s="144">
        <f>IF(N156="snížená",J156,0)</f>
        <v>0</v>
      </c>
      <c r="BG156" s="144">
        <f>IF(N156="zákl. přenesená",J156,0)</f>
        <v>0</v>
      </c>
      <c r="BH156" s="144">
        <f>IF(N156="sníž. přenesená",J156,0)</f>
        <v>0</v>
      </c>
      <c r="BI156" s="144">
        <f>IF(N156="nulová",J156,0)</f>
        <v>0</v>
      </c>
      <c r="BJ156" s="16" t="s">
        <v>78</v>
      </c>
      <c r="BK156" s="144">
        <f>ROUND(I156*H156,2)</f>
        <v>0</v>
      </c>
      <c r="BL156" s="16" t="s">
        <v>269</v>
      </c>
      <c r="BM156" s="143" t="s">
        <v>1641</v>
      </c>
    </row>
    <row r="157" spans="2:65" s="1" customFormat="1" ht="19.2">
      <c r="B157" s="31"/>
      <c r="D157" s="145" t="s">
        <v>163</v>
      </c>
      <c r="F157" s="146" t="s">
        <v>1642</v>
      </c>
      <c r="I157" s="147"/>
      <c r="L157" s="31"/>
      <c r="M157" s="148"/>
      <c r="T157" s="55"/>
      <c r="AT157" s="16" t="s">
        <v>163</v>
      </c>
      <c r="AU157" s="16" t="s">
        <v>82</v>
      </c>
    </row>
    <row r="158" spans="2:65" s="12" customFormat="1">
      <c r="B158" s="149"/>
      <c r="D158" s="145" t="s">
        <v>164</v>
      </c>
      <c r="E158" s="155" t="s">
        <v>1</v>
      </c>
      <c r="F158" s="150" t="s">
        <v>1643</v>
      </c>
      <c r="H158" s="151">
        <v>3</v>
      </c>
      <c r="I158" s="152"/>
      <c r="L158" s="149"/>
      <c r="M158" s="153"/>
      <c r="T158" s="154"/>
      <c r="AT158" s="155" t="s">
        <v>164</v>
      </c>
      <c r="AU158" s="155" t="s">
        <v>82</v>
      </c>
      <c r="AV158" s="12" t="s">
        <v>82</v>
      </c>
      <c r="AW158" s="12" t="s">
        <v>30</v>
      </c>
      <c r="AX158" s="12" t="s">
        <v>73</v>
      </c>
      <c r="AY158" s="155" t="s">
        <v>155</v>
      </c>
    </row>
    <row r="159" spans="2:65" s="14" customFormat="1">
      <c r="B159" s="172"/>
      <c r="D159" s="145" t="s">
        <v>164</v>
      </c>
      <c r="E159" s="173" t="s">
        <v>1</v>
      </c>
      <c r="F159" s="174" t="s">
        <v>179</v>
      </c>
      <c r="H159" s="175">
        <v>3</v>
      </c>
      <c r="I159" s="176"/>
      <c r="L159" s="172"/>
      <c r="M159" s="177"/>
      <c r="T159" s="178"/>
      <c r="AT159" s="173" t="s">
        <v>164</v>
      </c>
      <c r="AU159" s="173" t="s">
        <v>82</v>
      </c>
      <c r="AV159" s="14" t="s">
        <v>88</v>
      </c>
      <c r="AW159" s="14" t="s">
        <v>30</v>
      </c>
      <c r="AX159" s="14" t="s">
        <v>78</v>
      </c>
      <c r="AY159" s="173" t="s">
        <v>155</v>
      </c>
    </row>
    <row r="160" spans="2:65" s="1" customFormat="1" ht="21.75" customHeight="1">
      <c r="B160" s="31"/>
      <c r="C160" s="156" t="s">
        <v>8</v>
      </c>
      <c r="D160" s="156" t="s">
        <v>167</v>
      </c>
      <c r="E160" s="157" t="s">
        <v>1644</v>
      </c>
      <c r="F160" s="158" t="s">
        <v>1645</v>
      </c>
      <c r="G160" s="159" t="s">
        <v>191</v>
      </c>
      <c r="H160" s="160">
        <v>7</v>
      </c>
      <c r="I160" s="161"/>
      <c r="J160" s="162">
        <f>ROUND(I160*H160,2)</f>
        <v>0</v>
      </c>
      <c r="K160" s="158" t="s">
        <v>1614</v>
      </c>
      <c r="L160" s="31"/>
      <c r="M160" s="163" t="s">
        <v>1</v>
      </c>
      <c r="N160" s="164" t="s">
        <v>38</v>
      </c>
      <c r="P160" s="141">
        <f>O160*H160</f>
        <v>0</v>
      </c>
      <c r="Q160" s="141">
        <v>0</v>
      </c>
      <c r="R160" s="141">
        <f>Q160*H160</f>
        <v>0</v>
      </c>
      <c r="S160" s="141">
        <v>0</v>
      </c>
      <c r="T160" s="142">
        <f>S160*H160</f>
        <v>0</v>
      </c>
      <c r="AR160" s="143" t="s">
        <v>269</v>
      </c>
      <c r="AT160" s="143" t="s">
        <v>167</v>
      </c>
      <c r="AU160" s="143" t="s">
        <v>82</v>
      </c>
      <c r="AY160" s="16" t="s">
        <v>155</v>
      </c>
      <c r="BE160" s="144">
        <f>IF(N160="základní",J160,0)</f>
        <v>0</v>
      </c>
      <c r="BF160" s="144">
        <f>IF(N160="snížená",J160,0)</f>
        <v>0</v>
      </c>
      <c r="BG160" s="144">
        <f>IF(N160="zákl. přenesená",J160,0)</f>
        <v>0</v>
      </c>
      <c r="BH160" s="144">
        <f>IF(N160="sníž. přenesená",J160,0)</f>
        <v>0</v>
      </c>
      <c r="BI160" s="144">
        <f>IF(N160="nulová",J160,0)</f>
        <v>0</v>
      </c>
      <c r="BJ160" s="16" t="s">
        <v>78</v>
      </c>
      <c r="BK160" s="144">
        <f>ROUND(I160*H160,2)</f>
        <v>0</v>
      </c>
      <c r="BL160" s="16" t="s">
        <v>269</v>
      </c>
      <c r="BM160" s="143" t="s">
        <v>1646</v>
      </c>
    </row>
    <row r="161" spans="2:65" s="1" customFormat="1" ht="19.2">
      <c r="B161" s="31"/>
      <c r="D161" s="145" t="s">
        <v>163</v>
      </c>
      <c r="F161" s="146" t="s">
        <v>1647</v>
      </c>
      <c r="I161" s="147"/>
      <c r="L161" s="31"/>
      <c r="M161" s="148"/>
      <c r="T161" s="55"/>
      <c r="AT161" s="16" t="s">
        <v>163</v>
      </c>
      <c r="AU161" s="16" t="s">
        <v>82</v>
      </c>
    </row>
    <row r="162" spans="2:65" s="12" customFormat="1">
      <c r="B162" s="149"/>
      <c r="D162" s="145" t="s">
        <v>164</v>
      </c>
      <c r="E162" s="155" t="s">
        <v>1</v>
      </c>
      <c r="F162" s="150" t="s">
        <v>1648</v>
      </c>
      <c r="H162" s="151">
        <v>7</v>
      </c>
      <c r="I162" s="152"/>
      <c r="L162" s="149"/>
      <c r="M162" s="153"/>
      <c r="T162" s="154"/>
      <c r="AT162" s="155" t="s">
        <v>164</v>
      </c>
      <c r="AU162" s="155" t="s">
        <v>82</v>
      </c>
      <c r="AV162" s="12" t="s">
        <v>82</v>
      </c>
      <c r="AW162" s="12" t="s">
        <v>30</v>
      </c>
      <c r="AX162" s="12" t="s">
        <v>73</v>
      </c>
      <c r="AY162" s="155" t="s">
        <v>155</v>
      </c>
    </row>
    <row r="163" spans="2:65" s="14" customFormat="1">
      <c r="B163" s="172"/>
      <c r="D163" s="145" t="s">
        <v>164</v>
      </c>
      <c r="E163" s="173" t="s">
        <v>1</v>
      </c>
      <c r="F163" s="174" t="s">
        <v>179</v>
      </c>
      <c r="H163" s="175">
        <v>7</v>
      </c>
      <c r="I163" s="176"/>
      <c r="L163" s="172"/>
      <c r="M163" s="177"/>
      <c r="T163" s="178"/>
      <c r="AT163" s="173" t="s">
        <v>164</v>
      </c>
      <c r="AU163" s="173" t="s">
        <v>82</v>
      </c>
      <c r="AV163" s="14" t="s">
        <v>88</v>
      </c>
      <c r="AW163" s="14" t="s">
        <v>30</v>
      </c>
      <c r="AX163" s="14" t="s">
        <v>78</v>
      </c>
      <c r="AY163" s="173" t="s">
        <v>155</v>
      </c>
    </row>
    <row r="164" spans="2:65" s="1" customFormat="1" ht="16.5" customHeight="1">
      <c r="B164" s="31"/>
      <c r="C164" s="156" t="s">
        <v>269</v>
      </c>
      <c r="D164" s="156" t="s">
        <v>167</v>
      </c>
      <c r="E164" s="157" t="s">
        <v>1649</v>
      </c>
      <c r="F164" s="158" t="s">
        <v>1650</v>
      </c>
      <c r="G164" s="159" t="s">
        <v>191</v>
      </c>
      <c r="H164" s="160">
        <v>2</v>
      </c>
      <c r="I164" s="161"/>
      <c r="J164" s="162">
        <f>ROUND(I164*H164,2)</f>
        <v>0</v>
      </c>
      <c r="K164" s="158" t="s">
        <v>1589</v>
      </c>
      <c r="L164" s="31"/>
      <c r="M164" s="163" t="s">
        <v>1</v>
      </c>
      <c r="N164" s="164" t="s">
        <v>38</v>
      </c>
      <c r="P164" s="141">
        <f>O164*H164</f>
        <v>0</v>
      </c>
      <c r="Q164" s="141">
        <v>0</v>
      </c>
      <c r="R164" s="141">
        <f>Q164*H164</f>
        <v>0</v>
      </c>
      <c r="S164" s="141">
        <v>1.7049999999999999E-2</v>
      </c>
      <c r="T164" s="142">
        <f>S164*H164</f>
        <v>3.4099999999999998E-2</v>
      </c>
      <c r="AR164" s="143" t="s">
        <v>269</v>
      </c>
      <c r="AT164" s="143" t="s">
        <v>167</v>
      </c>
      <c r="AU164" s="143" t="s">
        <v>82</v>
      </c>
      <c r="AY164" s="16" t="s">
        <v>155</v>
      </c>
      <c r="BE164" s="144">
        <f>IF(N164="základní",J164,0)</f>
        <v>0</v>
      </c>
      <c r="BF164" s="144">
        <f>IF(N164="snížená",J164,0)</f>
        <v>0</v>
      </c>
      <c r="BG164" s="144">
        <f>IF(N164="zákl. přenesená",J164,0)</f>
        <v>0</v>
      </c>
      <c r="BH164" s="144">
        <f>IF(N164="sníž. přenesená",J164,0)</f>
        <v>0</v>
      </c>
      <c r="BI164" s="144">
        <f>IF(N164="nulová",J164,0)</f>
        <v>0</v>
      </c>
      <c r="BJ164" s="16" t="s">
        <v>78</v>
      </c>
      <c r="BK164" s="144">
        <f>ROUND(I164*H164,2)</f>
        <v>0</v>
      </c>
      <c r="BL164" s="16" t="s">
        <v>269</v>
      </c>
      <c r="BM164" s="143" t="s">
        <v>1651</v>
      </c>
    </row>
    <row r="165" spans="2:65" s="1" customFormat="1">
      <c r="B165" s="31"/>
      <c r="D165" s="145" t="s">
        <v>163</v>
      </c>
      <c r="F165" s="146" t="s">
        <v>1652</v>
      </c>
      <c r="I165" s="147"/>
      <c r="L165" s="31"/>
      <c r="M165" s="148"/>
      <c r="T165" s="55"/>
      <c r="AT165" s="16" t="s">
        <v>163</v>
      </c>
      <c r="AU165" s="16" t="s">
        <v>82</v>
      </c>
    </row>
    <row r="166" spans="2:65" s="1" customFormat="1" ht="24.15" customHeight="1">
      <c r="B166" s="31"/>
      <c r="C166" s="156" t="s">
        <v>275</v>
      </c>
      <c r="D166" s="156" t="s">
        <v>167</v>
      </c>
      <c r="E166" s="157" t="s">
        <v>1653</v>
      </c>
      <c r="F166" s="158" t="s">
        <v>1654</v>
      </c>
      <c r="G166" s="159" t="s">
        <v>191</v>
      </c>
      <c r="H166" s="160">
        <v>1</v>
      </c>
      <c r="I166" s="161"/>
      <c r="J166" s="162">
        <f>ROUND(I166*H166,2)</f>
        <v>0</v>
      </c>
      <c r="K166" s="158" t="s">
        <v>1589</v>
      </c>
      <c r="L166" s="31"/>
      <c r="M166" s="163" t="s">
        <v>1</v>
      </c>
      <c r="N166" s="164" t="s">
        <v>38</v>
      </c>
      <c r="P166" s="141">
        <f>O166*H166</f>
        <v>0</v>
      </c>
      <c r="Q166" s="141">
        <v>5.4215000000000001E-3</v>
      </c>
      <c r="R166" s="141">
        <f>Q166*H166</f>
        <v>5.4215000000000001E-3</v>
      </c>
      <c r="S166" s="141">
        <v>0</v>
      </c>
      <c r="T166" s="142">
        <f>S166*H166</f>
        <v>0</v>
      </c>
      <c r="AR166" s="143" t="s">
        <v>269</v>
      </c>
      <c r="AT166" s="143" t="s">
        <v>167</v>
      </c>
      <c r="AU166" s="143" t="s">
        <v>82</v>
      </c>
      <c r="AY166" s="16" t="s">
        <v>155</v>
      </c>
      <c r="BE166" s="144">
        <f>IF(N166="základní",J166,0)</f>
        <v>0</v>
      </c>
      <c r="BF166" s="144">
        <f>IF(N166="snížená",J166,0)</f>
        <v>0</v>
      </c>
      <c r="BG166" s="144">
        <f>IF(N166="zákl. přenesená",J166,0)</f>
        <v>0</v>
      </c>
      <c r="BH166" s="144">
        <f>IF(N166="sníž. přenesená",J166,0)</f>
        <v>0</v>
      </c>
      <c r="BI166" s="144">
        <f>IF(N166="nulová",J166,0)</f>
        <v>0</v>
      </c>
      <c r="BJ166" s="16" t="s">
        <v>78</v>
      </c>
      <c r="BK166" s="144">
        <f>ROUND(I166*H166,2)</f>
        <v>0</v>
      </c>
      <c r="BL166" s="16" t="s">
        <v>269</v>
      </c>
      <c r="BM166" s="143" t="s">
        <v>1655</v>
      </c>
    </row>
    <row r="167" spans="2:65" s="1" customFormat="1" ht="19.2">
      <c r="B167" s="31"/>
      <c r="D167" s="145" t="s">
        <v>163</v>
      </c>
      <c r="F167" s="146" t="s">
        <v>1656</v>
      </c>
      <c r="I167" s="147"/>
      <c r="L167" s="31"/>
      <c r="M167" s="148"/>
      <c r="T167" s="55"/>
      <c r="AT167" s="16" t="s">
        <v>163</v>
      </c>
      <c r="AU167" s="16" t="s">
        <v>82</v>
      </c>
    </row>
    <row r="168" spans="2:65" s="1" customFormat="1" ht="24.15" customHeight="1">
      <c r="B168" s="31"/>
      <c r="C168" s="156" t="s">
        <v>286</v>
      </c>
      <c r="D168" s="156" t="s">
        <v>167</v>
      </c>
      <c r="E168" s="157" t="s">
        <v>1657</v>
      </c>
      <c r="F168" s="158" t="s">
        <v>1658</v>
      </c>
      <c r="G168" s="159" t="s">
        <v>191</v>
      </c>
      <c r="H168" s="160">
        <v>1</v>
      </c>
      <c r="I168" s="161"/>
      <c r="J168" s="162">
        <f>ROUND(I168*H168,2)</f>
        <v>0</v>
      </c>
      <c r="K168" s="158" t="s">
        <v>1589</v>
      </c>
      <c r="L168" s="31"/>
      <c r="M168" s="163" t="s">
        <v>1</v>
      </c>
      <c r="N168" s="164" t="s">
        <v>38</v>
      </c>
      <c r="P168" s="141">
        <f>O168*H168</f>
        <v>0</v>
      </c>
      <c r="Q168" s="141">
        <v>3.4000000000000002E-4</v>
      </c>
      <c r="R168" s="141">
        <f>Q168*H168</f>
        <v>3.4000000000000002E-4</v>
      </c>
      <c r="S168" s="141">
        <v>0</v>
      </c>
      <c r="T168" s="142">
        <f>S168*H168</f>
        <v>0</v>
      </c>
      <c r="AR168" s="143" t="s">
        <v>269</v>
      </c>
      <c r="AT168" s="143" t="s">
        <v>167</v>
      </c>
      <c r="AU168" s="143" t="s">
        <v>82</v>
      </c>
      <c r="AY168" s="16" t="s">
        <v>155</v>
      </c>
      <c r="BE168" s="144">
        <f>IF(N168="základní",J168,0)</f>
        <v>0</v>
      </c>
      <c r="BF168" s="144">
        <f>IF(N168="snížená",J168,0)</f>
        <v>0</v>
      </c>
      <c r="BG168" s="144">
        <f>IF(N168="zákl. přenesená",J168,0)</f>
        <v>0</v>
      </c>
      <c r="BH168" s="144">
        <f>IF(N168="sníž. přenesená",J168,0)</f>
        <v>0</v>
      </c>
      <c r="BI168" s="144">
        <f>IF(N168="nulová",J168,0)</f>
        <v>0</v>
      </c>
      <c r="BJ168" s="16" t="s">
        <v>78</v>
      </c>
      <c r="BK168" s="144">
        <f>ROUND(I168*H168,2)</f>
        <v>0</v>
      </c>
      <c r="BL168" s="16" t="s">
        <v>269</v>
      </c>
      <c r="BM168" s="143" t="s">
        <v>1659</v>
      </c>
    </row>
    <row r="169" spans="2:65" s="1" customFormat="1" ht="19.2">
      <c r="B169" s="31"/>
      <c r="D169" s="145" t="s">
        <v>163</v>
      </c>
      <c r="F169" s="146" t="s">
        <v>1660</v>
      </c>
      <c r="I169" s="147"/>
      <c r="L169" s="31"/>
      <c r="M169" s="148"/>
      <c r="T169" s="55"/>
      <c r="AT169" s="16" t="s">
        <v>163</v>
      </c>
      <c r="AU169" s="16" t="s">
        <v>82</v>
      </c>
    </row>
    <row r="170" spans="2:65" s="1" customFormat="1" ht="24.15" customHeight="1">
      <c r="B170" s="31"/>
      <c r="C170" s="156" t="s">
        <v>7</v>
      </c>
      <c r="D170" s="156" t="s">
        <v>167</v>
      </c>
      <c r="E170" s="157" t="s">
        <v>1661</v>
      </c>
      <c r="F170" s="158" t="s">
        <v>1658</v>
      </c>
      <c r="G170" s="159" t="s">
        <v>191</v>
      </c>
      <c r="H170" s="160">
        <v>1</v>
      </c>
      <c r="I170" s="161"/>
      <c r="J170" s="162">
        <f>ROUND(I170*H170,2)</f>
        <v>0</v>
      </c>
      <c r="K170" s="158" t="s">
        <v>1</v>
      </c>
      <c r="L170" s="31"/>
      <c r="M170" s="163" t="s">
        <v>1</v>
      </c>
      <c r="N170" s="164" t="s">
        <v>38</v>
      </c>
      <c r="P170" s="141">
        <f>O170*H170</f>
        <v>0</v>
      </c>
      <c r="Q170" s="141">
        <v>3.4000000000000002E-4</v>
      </c>
      <c r="R170" s="141">
        <f>Q170*H170</f>
        <v>3.4000000000000002E-4</v>
      </c>
      <c r="S170" s="141">
        <v>0</v>
      </c>
      <c r="T170" s="142">
        <f>S170*H170</f>
        <v>0</v>
      </c>
      <c r="AR170" s="143" t="s">
        <v>269</v>
      </c>
      <c r="AT170" s="143" t="s">
        <v>167</v>
      </c>
      <c r="AU170" s="143" t="s">
        <v>82</v>
      </c>
      <c r="AY170" s="16" t="s">
        <v>155</v>
      </c>
      <c r="BE170" s="144">
        <f>IF(N170="základní",J170,0)</f>
        <v>0</v>
      </c>
      <c r="BF170" s="144">
        <f>IF(N170="snížená",J170,0)</f>
        <v>0</v>
      </c>
      <c r="BG170" s="144">
        <f>IF(N170="zákl. přenesená",J170,0)</f>
        <v>0</v>
      </c>
      <c r="BH170" s="144">
        <f>IF(N170="sníž. přenesená",J170,0)</f>
        <v>0</v>
      </c>
      <c r="BI170" s="144">
        <f>IF(N170="nulová",J170,0)</f>
        <v>0</v>
      </c>
      <c r="BJ170" s="16" t="s">
        <v>78</v>
      </c>
      <c r="BK170" s="144">
        <f>ROUND(I170*H170,2)</f>
        <v>0</v>
      </c>
      <c r="BL170" s="16" t="s">
        <v>269</v>
      </c>
      <c r="BM170" s="143" t="s">
        <v>1662</v>
      </c>
    </row>
    <row r="171" spans="2:65" s="1" customFormat="1" ht="19.2">
      <c r="B171" s="31"/>
      <c r="D171" s="145" t="s">
        <v>163</v>
      </c>
      <c r="F171" s="146" t="s">
        <v>1660</v>
      </c>
      <c r="I171" s="147"/>
      <c r="L171" s="31"/>
      <c r="M171" s="148"/>
      <c r="T171" s="55"/>
      <c r="AT171" s="16" t="s">
        <v>163</v>
      </c>
      <c r="AU171" s="16" t="s">
        <v>82</v>
      </c>
    </row>
    <row r="172" spans="2:65" s="1" customFormat="1" ht="24.15" customHeight="1">
      <c r="B172" s="31"/>
      <c r="C172" s="156" t="s">
        <v>299</v>
      </c>
      <c r="D172" s="156" t="s">
        <v>167</v>
      </c>
      <c r="E172" s="157" t="s">
        <v>1663</v>
      </c>
      <c r="F172" s="158" t="s">
        <v>1664</v>
      </c>
      <c r="G172" s="159" t="s">
        <v>191</v>
      </c>
      <c r="H172" s="160">
        <v>2</v>
      </c>
      <c r="I172" s="161"/>
      <c r="J172" s="162">
        <f>ROUND(I172*H172,2)</f>
        <v>0</v>
      </c>
      <c r="K172" s="158" t="s">
        <v>1589</v>
      </c>
      <c r="L172" s="31"/>
      <c r="M172" s="163" t="s">
        <v>1</v>
      </c>
      <c r="N172" s="164" t="s">
        <v>38</v>
      </c>
      <c r="P172" s="141">
        <f>O172*H172</f>
        <v>0</v>
      </c>
      <c r="Q172" s="141">
        <v>3.4199999999999999E-3</v>
      </c>
      <c r="R172" s="141">
        <f>Q172*H172</f>
        <v>6.8399999999999997E-3</v>
      </c>
      <c r="S172" s="141">
        <v>0</v>
      </c>
      <c r="T172" s="142">
        <f>S172*H172</f>
        <v>0</v>
      </c>
      <c r="AR172" s="143" t="s">
        <v>269</v>
      </c>
      <c r="AT172" s="143" t="s">
        <v>167</v>
      </c>
      <c r="AU172" s="143" t="s">
        <v>82</v>
      </c>
      <c r="AY172" s="16" t="s">
        <v>155</v>
      </c>
      <c r="BE172" s="144">
        <f>IF(N172="základní",J172,0)</f>
        <v>0</v>
      </c>
      <c r="BF172" s="144">
        <f>IF(N172="snížená",J172,0)</f>
        <v>0</v>
      </c>
      <c r="BG172" s="144">
        <f>IF(N172="zákl. přenesená",J172,0)</f>
        <v>0</v>
      </c>
      <c r="BH172" s="144">
        <f>IF(N172="sníž. přenesená",J172,0)</f>
        <v>0</v>
      </c>
      <c r="BI172" s="144">
        <f>IF(N172="nulová",J172,0)</f>
        <v>0</v>
      </c>
      <c r="BJ172" s="16" t="s">
        <v>78</v>
      </c>
      <c r="BK172" s="144">
        <f>ROUND(I172*H172,2)</f>
        <v>0</v>
      </c>
      <c r="BL172" s="16" t="s">
        <v>269</v>
      </c>
      <c r="BM172" s="143" t="s">
        <v>1665</v>
      </c>
    </row>
    <row r="173" spans="2:65" s="1" customFormat="1" ht="19.2">
      <c r="B173" s="31"/>
      <c r="D173" s="145" t="s">
        <v>163</v>
      </c>
      <c r="F173" s="146" t="s">
        <v>1666</v>
      </c>
      <c r="I173" s="147"/>
      <c r="L173" s="31"/>
      <c r="M173" s="148"/>
      <c r="T173" s="55"/>
      <c r="AT173" s="16" t="s">
        <v>163</v>
      </c>
      <c r="AU173" s="16" t="s">
        <v>82</v>
      </c>
    </row>
    <row r="174" spans="2:65" s="1" customFormat="1" ht="16.5" customHeight="1">
      <c r="B174" s="31"/>
      <c r="C174" s="156" t="s">
        <v>307</v>
      </c>
      <c r="D174" s="156" t="s">
        <v>167</v>
      </c>
      <c r="E174" s="157" t="s">
        <v>1667</v>
      </c>
      <c r="F174" s="158" t="s">
        <v>1668</v>
      </c>
      <c r="G174" s="159" t="s">
        <v>191</v>
      </c>
      <c r="H174" s="160">
        <v>3</v>
      </c>
      <c r="I174" s="161"/>
      <c r="J174" s="162">
        <f>ROUND(I174*H174,2)</f>
        <v>0</v>
      </c>
      <c r="K174" s="158" t="s">
        <v>1589</v>
      </c>
      <c r="L174" s="31"/>
      <c r="M174" s="163" t="s">
        <v>1</v>
      </c>
      <c r="N174" s="164" t="s">
        <v>38</v>
      </c>
      <c r="P174" s="141">
        <f>O174*H174</f>
        <v>0</v>
      </c>
      <c r="Q174" s="141">
        <v>2.8499999999999999E-4</v>
      </c>
      <c r="R174" s="141">
        <f>Q174*H174</f>
        <v>8.5499999999999997E-4</v>
      </c>
      <c r="S174" s="141">
        <v>0</v>
      </c>
      <c r="T174" s="142">
        <f>S174*H174</f>
        <v>0</v>
      </c>
      <c r="AR174" s="143" t="s">
        <v>269</v>
      </c>
      <c r="AT174" s="143" t="s">
        <v>167</v>
      </c>
      <c r="AU174" s="143" t="s">
        <v>82</v>
      </c>
      <c r="AY174" s="16" t="s">
        <v>155</v>
      </c>
      <c r="BE174" s="144">
        <f>IF(N174="základní",J174,0)</f>
        <v>0</v>
      </c>
      <c r="BF174" s="144">
        <f>IF(N174="snížená",J174,0)</f>
        <v>0</v>
      </c>
      <c r="BG174" s="144">
        <f>IF(N174="zákl. přenesená",J174,0)</f>
        <v>0</v>
      </c>
      <c r="BH174" s="144">
        <f>IF(N174="sníž. přenesená",J174,0)</f>
        <v>0</v>
      </c>
      <c r="BI174" s="144">
        <f>IF(N174="nulová",J174,0)</f>
        <v>0</v>
      </c>
      <c r="BJ174" s="16" t="s">
        <v>78</v>
      </c>
      <c r="BK174" s="144">
        <f>ROUND(I174*H174,2)</f>
        <v>0</v>
      </c>
      <c r="BL174" s="16" t="s">
        <v>269</v>
      </c>
      <c r="BM174" s="143" t="s">
        <v>1669</v>
      </c>
    </row>
    <row r="175" spans="2:65" s="1" customFormat="1">
      <c r="B175" s="31"/>
      <c r="D175" s="145" t="s">
        <v>163</v>
      </c>
      <c r="F175" s="146" t="s">
        <v>1670</v>
      </c>
      <c r="I175" s="147"/>
      <c r="L175" s="31"/>
      <c r="M175" s="148"/>
      <c r="T175" s="55"/>
      <c r="AT175" s="16" t="s">
        <v>163</v>
      </c>
      <c r="AU175" s="16" t="s">
        <v>82</v>
      </c>
    </row>
    <row r="176" spans="2:65" s="1" customFormat="1" ht="21.75" customHeight="1">
      <c r="B176" s="31"/>
      <c r="C176" s="156" t="s">
        <v>333</v>
      </c>
      <c r="D176" s="156" t="s">
        <v>167</v>
      </c>
      <c r="E176" s="157" t="s">
        <v>1671</v>
      </c>
      <c r="F176" s="158" t="s">
        <v>1672</v>
      </c>
      <c r="G176" s="159" t="s">
        <v>198</v>
      </c>
      <c r="H176" s="160">
        <v>53</v>
      </c>
      <c r="I176" s="161"/>
      <c r="J176" s="162">
        <f>ROUND(I176*H176,2)</f>
        <v>0</v>
      </c>
      <c r="K176" s="158" t="s">
        <v>1614</v>
      </c>
      <c r="L176" s="31"/>
      <c r="M176" s="163" t="s">
        <v>1</v>
      </c>
      <c r="N176" s="164" t="s">
        <v>38</v>
      </c>
      <c r="P176" s="141">
        <f>O176*H176</f>
        <v>0</v>
      </c>
      <c r="Q176" s="141">
        <v>0</v>
      </c>
      <c r="R176" s="141">
        <f>Q176*H176</f>
        <v>0</v>
      </c>
      <c r="S176" s="141">
        <v>0</v>
      </c>
      <c r="T176" s="142">
        <f>S176*H176</f>
        <v>0</v>
      </c>
      <c r="AR176" s="143" t="s">
        <v>269</v>
      </c>
      <c r="AT176" s="143" t="s">
        <v>167</v>
      </c>
      <c r="AU176" s="143" t="s">
        <v>82</v>
      </c>
      <c r="AY176" s="16" t="s">
        <v>155</v>
      </c>
      <c r="BE176" s="144">
        <f>IF(N176="základní",J176,0)</f>
        <v>0</v>
      </c>
      <c r="BF176" s="144">
        <f>IF(N176="snížená",J176,0)</f>
        <v>0</v>
      </c>
      <c r="BG176" s="144">
        <f>IF(N176="zákl. přenesená",J176,0)</f>
        <v>0</v>
      </c>
      <c r="BH176" s="144">
        <f>IF(N176="sníž. přenesená",J176,0)</f>
        <v>0</v>
      </c>
      <c r="BI176" s="144">
        <f>IF(N176="nulová",J176,0)</f>
        <v>0</v>
      </c>
      <c r="BJ176" s="16" t="s">
        <v>78</v>
      </c>
      <c r="BK176" s="144">
        <f>ROUND(I176*H176,2)</f>
        <v>0</v>
      </c>
      <c r="BL176" s="16" t="s">
        <v>269</v>
      </c>
      <c r="BM176" s="143" t="s">
        <v>1673</v>
      </c>
    </row>
    <row r="177" spans="2:65" s="1" customFormat="1">
      <c r="B177" s="31"/>
      <c r="D177" s="145" t="s">
        <v>163</v>
      </c>
      <c r="F177" s="146" t="s">
        <v>1674</v>
      </c>
      <c r="I177" s="147"/>
      <c r="L177" s="31"/>
      <c r="M177" s="148"/>
      <c r="T177" s="55"/>
      <c r="AT177" s="16" t="s">
        <v>163</v>
      </c>
      <c r="AU177" s="16" t="s">
        <v>82</v>
      </c>
    </row>
    <row r="178" spans="2:65" s="1" customFormat="1" ht="24.15" customHeight="1">
      <c r="B178" s="31"/>
      <c r="C178" s="156" t="s">
        <v>339</v>
      </c>
      <c r="D178" s="156" t="s">
        <v>167</v>
      </c>
      <c r="E178" s="157" t="s">
        <v>1675</v>
      </c>
      <c r="F178" s="158" t="s">
        <v>1676</v>
      </c>
      <c r="G178" s="159" t="s">
        <v>681</v>
      </c>
      <c r="H178" s="181"/>
      <c r="I178" s="161"/>
      <c r="J178" s="162">
        <f>ROUND(I178*H178,2)</f>
        <v>0</v>
      </c>
      <c r="K178" s="158" t="s">
        <v>1589</v>
      </c>
      <c r="L178" s="31"/>
      <c r="M178" s="163" t="s">
        <v>1</v>
      </c>
      <c r="N178" s="164" t="s">
        <v>38</v>
      </c>
      <c r="P178" s="141">
        <f>O178*H178</f>
        <v>0</v>
      </c>
      <c r="Q178" s="141">
        <v>0</v>
      </c>
      <c r="R178" s="141">
        <f>Q178*H178</f>
        <v>0</v>
      </c>
      <c r="S178" s="141">
        <v>0</v>
      </c>
      <c r="T178" s="142">
        <f>S178*H178</f>
        <v>0</v>
      </c>
      <c r="AR178" s="143" t="s">
        <v>269</v>
      </c>
      <c r="AT178" s="143" t="s">
        <v>167</v>
      </c>
      <c r="AU178" s="143" t="s">
        <v>82</v>
      </c>
      <c r="AY178" s="16" t="s">
        <v>155</v>
      </c>
      <c r="BE178" s="144">
        <f>IF(N178="základní",J178,0)</f>
        <v>0</v>
      </c>
      <c r="BF178" s="144">
        <f>IF(N178="snížená",J178,0)</f>
        <v>0</v>
      </c>
      <c r="BG178" s="144">
        <f>IF(N178="zákl. přenesená",J178,0)</f>
        <v>0</v>
      </c>
      <c r="BH178" s="144">
        <f>IF(N178="sníž. přenesená",J178,0)</f>
        <v>0</v>
      </c>
      <c r="BI178" s="144">
        <f>IF(N178="nulová",J178,0)</f>
        <v>0</v>
      </c>
      <c r="BJ178" s="16" t="s">
        <v>78</v>
      </c>
      <c r="BK178" s="144">
        <f>ROUND(I178*H178,2)</f>
        <v>0</v>
      </c>
      <c r="BL178" s="16" t="s">
        <v>269</v>
      </c>
      <c r="BM178" s="143" t="s">
        <v>1677</v>
      </c>
    </row>
    <row r="179" spans="2:65" s="1" customFormat="1" ht="28.8">
      <c r="B179" s="31"/>
      <c r="D179" s="145" t="s">
        <v>163</v>
      </c>
      <c r="F179" s="146" t="s">
        <v>1678</v>
      </c>
      <c r="I179" s="147"/>
      <c r="L179" s="31"/>
      <c r="M179" s="148"/>
      <c r="T179" s="55"/>
      <c r="AT179" s="16" t="s">
        <v>163</v>
      </c>
      <c r="AU179" s="16" t="s">
        <v>82</v>
      </c>
    </row>
    <row r="180" spans="2:65" s="11" customFormat="1" ht="22.95" customHeight="1">
      <c r="B180" s="119"/>
      <c r="D180" s="120" t="s">
        <v>72</v>
      </c>
      <c r="E180" s="129" t="s">
        <v>1679</v>
      </c>
      <c r="F180" s="129" t="s">
        <v>1680</v>
      </c>
      <c r="I180" s="122"/>
      <c r="J180" s="130">
        <f>BK180</f>
        <v>0</v>
      </c>
      <c r="L180" s="119"/>
      <c r="M180" s="124"/>
      <c r="P180" s="125">
        <f>SUM(P181:P226)</f>
        <v>0</v>
      </c>
      <c r="R180" s="125">
        <f>SUM(R181:R226)</f>
        <v>0.17113565049999999</v>
      </c>
      <c r="T180" s="126">
        <f>SUM(T181:T226)</f>
        <v>0</v>
      </c>
      <c r="AR180" s="120" t="s">
        <v>82</v>
      </c>
      <c r="AT180" s="127" t="s">
        <v>72</v>
      </c>
      <c r="AU180" s="127" t="s">
        <v>78</v>
      </c>
      <c r="AY180" s="120" t="s">
        <v>155</v>
      </c>
      <c r="BK180" s="128">
        <f>SUM(BK181:BK226)</f>
        <v>0</v>
      </c>
    </row>
    <row r="181" spans="2:65" s="1" customFormat="1" ht="21.75" customHeight="1">
      <c r="B181" s="31"/>
      <c r="C181" s="156" t="s">
        <v>346</v>
      </c>
      <c r="D181" s="156" t="s">
        <v>167</v>
      </c>
      <c r="E181" s="157" t="s">
        <v>1681</v>
      </c>
      <c r="F181" s="158" t="s">
        <v>1682</v>
      </c>
      <c r="G181" s="159" t="s">
        <v>191</v>
      </c>
      <c r="H181" s="160">
        <v>2</v>
      </c>
      <c r="I181" s="161"/>
      <c r="J181" s="162">
        <f>ROUND(I181*H181,2)</f>
        <v>0</v>
      </c>
      <c r="K181" s="158" t="s">
        <v>1589</v>
      </c>
      <c r="L181" s="31"/>
      <c r="M181" s="163" t="s">
        <v>1</v>
      </c>
      <c r="N181" s="164" t="s">
        <v>38</v>
      </c>
      <c r="P181" s="141">
        <f>O181*H181</f>
        <v>0</v>
      </c>
      <c r="Q181" s="141">
        <v>1.204103E-3</v>
      </c>
      <c r="R181" s="141">
        <f>Q181*H181</f>
        <v>2.408206E-3</v>
      </c>
      <c r="S181" s="141">
        <v>0</v>
      </c>
      <c r="T181" s="142">
        <f>S181*H181</f>
        <v>0</v>
      </c>
      <c r="AR181" s="143" t="s">
        <v>269</v>
      </c>
      <c r="AT181" s="143" t="s">
        <v>167</v>
      </c>
      <c r="AU181" s="143" t="s">
        <v>82</v>
      </c>
      <c r="AY181" s="16" t="s">
        <v>155</v>
      </c>
      <c r="BE181" s="144">
        <f>IF(N181="základní",J181,0)</f>
        <v>0</v>
      </c>
      <c r="BF181" s="144">
        <f>IF(N181="snížená",J181,0)</f>
        <v>0</v>
      </c>
      <c r="BG181" s="144">
        <f>IF(N181="zákl. přenesená",J181,0)</f>
        <v>0</v>
      </c>
      <c r="BH181" s="144">
        <f>IF(N181="sníž. přenesená",J181,0)</f>
        <v>0</v>
      </c>
      <c r="BI181" s="144">
        <f>IF(N181="nulová",J181,0)</f>
        <v>0</v>
      </c>
      <c r="BJ181" s="16" t="s">
        <v>78</v>
      </c>
      <c r="BK181" s="144">
        <f>ROUND(I181*H181,2)</f>
        <v>0</v>
      </c>
      <c r="BL181" s="16" t="s">
        <v>269</v>
      </c>
      <c r="BM181" s="143" t="s">
        <v>1683</v>
      </c>
    </row>
    <row r="182" spans="2:65" s="1" customFormat="1" ht="19.2">
      <c r="B182" s="31"/>
      <c r="D182" s="145" t="s">
        <v>163</v>
      </c>
      <c r="F182" s="146" t="s">
        <v>1684</v>
      </c>
      <c r="I182" s="147"/>
      <c r="L182" s="31"/>
      <c r="M182" s="148"/>
      <c r="T182" s="55"/>
      <c r="AT182" s="16" t="s">
        <v>163</v>
      </c>
      <c r="AU182" s="16" t="s">
        <v>82</v>
      </c>
    </row>
    <row r="183" spans="2:65" s="1" customFormat="1" ht="24.15" customHeight="1">
      <c r="B183" s="31"/>
      <c r="C183" s="156" t="s">
        <v>351</v>
      </c>
      <c r="D183" s="156" t="s">
        <v>167</v>
      </c>
      <c r="E183" s="157" t="s">
        <v>1685</v>
      </c>
      <c r="F183" s="158" t="s">
        <v>1686</v>
      </c>
      <c r="G183" s="159" t="s">
        <v>198</v>
      </c>
      <c r="H183" s="160">
        <v>48</v>
      </c>
      <c r="I183" s="161"/>
      <c r="J183" s="162">
        <f>ROUND(I183*H183,2)</f>
        <v>0</v>
      </c>
      <c r="K183" s="158" t="s">
        <v>1614</v>
      </c>
      <c r="L183" s="31"/>
      <c r="M183" s="163" t="s">
        <v>1</v>
      </c>
      <c r="N183" s="164" t="s">
        <v>38</v>
      </c>
      <c r="P183" s="141">
        <f>O183*H183</f>
        <v>0</v>
      </c>
      <c r="Q183" s="141">
        <v>7.7688400000000004E-4</v>
      </c>
      <c r="R183" s="141">
        <f>Q183*H183</f>
        <v>3.7290431999999998E-2</v>
      </c>
      <c r="S183" s="141">
        <v>0</v>
      </c>
      <c r="T183" s="142">
        <f>S183*H183</f>
        <v>0</v>
      </c>
      <c r="AR183" s="143" t="s">
        <v>269</v>
      </c>
      <c r="AT183" s="143" t="s">
        <v>167</v>
      </c>
      <c r="AU183" s="143" t="s">
        <v>82</v>
      </c>
      <c r="AY183" s="16" t="s">
        <v>155</v>
      </c>
      <c r="BE183" s="144">
        <f>IF(N183="základní",J183,0)</f>
        <v>0</v>
      </c>
      <c r="BF183" s="144">
        <f>IF(N183="snížená",J183,0)</f>
        <v>0</v>
      </c>
      <c r="BG183" s="144">
        <f>IF(N183="zákl. přenesená",J183,0)</f>
        <v>0</v>
      </c>
      <c r="BH183" s="144">
        <f>IF(N183="sníž. přenesená",J183,0)</f>
        <v>0</v>
      </c>
      <c r="BI183" s="144">
        <f>IF(N183="nulová",J183,0)</f>
        <v>0</v>
      </c>
      <c r="BJ183" s="16" t="s">
        <v>78</v>
      </c>
      <c r="BK183" s="144">
        <f>ROUND(I183*H183,2)</f>
        <v>0</v>
      </c>
      <c r="BL183" s="16" t="s">
        <v>269</v>
      </c>
      <c r="BM183" s="143" t="s">
        <v>1687</v>
      </c>
    </row>
    <row r="184" spans="2:65" s="1" customFormat="1" ht="19.2">
      <c r="B184" s="31"/>
      <c r="D184" s="145" t="s">
        <v>163</v>
      </c>
      <c r="F184" s="146" t="s">
        <v>1688</v>
      </c>
      <c r="I184" s="147"/>
      <c r="L184" s="31"/>
      <c r="M184" s="148"/>
      <c r="T184" s="55"/>
      <c r="AT184" s="16" t="s">
        <v>163</v>
      </c>
      <c r="AU184" s="16" t="s">
        <v>82</v>
      </c>
    </row>
    <row r="185" spans="2:65" s="1" customFormat="1" ht="24.15" customHeight="1">
      <c r="B185" s="31"/>
      <c r="C185" s="156" t="s">
        <v>366</v>
      </c>
      <c r="D185" s="156" t="s">
        <v>167</v>
      </c>
      <c r="E185" s="157" t="s">
        <v>1689</v>
      </c>
      <c r="F185" s="158" t="s">
        <v>1690</v>
      </c>
      <c r="G185" s="159" t="s">
        <v>198</v>
      </c>
      <c r="H185" s="160">
        <v>45</v>
      </c>
      <c r="I185" s="161"/>
      <c r="J185" s="162">
        <f>ROUND(I185*H185,2)</f>
        <v>0</v>
      </c>
      <c r="K185" s="158" t="s">
        <v>1614</v>
      </c>
      <c r="L185" s="31"/>
      <c r="M185" s="163" t="s">
        <v>1</v>
      </c>
      <c r="N185" s="164" t="s">
        <v>38</v>
      </c>
      <c r="P185" s="141">
        <f>O185*H185</f>
        <v>0</v>
      </c>
      <c r="Q185" s="141">
        <v>9.5549999999999997E-4</v>
      </c>
      <c r="R185" s="141">
        <f>Q185*H185</f>
        <v>4.2997500000000001E-2</v>
      </c>
      <c r="S185" s="141">
        <v>0</v>
      </c>
      <c r="T185" s="142">
        <f>S185*H185</f>
        <v>0</v>
      </c>
      <c r="AR185" s="143" t="s">
        <v>269</v>
      </c>
      <c r="AT185" s="143" t="s">
        <v>167</v>
      </c>
      <c r="AU185" s="143" t="s">
        <v>82</v>
      </c>
      <c r="AY185" s="16" t="s">
        <v>155</v>
      </c>
      <c r="BE185" s="144">
        <f>IF(N185="základní",J185,0)</f>
        <v>0</v>
      </c>
      <c r="BF185" s="144">
        <f>IF(N185="snížená",J185,0)</f>
        <v>0</v>
      </c>
      <c r="BG185" s="144">
        <f>IF(N185="zákl. přenesená",J185,0)</f>
        <v>0</v>
      </c>
      <c r="BH185" s="144">
        <f>IF(N185="sníž. přenesená",J185,0)</f>
        <v>0</v>
      </c>
      <c r="BI185" s="144">
        <f>IF(N185="nulová",J185,0)</f>
        <v>0</v>
      </c>
      <c r="BJ185" s="16" t="s">
        <v>78</v>
      </c>
      <c r="BK185" s="144">
        <f>ROUND(I185*H185,2)</f>
        <v>0</v>
      </c>
      <c r="BL185" s="16" t="s">
        <v>269</v>
      </c>
      <c r="BM185" s="143" t="s">
        <v>1691</v>
      </c>
    </row>
    <row r="186" spans="2:65" s="1" customFormat="1" ht="19.2">
      <c r="B186" s="31"/>
      <c r="D186" s="145" t="s">
        <v>163</v>
      </c>
      <c r="F186" s="146" t="s">
        <v>1692</v>
      </c>
      <c r="I186" s="147"/>
      <c r="L186" s="31"/>
      <c r="M186" s="148"/>
      <c r="T186" s="55"/>
      <c r="AT186" s="16" t="s">
        <v>163</v>
      </c>
      <c r="AU186" s="16" t="s">
        <v>82</v>
      </c>
    </row>
    <row r="187" spans="2:65" s="1" customFormat="1" ht="24.15" customHeight="1">
      <c r="B187" s="31"/>
      <c r="C187" s="156" t="s">
        <v>371</v>
      </c>
      <c r="D187" s="156" t="s">
        <v>167</v>
      </c>
      <c r="E187" s="157" t="s">
        <v>1693</v>
      </c>
      <c r="F187" s="158" t="s">
        <v>1694</v>
      </c>
      <c r="G187" s="159" t="s">
        <v>198</v>
      </c>
      <c r="H187" s="160">
        <v>20</v>
      </c>
      <c r="I187" s="161"/>
      <c r="J187" s="162">
        <f>ROUND(I187*H187,2)</f>
        <v>0</v>
      </c>
      <c r="K187" s="158" t="s">
        <v>1614</v>
      </c>
      <c r="L187" s="31"/>
      <c r="M187" s="163" t="s">
        <v>1</v>
      </c>
      <c r="N187" s="164" t="s">
        <v>38</v>
      </c>
      <c r="P187" s="141">
        <f>O187*H187</f>
        <v>0</v>
      </c>
      <c r="Q187" s="141">
        <v>1.2473759999999999E-3</v>
      </c>
      <c r="R187" s="141">
        <f>Q187*H187</f>
        <v>2.4947519999999997E-2</v>
      </c>
      <c r="S187" s="141">
        <v>0</v>
      </c>
      <c r="T187" s="142">
        <f>S187*H187</f>
        <v>0</v>
      </c>
      <c r="AR187" s="143" t="s">
        <v>269</v>
      </c>
      <c r="AT187" s="143" t="s">
        <v>167</v>
      </c>
      <c r="AU187" s="143" t="s">
        <v>82</v>
      </c>
      <c r="AY187" s="16" t="s">
        <v>155</v>
      </c>
      <c r="BE187" s="144">
        <f>IF(N187="základní",J187,0)</f>
        <v>0</v>
      </c>
      <c r="BF187" s="144">
        <f>IF(N187="snížená",J187,0)</f>
        <v>0</v>
      </c>
      <c r="BG187" s="144">
        <f>IF(N187="zákl. přenesená",J187,0)</f>
        <v>0</v>
      </c>
      <c r="BH187" s="144">
        <f>IF(N187="sníž. přenesená",J187,0)</f>
        <v>0</v>
      </c>
      <c r="BI187" s="144">
        <f>IF(N187="nulová",J187,0)</f>
        <v>0</v>
      </c>
      <c r="BJ187" s="16" t="s">
        <v>78</v>
      </c>
      <c r="BK187" s="144">
        <f>ROUND(I187*H187,2)</f>
        <v>0</v>
      </c>
      <c r="BL187" s="16" t="s">
        <v>269</v>
      </c>
      <c r="BM187" s="143" t="s">
        <v>1695</v>
      </c>
    </row>
    <row r="188" spans="2:65" s="1" customFormat="1" ht="19.2">
      <c r="B188" s="31"/>
      <c r="D188" s="145" t="s">
        <v>163</v>
      </c>
      <c r="F188" s="146" t="s">
        <v>1696</v>
      </c>
      <c r="I188" s="147"/>
      <c r="L188" s="31"/>
      <c r="M188" s="148"/>
      <c r="T188" s="55"/>
      <c r="AT188" s="16" t="s">
        <v>163</v>
      </c>
      <c r="AU188" s="16" t="s">
        <v>82</v>
      </c>
    </row>
    <row r="189" spans="2:65" s="1" customFormat="1" ht="16.5" customHeight="1">
      <c r="B189" s="31"/>
      <c r="C189" s="156" t="s">
        <v>378</v>
      </c>
      <c r="D189" s="156" t="s">
        <v>167</v>
      </c>
      <c r="E189" s="157" t="s">
        <v>1697</v>
      </c>
      <c r="F189" s="158" t="s">
        <v>1698</v>
      </c>
      <c r="G189" s="159" t="s">
        <v>191</v>
      </c>
      <c r="H189" s="160">
        <v>31</v>
      </c>
      <c r="I189" s="161"/>
      <c r="J189" s="162">
        <f>ROUND(I189*H189,2)</f>
        <v>0</v>
      </c>
      <c r="K189" s="158" t="s">
        <v>1614</v>
      </c>
      <c r="L189" s="31"/>
      <c r="M189" s="163" t="s">
        <v>1</v>
      </c>
      <c r="N189" s="164" t="s">
        <v>38</v>
      </c>
      <c r="P189" s="141">
        <f>O189*H189</f>
        <v>0</v>
      </c>
      <c r="Q189" s="141">
        <v>0</v>
      </c>
      <c r="R189" s="141">
        <f>Q189*H189</f>
        <v>0</v>
      </c>
      <c r="S189" s="141">
        <v>0</v>
      </c>
      <c r="T189" s="142">
        <f>S189*H189</f>
        <v>0</v>
      </c>
      <c r="AR189" s="143" t="s">
        <v>269</v>
      </c>
      <c r="AT189" s="143" t="s">
        <v>167</v>
      </c>
      <c r="AU189" s="143" t="s">
        <v>82</v>
      </c>
      <c r="AY189" s="16" t="s">
        <v>155</v>
      </c>
      <c r="BE189" s="144">
        <f>IF(N189="základní",J189,0)</f>
        <v>0</v>
      </c>
      <c r="BF189" s="144">
        <f>IF(N189="snížená",J189,0)</f>
        <v>0</v>
      </c>
      <c r="BG189" s="144">
        <f>IF(N189="zákl. přenesená",J189,0)</f>
        <v>0</v>
      </c>
      <c r="BH189" s="144">
        <f>IF(N189="sníž. přenesená",J189,0)</f>
        <v>0</v>
      </c>
      <c r="BI189" s="144">
        <f>IF(N189="nulová",J189,0)</f>
        <v>0</v>
      </c>
      <c r="BJ189" s="16" t="s">
        <v>78</v>
      </c>
      <c r="BK189" s="144">
        <f>ROUND(I189*H189,2)</f>
        <v>0</v>
      </c>
      <c r="BL189" s="16" t="s">
        <v>269</v>
      </c>
      <c r="BM189" s="143" t="s">
        <v>1699</v>
      </c>
    </row>
    <row r="190" spans="2:65" s="1" customFormat="1" ht="19.2">
      <c r="B190" s="31"/>
      <c r="D190" s="145" t="s">
        <v>163</v>
      </c>
      <c r="F190" s="146" t="s">
        <v>1700</v>
      </c>
      <c r="I190" s="147"/>
      <c r="L190" s="31"/>
      <c r="M190" s="148"/>
      <c r="T190" s="55"/>
      <c r="AT190" s="16" t="s">
        <v>163</v>
      </c>
      <c r="AU190" s="16" t="s">
        <v>82</v>
      </c>
    </row>
    <row r="191" spans="2:65" s="12" customFormat="1">
      <c r="B191" s="149"/>
      <c r="D191" s="145" t="s">
        <v>164</v>
      </c>
      <c r="E191" s="155" t="s">
        <v>1</v>
      </c>
      <c r="F191" s="150" t="s">
        <v>1701</v>
      </c>
      <c r="H191" s="151">
        <v>31</v>
      </c>
      <c r="I191" s="152"/>
      <c r="L191" s="149"/>
      <c r="M191" s="153"/>
      <c r="T191" s="154"/>
      <c r="AT191" s="155" t="s">
        <v>164</v>
      </c>
      <c r="AU191" s="155" t="s">
        <v>82</v>
      </c>
      <c r="AV191" s="12" t="s">
        <v>82</v>
      </c>
      <c r="AW191" s="12" t="s">
        <v>30</v>
      </c>
      <c r="AX191" s="12" t="s">
        <v>73</v>
      </c>
      <c r="AY191" s="155" t="s">
        <v>155</v>
      </c>
    </row>
    <row r="192" spans="2:65" s="14" customFormat="1">
      <c r="B192" s="172"/>
      <c r="D192" s="145" t="s">
        <v>164</v>
      </c>
      <c r="E192" s="173" t="s">
        <v>1</v>
      </c>
      <c r="F192" s="174" t="s">
        <v>179</v>
      </c>
      <c r="H192" s="175">
        <v>31</v>
      </c>
      <c r="I192" s="176"/>
      <c r="L192" s="172"/>
      <c r="M192" s="177"/>
      <c r="T192" s="178"/>
      <c r="AT192" s="173" t="s">
        <v>164</v>
      </c>
      <c r="AU192" s="173" t="s">
        <v>82</v>
      </c>
      <c r="AV192" s="14" t="s">
        <v>88</v>
      </c>
      <c r="AW192" s="14" t="s">
        <v>30</v>
      </c>
      <c r="AX192" s="14" t="s">
        <v>78</v>
      </c>
      <c r="AY192" s="173" t="s">
        <v>155</v>
      </c>
    </row>
    <row r="193" spans="2:65" s="1" customFormat="1" ht="24.15" customHeight="1">
      <c r="B193" s="31"/>
      <c r="C193" s="156" t="s">
        <v>394</v>
      </c>
      <c r="D193" s="156" t="s">
        <v>167</v>
      </c>
      <c r="E193" s="157" t="s">
        <v>1702</v>
      </c>
      <c r="F193" s="158" t="s">
        <v>1703</v>
      </c>
      <c r="G193" s="159" t="s">
        <v>191</v>
      </c>
      <c r="H193" s="160">
        <v>3</v>
      </c>
      <c r="I193" s="161"/>
      <c r="J193" s="162">
        <f>ROUND(I193*H193,2)</f>
        <v>0</v>
      </c>
      <c r="K193" s="158" t="s">
        <v>1589</v>
      </c>
      <c r="L193" s="31"/>
      <c r="M193" s="163" t="s">
        <v>1</v>
      </c>
      <c r="N193" s="164" t="s">
        <v>38</v>
      </c>
      <c r="P193" s="141">
        <f>O193*H193</f>
        <v>0</v>
      </c>
      <c r="Q193" s="141">
        <v>0</v>
      </c>
      <c r="R193" s="141">
        <f>Q193*H193</f>
        <v>0</v>
      </c>
      <c r="S193" s="141">
        <v>0</v>
      </c>
      <c r="T193" s="142">
        <f>S193*H193</f>
        <v>0</v>
      </c>
      <c r="AR193" s="143" t="s">
        <v>269</v>
      </c>
      <c r="AT193" s="143" t="s">
        <v>167</v>
      </c>
      <c r="AU193" s="143" t="s">
        <v>82</v>
      </c>
      <c r="AY193" s="16" t="s">
        <v>155</v>
      </c>
      <c r="BE193" s="144">
        <f>IF(N193="základní",J193,0)</f>
        <v>0</v>
      </c>
      <c r="BF193" s="144">
        <f>IF(N193="snížená",J193,0)</f>
        <v>0</v>
      </c>
      <c r="BG193" s="144">
        <f>IF(N193="zákl. přenesená",J193,0)</f>
        <v>0</v>
      </c>
      <c r="BH193" s="144">
        <f>IF(N193="sníž. přenesená",J193,0)</f>
        <v>0</v>
      </c>
      <c r="BI193" s="144">
        <f>IF(N193="nulová",J193,0)</f>
        <v>0</v>
      </c>
      <c r="BJ193" s="16" t="s">
        <v>78</v>
      </c>
      <c r="BK193" s="144">
        <f>ROUND(I193*H193,2)</f>
        <v>0</v>
      </c>
      <c r="BL193" s="16" t="s">
        <v>269</v>
      </c>
      <c r="BM193" s="143" t="s">
        <v>1704</v>
      </c>
    </row>
    <row r="194" spans="2:65" s="1" customFormat="1" ht="19.2">
      <c r="B194" s="31"/>
      <c r="D194" s="145" t="s">
        <v>163</v>
      </c>
      <c r="F194" s="146" t="s">
        <v>1705</v>
      </c>
      <c r="I194" s="147"/>
      <c r="L194" s="31"/>
      <c r="M194" s="148"/>
      <c r="T194" s="55"/>
      <c r="AT194" s="16" t="s">
        <v>163</v>
      </c>
      <c r="AU194" s="16" t="s">
        <v>82</v>
      </c>
    </row>
    <row r="195" spans="2:65" s="1" customFormat="1" ht="21.75" customHeight="1">
      <c r="B195" s="31"/>
      <c r="C195" s="156" t="s">
        <v>399</v>
      </c>
      <c r="D195" s="156" t="s">
        <v>167</v>
      </c>
      <c r="E195" s="157" t="s">
        <v>1706</v>
      </c>
      <c r="F195" s="158" t="s">
        <v>1707</v>
      </c>
      <c r="G195" s="159" t="s">
        <v>191</v>
      </c>
      <c r="H195" s="160">
        <v>25</v>
      </c>
      <c r="I195" s="161"/>
      <c r="J195" s="162">
        <f>ROUND(I195*H195,2)</f>
        <v>0</v>
      </c>
      <c r="K195" s="158" t="s">
        <v>1614</v>
      </c>
      <c r="L195" s="31"/>
      <c r="M195" s="163" t="s">
        <v>1</v>
      </c>
      <c r="N195" s="164" t="s">
        <v>38</v>
      </c>
      <c r="P195" s="141">
        <f>O195*H195</f>
        <v>0</v>
      </c>
      <c r="Q195" s="141">
        <v>1.260485E-4</v>
      </c>
      <c r="R195" s="141">
        <f>Q195*H195</f>
        <v>3.1512125000000002E-3</v>
      </c>
      <c r="S195" s="141">
        <v>0</v>
      </c>
      <c r="T195" s="142">
        <f>S195*H195</f>
        <v>0</v>
      </c>
      <c r="AR195" s="143" t="s">
        <v>269</v>
      </c>
      <c r="AT195" s="143" t="s">
        <v>167</v>
      </c>
      <c r="AU195" s="143" t="s">
        <v>82</v>
      </c>
      <c r="AY195" s="16" t="s">
        <v>155</v>
      </c>
      <c r="BE195" s="144">
        <f>IF(N195="základní",J195,0)</f>
        <v>0</v>
      </c>
      <c r="BF195" s="144">
        <f>IF(N195="snížená",J195,0)</f>
        <v>0</v>
      </c>
      <c r="BG195" s="144">
        <f>IF(N195="zákl. přenesená",J195,0)</f>
        <v>0</v>
      </c>
      <c r="BH195" s="144">
        <f>IF(N195="sníž. přenesená",J195,0)</f>
        <v>0</v>
      </c>
      <c r="BI195" s="144">
        <f>IF(N195="nulová",J195,0)</f>
        <v>0</v>
      </c>
      <c r="BJ195" s="16" t="s">
        <v>78</v>
      </c>
      <c r="BK195" s="144">
        <f>ROUND(I195*H195,2)</f>
        <v>0</v>
      </c>
      <c r="BL195" s="16" t="s">
        <v>269</v>
      </c>
      <c r="BM195" s="143" t="s">
        <v>1708</v>
      </c>
    </row>
    <row r="196" spans="2:65" s="1" customFormat="1">
      <c r="B196" s="31"/>
      <c r="D196" s="145" t="s">
        <v>163</v>
      </c>
      <c r="F196" s="146" t="s">
        <v>1709</v>
      </c>
      <c r="I196" s="147"/>
      <c r="L196" s="31"/>
      <c r="M196" s="148"/>
      <c r="T196" s="55"/>
      <c r="AT196" s="16" t="s">
        <v>163</v>
      </c>
      <c r="AU196" s="16" t="s">
        <v>82</v>
      </c>
    </row>
    <row r="197" spans="2:65" s="12" customFormat="1">
      <c r="B197" s="149"/>
      <c r="D197" s="145" t="s">
        <v>164</v>
      </c>
      <c r="E197" s="155" t="s">
        <v>1</v>
      </c>
      <c r="F197" s="150" t="s">
        <v>1710</v>
      </c>
      <c r="H197" s="151">
        <v>25</v>
      </c>
      <c r="I197" s="152"/>
      <c r="L197" s="149"/>
      <c r="M197" s="153"/>
      <c r="T197" s="154"/>
      <c r="AT197" s="155" t="s">
        <v>164</v>
      </c>
      <c r="AU197" s="155" t="s">
        <v>82</v>
      </c>
      <c r="AV197" s="12" t="s">
        <v>82</v>
      </c>
      <c r="AW197" s="12" t="s">
        <v>30</v>
      </c>
      <c r="AX197" s="12" t="s">
        <v>73</v>
      </c>
      <c r="AY197" s="155" t="s">
        <v>155</v>
      </c>
    </row>
    <row r="198" spans="2:65" s="14" customFormat="1">
      <c r="B198" s="172"/>
      <c r="D198" s="145" t="s">
        <v>164</v>
      </c>
      <c r="E198" s="173" t="s">
        <v>1</v>
      </c>
      <c r="F198" s="174" t="s">
        <v>179</v>
      </c>
      <c r="H198" s="175">
        <v>25</v>
      </c>
      <c r="I198" s="176"/>
      <c r="L198" s="172"/>
      <c r="M198" s="177"/>
      <c r="T198" s="178"/>
      <c r="AT198" s="173" t="s">
        <v>164</v>
      </c>
      <c r="AU198" s="173" t="s">
        <v>82</v>
      </c>
      <c r="AV198" s="14" t="s">
        <v>88</v>
      </c>
      <c r="AW198" s="14" t="s">
        <v>30</v>
      </c>
      <c r="AX198" s="14" t="s">
        <v>78</v>
      </c>
      <c r="AY198" s="173" t="s">
        <v>155</v>
      </c>
    </row>
    <row r="199" spans="2:65" s="1" customFormat="1" ht="16.5" customHeight="1">
      <c r="B199" s="31"/>
      <c r="C199" s="156" t="s">
        <v>404</v>
      </c>
      <c r="D199" s="156" t="s">
        <v>167</v>
      </c>
      <c r="E199" s="157" t="s">
        <v>1711</v>
      </c>
      <c r="F199" s="158" t="s">
        <v>1712</v>
      </c>
      <c r="G199" s="159" t="s">
        <v>1713</v>
      </c>
      <c r="H199" s="160">
        <v>3</v>
      </c>
      <c r="I199" s="161"/>
      <c r="J199" s="162">
        <f>ROUND(I199*H199,2)</f>
        <v>0</v>
      </c>
      <c r="K199" s="158" t="s">
        <v>1614</v>
      </c>
      <c r="L199" s="31"/>
      <c r="M199" s="163" t="s">
        <v>1</v>
      </c>
      <c r="N199" s="164" t="s">
        <v>38</v>
      </c>
      <c r="P199" s="141">
        <f>O199*H199</f>
        <v>0</v>
      </c>
      <c r="Q199" s="141">
        <v>2.5209700000000001E-4</v>
      </c>
      <c r="R199" s="141">
        <f>Q199*H199</f>
        <v>7.5629100000000008E-4</v>
      </c>
      <c r="S199" s="141">
        <v>0</v>
      </c>
      <c r="T199" s="142">
        <f>S199*H199</f>
        <v>0</v>
      </c>
      <c r="AR199" s="143" t="s">
        <v>269</v>
      </c>
      <c r="AT199" s="143" t="s">
        <v>167</v>
      </c>
      <c r="AU199" s="143" t="s">
        <v>82</v>
      </c>
      <c r="AY199" s="16" t="s">
        <v>155</v>
      </c>
      <c r="BE199" s="144">
        <f>IF(N199="základní",J199,0)</f>
        <v>0</v>
      </c>
      <c r="BF199" s="144">
        <f>IF(N199="snížená",J199,0)</f>
        <v>0</v>
      </c>
      <c r="BG199" s="144">
        <f>IF(N199="zákl. přenesená",J199,0)</f>
        <v>0</v>
      </c>
      <c r="BH199" s="144">
        <f>IF(N199="sníž. přenesená",J199,0)</f>
        <v>0</v>
      </c>
      <c r="BI199" s="144">
        <f>IF(N199="nulová",J199,0)</f>
        <v>0</v>
      </c>
      <c r="BJ199" s="16" t="s">
        <v>78</v>
      </c>
      <c r="BK199" s="144">
        <f>ROUND(I199*H199,2)</f>
        <v>0</v>
      </c>
      <c r="BL199" s="16" t="s">
        <v>269</v>
      </c>
      <c r="BM199" s="143" t="s">
        <v>1714</v>
      </c>
    </row>
    <row r="200" spans="2:65" s="1" customFormat="1">
      <c r="B200" s="31"/>
      <c r="D200" s="145" t="s">
        <v>163</v>
      </c>
      <c r="F200" s="146" t="s">
        <v>1715</v>
      </c>
      <c r="I200" s="147"/>
      <c r="L200" s="31"/>
      <c r="M200" s="148"/>
      <c r="T200" s="55"/>
      <c r="AT200" s="16" t="s">
        <v>163</v>
      </c>
      <c r="AU200" s="16" t="s">
        <v>82</v>
      </c>
    </row>
    <row r="201" spans="2:65" s="12" customFormat="1">
      <c r="B201" s="149"/>
      <c r="D201" s="145" t="s">
        <v>164</v>
      </c>
      <c r="E201" s="155" t="s">
        <v>1</v>
      </c>
      <c r="F201" s="150" t="s">
        <v>1643</v>
      </c>
      <c r="H201" s="151">
        <v>3</v>
      </c>
      <c r="I201" s="152"/>
      <c r="L201" s="149"/>
      <c r="M201" s="153"/>
      <c r="T201" s="154"/>
      <c r="AT201" s="155" t="s">
        <v>164</v>
      </c>
      <c r="AU201" s="155" t="s">
        <v>82</v>
      </c>
      <c r="AV201" s="12" t="s">
        <v>82</v>
      </c>
      <c r="AW201" s="12" t="s">
        <v>30</v>
      </c>
      <c r="AX201" s="12" t="s">
        <v>73</v>
      </c>
      <c r="AY201" s="155" t="s">
        <v>155</v>
      </c>
    </row>
    <row r="202" spans="2:65" s="14" customFormat="1">
      <c r="B202" s="172"/>
      <c r="D202" s="145" t="s">
        <v>164</v>
      </c>
      <c r="E202" s="173" t="s">
        <v>1</v>
      </c>
      <c r="F202" s="174" t="s">
        <v>179</v>
      </c>
      <c r="H202" s="175">
        <v>3</v>
      </c>
      <c r="I202" s="176"/>
      <c r="L202" s="172"/>
      <c r="M202" s="177"/>
      <c r="T202" s="178"/>
      <c r="AT202" s="173" t="s">
        <v>164</v>
      </c>
      <c r="AU202" s="173" t="s">
        <v>82</v>
      </c>
      <c r="AV202" s="14" t="s">
        <v>88</v>
      </c>
      <c r="AW202" s="14" t="s">
        <v>30</v>
      </c>
      <c r="AX202" s="14" t="s">
        <v>78</v>
      </c>
      <c r="AY202" s="173" t="s">
        <v>155</v>
      </c>
    </row>
    <row r="203" spans="2:65" s="1" customFormat="1" ht="21.75" customHeight="1">
      <c r="B203" s="31"/>
      <c r="C203" s="156" t="s">
        <v>409</v>
      </c>
      <c r="D203" s="156" t="s">
        <v>167</v>
      </c>
      <c r="E203" s="157" t="s">
        <v>1716</v>
      </c>
      <c r="F203" s="158" t="s">
        <v>1717</v>
      </c>
      <c r="G203" s="159" t="s">
        <v>191</v>
      </c>
      <c r="H203" s="160">
        <v>1</v>
      </c>
      <c r="I203" s="161"/>
      <c r="J203" s="162">
        <f>ROUND(I203*H203,2)</f>
        <v>0</v>
      </c>
      <c r="K203" s="158" t="s">
        <v>1589</v>
      </c>
      <c r="L203" s="31"/>
      <c r="M203" s="163" t="s">
        <v>1</v>
      </c>
      <c r="N203" s="164" t="s">
        <v>38</v>
      </c>
      <c r="P203" s="141">
        <f>O203*H203</f>
        <v>0</v>
      </c>
      <c r="Q203" s="141">
        <v>1.2004849999999999E-4</v>
      </c>
      <c r="R203" s="141">
        <f>Q203*H203</f>
        <v>1.2004849999999999E-4</v>
      </c>
      <c r="S203" s="141">
        <v>0</v>
      </c>
      <c r="T203" s="142">
        <f>S203*H203</f>
        <v>0</v>
      </c>
      <c r="AR203" s="143" t="s">
        <v>269</v>
      </c>
      <c r="AT203" s="143" t="s">
        <v>167</v>
      </c>
      <c r="AU203" s="143" t="s">
        <v>82</v>
      </c>
      <c r="AY203" s="16" t="s">
        <v>155</v>
      </c>
      <c r="BE203" s="144">
        <f>IF(N203="základní",J203,0)</f>
        <v>0</v>
      </c>
      <c r="BF203" s="144">
        <f>IF(N203="snížená",J203,0)</f>
        <v>0</v>
      </c>
      <c r="BG203" s="144">
        <f>IF(N203="zákl. přenesená",J203,0)</f>
        <v>0</v>
      </c>
      <c r="BH203" s="144">
        <f>IF(N203="sníž. přenesená",J203,0)</f>
        <v>0</v>
      </c>
      <c r="BI203" s="144">
        <f>IF(N203="nulová",J203,0)</f>
        <v>0</v>
      </c>
      <c r="BJ203" s="16" t="s">
        <v>78</v>
      </c>
      <c r="BK203" s="144">
        <f>ROUND(I203*H203,2)</f>
        <v>0</v>
      </c>
      <c r="BL203" s="16" t="s">
        <v>269</v>
      </c>
      <c r="BM203" s="143" t="s">
        <v>1718</v>
      </c>
    </row>
    <row r="204" spans="2:65" s="1" customFormat="1" ht="19.2">
      <c r="B204" s="31"/>
      <c r="D204" s="145" t="s">
        <v>163</v>
      </c>
      <c r="F204" s="146" t="s">
        <v>1719</v>
      </c>
      <c r="I204" s="147"/>
      <c r="L204" s="31"/>
      <c r="M204" s="148"/>
      <c r="T204" s="55"/>
      <c r="AT204" s="16" t="s">
        <v>163</v>
      </c>
      <c r="AU204" s="16" t="s">
        <v>82</v>
      </c>
    </row>
    <row r="205" spans="2:65" s="1" customFormat="1" ht="16.5" customHeight="1">
      <c r="B205" s="31"/>
      <c r="C205" s="156" t="s">
        <v>414</v>
      </c>
      <c r="D205" s="156" t="s">
        <v>167</v>
      </c>
      <c r="E205" s="157" t="s">
        <v>1720</v>
      </c>
      <c r="F205" s="158" t="s">
        <v>1721</v>
      </c>
      <c r="G205" s="159" t="s">
        <v>191</v>
      </c>
      <c r="H205" s="160">
        <v>1</v>
      </c>
      <c r="I205" s="161"/>
      <c r="J205" s="162">
        <f>ROUND(I205*H205,2)</f>
        <v>0</v>
      </c>
      <c r="K205" s="158" t="s">
        <v>1589</v>
      </c>
      <c r="L205" s="31"/>
      <c r="M205" s="163" t="s">
        <v>1</v>
      </c>
      <c r="N205" s="164" t="s">
        <v>38</v>
      </c>
      <c r="P205" s="141">
        <f>O205*H205</f>
        <v>0</v>
      </c>
      <c r="Q205" s="141">
        <v>4.062688E-4</v>
      </c>
      <c r="R205" s="141">
        <f>Q205*H205</f>
        <v>4.062688E-4</v>
      </c>
      <c r="S205" s="141">
        <v>0</v>
      </c>
      <c r="T205" s="142">
        <f>S205*H205</f>
        <v>0</v>
      </c>
      <c r="AR205" s="143" t="s">
        <v>269</v>
      </c>
      <c r="AT205" s="143" t="s">
        <v>167</v>
      </c>
      <c r="AU205" s="143" t="s">
        <v>82</v>
      </c>
      <c r="AY205" s="16" t="s">
        <v>155</v>
      </c>
      <c r="BE205" s="144">
        <f>IF(N205="základní",J205,0)</f>
        <v>0</v>
      </c>
      <c r="BF205" s="144">
        <f>IF(N205="snížená",J205,0)</f>
        <v>0</v>
      </c>
      <c r="BG205" s="144">
        <f>IF(N205="zákl. přenesená",J205,0)</f>
        <v>0</v>
      </c>
      <c r="BH205" s="144">
        <f>IF(N205="sníž. přenesená",J205,0)</f>
        <v>0</v>
      </c>
      <c r="BI205" s="144">
        <f>IF(N205="nulová",J205,0)</f>
        <v>0</v>
      </c>
      <c r="BJ205" s="16" t="s">
        <v>78</v>
      </c>
      <c r="BK205" s="144">
        <f>ROUND(I205*H205,2)</f>
        <v>0</v>
      </c>
      <c r="BL205" s="16" t="s">
        <v>269</v>
      </c>
      <c r="BM205" s="143" t="s">
        <v>1722</v>
      </c>
    </row>
    <row r="206" spans="2:65" s="1" customFormat="1" ht="19.2">
      <c r="B206" s="31"/>
      <c r="D206" s="145" t="s">
        <v>163</v>
      </c>
      <c r="F206" s="146" t="s">
        <v>1723</v>
      </c>
      <c r="I206" s="147"/>
      <c r="L206" s="31"/>
      <c r="M206" s="148"/>
      <c r="T206" s="55"/>
      <c r="AT206" s="16" t="s">
        <v>163</v>
      </c>
      <c r="AU206" s="16" t="s">
        <v>82</v>
      </c>
    </row>
    <row r="207" spans="2:65" s="1" customFormat="1" ht="21.75" customHeight="1">
      <c r="B207" s="31"/>
      <c r="C207" s="156" t="s">
        <v>419</v>
      </c>
      <c r="D207" s="156" t="s">
        <v>167</v>
      </c>
      <c r="E207" s="157" t="s">
        <v>1724</v>
      </c>
      <c r="F207" s="158" t="s">
        <v>1725</v>
      </c>
      <c r="G207" s="159" t="s">
        <v>191</v>
      </c>
      <c r="H207" s="160">
        <v>2</v>
      </c>
      <c r="I207" s="161"/>
      <c r="J207" s="162">
        <f>ROUND(I207*H207,2)</f>
        <v>0</v>
      </c>
      <c r="K207" s="158" t="s">
        <v>1589</v>
      </c>
      <c r="L207" s="31"/>
      <c r="M207" s="163" t="s">
        <v>1</v>
      </c>
      <c r="N207" s="164" t="s">
        <v>38</v>
      </c>
      <c r="P207" s="141">
        <f>O207*H207</f>
        <v>0</v>
      </c>
      <c r="Q207" s="141">
        <v>2.1004850000000001E-4</v>
      </c>
      <c r="R207" s="141">
        <f>Q207*H207</f>
        <v>4.2009700000000003E-4</v>
      </c>
      <c r="S207" s="141">
        <v>0</v>
      </c>
      <c r="T207" s="142">
        <f>S207*H207</f>
        <v>0</v>
      </c>
      <c r="AR207" s="143" t="s">
        <v>269</v>
      </c>
      <c r="AT207" s="143" t="s">
        <v>167</v>
      </c>
      <c r="AU207" s="143" t="s">
        <v>82</v>
      </c>
      <c r="AY207" s="16" t="s">
        <v>155</v>
      </c>
      <c r="BE207" s="144">
        <f>IF(N207="základní",J207,0)</f>
        <v>0</v>
      </c>
      <c r="BF207" s="144">
        <f>IF(N207="snížená",J207,0)</f>
        <v>0</v>
      </c>
      <c r="BG207" s="144">
        <f>IF(N207="zákl. přenesená",J207,0)</f>
        <v>0</v>
      </c>
      <c r="BH207" s="144">
        <f>IF(N207="sníž. přenesená",J207,0)</f>
        <v>0</v>
      </c>
      <c r="BI207" s="144">
        <f>IF(N207="nulová",J207,0)</f>
        <v>0</v>
      </c>
      <c r="BJ207" s="16" t="s">
        <v>78</v>
      </c>
      <c r="BK207" s="144">
        <f>ROUND(I207*H207,2)</f>
        <v>0</v>
      </c>
      <c r="BL207" s="16" t="s">
        <v>269</v>
      </c>
      <c r="BM207" s="143" t="s">
        <v>1726</v>
      </c>
    </row>
    <row r="208" spans="2:65" s="1" customFormat="1" ht="19.2">
      <c r="B208" s="31"/>
      <c r="D208" s="145" t="s">
        <v>163</v>
      </c>
      <c r="F208" s="146" t="s">
        <v>1727</v>
      </c>
      <c r="I208" s="147"/>
      <c r="L208" s="31"/>
      <c r="M208" s="148"/>
      <c r="T208" s="55"/>
      <c r="AT208" s="16" t="s">
        <v>163</v>
      </c>
      <c r="AU208" s="16" t="s">
        <v>82</v>
      </c>
    </row>
    <row r="209" spans="2:65" s="1" customFormat="1" ht="21.75" customHeight="1">
      <c r="B209" s="31"/>
      <c r="C209" s="156" t="s">
        <v>423</v>
      </c>
      <c r="D209" s="156" t="s">
        <v>167</v>
      </c>
      <c r="E209" s="157" t="s">
        <v>1728</v>
      </c>
      <c r="F209" s="158" t="s">
        <v>1729</v>
      </c>
      <c r="G209" s="159" t="s">
        <v>191</v>
      </c>
      <c r="H209" s="160">
        <v>2</v>
      </c>
      <c r="I209" s="161"/>
      <c r="J209" s="162">
        <f>ROUND(I209*H209,2)</f>
        <v>0</v>
      </c>
      <c r="K209" s="158" t="s">
        <v>1614</v>
      </c>
      <c r="L209" s="31"/>
      <c r="M209" s="163" t="s">
        <v>1</v>
      </c>
      <c r="N209" s="164" t="s">
        <v>38</v>
      </c>
      <c r="P209" s="141">
        <f>O209*H209</f>
        <v>0</v>
      </c>
      <c r="Q209" s="141">
        <v>3.4004849999999997E-4</v>
      </c>
      <c r="R209" s="141">
        <f>Q209*H209</f>
        <v>6.8009699999999995E-4</v>
      </c>
      <c r="S209" s="141">
        <v>0</v>
      </c>
      <c r="T209" s="142">
        <f>S209*H209</f>
        <v>0</v>
      </c>
      <c r="AR209" s="143" t="s">
        <v>269</v>
      </c>
      <c r="AT209" s="143" t="s">
        <v>167</v>
      </c>
      <c r="AU209" s="143" t="s">
        <v>82</v>
      </c>
      <c r="AY209" s="16" t="s">
        <v>155</v>
      </c>
      <c r="BE209" s="144">
        <f>IF(N209="základní",J209,0)</f>
        <v>0</v>
      </c>
      <c r="BF209" s="144">
        <f>IF(N209="snížená",J209,0)</f>
        <v>0</v>
      </c>
      <c r="BG209" s="144">
        <f>IF(N209="zákl. přenesená",J209,0)</f>
        <v>0</v>
      </c>
      <c r="BH209" s="144">
        <f>IF(N209="sníž. přenesená",J209,0)</f>
        <v>0</v>
      </c>
      <c r="BI209" s="144">
        <f>IF(N209="nulová",J209,0)</f>
        <v>0</v>
      </c>
      <c r="BJ209" s="16" t="s">
        <v>78</v>
      </c>
      <c r="BK209" s="144">
        <f>ROUND(I209*H209,2)</f>
        <v>0</v>
      </c>
      <c r="BL209" s="16" t="s">
        <v>269</v>
      </c>
      <c r="BM209" s="143" t="s">
        <v>1730</v>
      </c>
    </row>
    <row r="210" spans="2:65" s="1" customFormat="1" ht="19.2">
      <c r="B210" s="31"/>
      <c r="D210" s="145" t="s">
        <v>163</v>
      </c>
      <c r="F210" s="146" t="s">
        <v>1731</v>
      </c>
      <c r="I210" s="147"/>
      <c r="L210" s="31"/>
      <c r="M210" s="148"/>
      <c r="T210" s="55"/>
      <c r="AT210" s="16" t="s">
        <v>163</v>
      </c>
      <c r="AU210" s="16" t="s">
        <v>82</v>
      </c>
    </row>
    <row r="211" spans="2:65" s="1" customFormat="1" ht="21.75" customHeight="1">
      <c r="B211" s="31"/>
      <c r="C211" s="156" t="s">
        <v>429</v>
      </c>
      <c r="D211" s="156" t="s">
        <v>167</v>
      </c>
      <c r="E211" s="157" t="s">
        <v>1732</v>
      </c>
      <c r="F211" s="158" t="s">
        <v>1733</v>
      </c>
      <c r="G211" s="159" t="s">
        <v>191</v>
      </c>
      <c r="H211" s="160">
        <v>2</v>
      </c>
      <c r="I211" s="161"/>
      <c r="J211" s="162">
        <f>ROUND(I211*H211,2)</f>
        <v>0</v>
      </c>
      <c r="K211" s="158" t="s">
        <v>1589</v>
      </c>
      <c r="L211" s="31"/>
      <c r="M211" s="163" t="s">
        <v>1</v>
      </c>
      <c r="N211" s="164" t="s">
        <v>38</v>
      </c>
      <c r="P211" s="141">
        <f>O211*H211</f>
        <v>0</v>
      </c>
      <c r="Q211" s="141">
        <v>5.0004849999999996E-4</v>
      </c>
      <c r="R211" s="141">
        <f>Q211*H211</f>
        <v>1.0000969999999999E-3</v>
      </c>
      <c r="S211" s="141">
        <v>0</v>
      </c>
      <c r="T211" s="142">
        <f>S211*H211</f>
        <v>0</v>
      </c>
      <c r="AR211" s="143" t="s">
        <v>269</v>
      </c>
      <c r="AT211" s="143" t="s">
        <v>167</v>
      </c>
      <c r="AU211" s="143" t="s">
        <v>82</v>
      </c>
      <c r="AY211" s="16" t="s">
        <v>155</v>
      </c>
      <c r="BE211" s="144">
        <f>IF(N211="základní",J211,0)</f>
        <v>0</v>
      </c>
      <c r="BF211" s="144">
        <f>IF(N211="snížená",J211,0)</f>
        <v>0</v>
      </c>
      <c r="BG211" s="144">
        <f>IF(N211="zákl. přenesená",J211,0)</f>
        <v>0</v>
      </c>
      <c r="BH211" s="144">
        <f>IF(N211="sníž. přenesená",J211,0)</f>
        <v>0</v>
      </c>
      <c r="BI211" s="144">
        <f>IF(N211="nulová",J211,0)</f>
        <v>0</v>
      </c>
      <c r="BJ211" s="16" t="s">
        <v>78</v>
      </c>
      <c r="BK211" s="144">
        <f>ROUND(I211*H211,2)</f>
        <v>0</v>
      </c>
      <c r="BL211" s="16" t="s">
        <v>269</v>
      </c>
      <c r="BM211" s="143" t="s">
        <v>1734</v>
      </c>
    </row>
    <row r="212" spans="2:65" s="1" customFormat="1" ht="19.2">
      <c r="B212" s="31"/>
      <c r="D212" s="145" t="s">
        <v>163</v>
      </c>
      <c r="F212" s="146" t="s">
        <v>1735</v>
      </c>
      <c r="I212" s="147"/>
      <c r="L212" s="31"/>
      <c r="M212" s="148"/>
      <c r="T212" s="55"/>
      <c r="AT212" s="16" t="s">
        <v>163</v>
      </c>
      <c r="AU212" s="16" t="s">
        <v>82</v>
      </c>
    </row>
    <row r="213" spans="2:65" s="1" customFormat="1" ht="24.15" customHeight="1">
      <c r="B213" s="31"/>
      <c r="C213" s="156" t="s">
        <v>435</v>
      </c>
      <c r="D213" s="156" t="s">
        <v>167</v>
      </c>
      <c r="E213" s="157" t="s">
        <v>1736</v>
      </c>
      <c r="F213" s="158" t="s">
        <v>1737</v>
      </c>
      <c r="G213" s="159" t="s">
        <v>191</v>
      </c>
      <c r="H213" s="160">
        <v>1</v>
      </c>
      <c r="I213" s="161"/>
      <c r="J213" s="162">
        <f>ROUND(I213*H213,2)</f>
        <v>0</v>
      </c>
      <c r="K213" s="158" t="s">
        <v>1589</v>
      </c>
      <c r="L213" s="31"/>
      <c r="M213" s="163" t="s">
        <v>1</v>
      </c>
      <c r="N213" s="164" t="s">
        <v>38</v>
      </c>
      <c r="P213" s="141">
        <f>O213*H213</f>
        <v>0</v>
      </c>
      <c r="Q213" s="141">
        <v>1.5004849999999999E-4</v>
      </c>
      <c r="R213" s="141">
        <f>Q213*H213</f>
        <v>1.5004849999999999E-4</v>
      </c>
      <c r="S213" s="141">
        <v>0</v>
      </c>
      <c r="T213" s="142">
        <f>S213*H213</f>
        <v>0</v>
      </c>
      <c r="AR213" s="143" t="s">
        <v>269</v>
      </c>
      <c r="AT213" s="143" t="s">
        <v>167</v>
      </c>
      <c r="AU213" s="143" t="s">
        <v>82</v>
      </c>
      <c r="AY213" s="16" t="s">
        <v>155</v>
      </c>
      <c r="BE213" s="144">
        <f>IF(N213="základní",J213,0)</f>
        <v>0</v>
      </c>
      <c r="BF213" s="144">
        <f>IF(N213="snížená",J213,0)</f>
        <v>0</v>
      </c>
      <c r="BG213" s="144">
        <f>IF(N213="zákl. přenesená",J213,0)</f>
        <v>0</v>
      </c>
      <c r="BH213" s="144">
        <f>IF(N213="sníž. přenesená",J213,0)</f>
        <v>0</v>
      </c>
      <c r="BI213" s="144">
        <f>IF(N213="nulová",J213,0)</f>
        <v>0</v>
      </c>
      <c r="BJ213" s="16" t="s">
        <v>78</v>
      </c>
      <c r="BK213" s="144">
        <f>ROUND(I213*H213,2)</f>
        <v>0</v>
      </c>
      <c r="BL213" s="16" t="s">
        <v>269</v>
      </c>
      <c r="BM213" s="143" t="s">
        <v>1738</v>
      </c>
    </row>
    <row r="214" spans="2:65" s="1" customFormat="1" ht="19.2">
      <c r="B214" s="31"/>
      <c r="D214" s="145" t="s">
        <v>163</v>
      </c>
      <c r="F214" s="146" t="s">
        <v>1739</v>
      </c>
      <c r="I214" s="147"/>
      <c r="L214" s="31"/>
      <c r="M214" s="148"/>
      <c r="T214" s="55"/>
      <c r="AT214" s="16" t="s">
        <v>163</v>
      </c>
      <c r="AU214" s="16" t="s">
        <v>82</v>
      </c>
    </row>
    <row r="215" spans="2:65" s="1" customFormat="1" ht="24.15" customHeight="1">
      <c r="B215" s="31"/>
      <c r="C215" s="156" t="s">
        <v>445</v>
      </c>
      <c r="D215" s="156" t="s">
        <v>167</v>
      </c>
      <c r="E215" s="157" t="s">
        <v>1740</v>
      </c>
      <c r="F215" s="158" t="s">
        <v>1741</v>
      </c>
      <c r="G215" s="159" t="s">
        <v>937</v>
      </c>
      <c r="H215" s="160">
        <v>1</v>
      </c>
      <c r="I215" s="161"/>
      <c r="J215" s="162">
        <f>ROUND(I215*H215,2)</f>
        <v>0</v>
      </c>
      <c r="K215" s="158" t="s">
        <v>1589</v>
      </c>
      <c r="L215" s="31"/>
      <c r="M215" s="163" t="s">
        <v>1</v>
      </c>
      <c r="N215" s="164" t="s">
        <v>38</v>
      </c>
      <c r="P215" s="141">
        <f>O215*H215</f>
        <v>0</v>
      </c>
      <c r="Q215" s="141">
        <v>3.014E-2</v>
      </c>
      <c r="R215" s="141">
        <f>Q215*H215</f>
        <v>3.014E-2</v>
      </c>
      <c r="S215" s="141">
        <v>0</v>
      </c>
      <c r="T215" s="142">
        <f>S215*H215</f>
        <v>0</v>
      </c>
      <c r="AR215" s="143" t="s">
        <v>269</v>
      </c>
      <c r="AT215" s="143" t="s">
        <v>167</v>
      </c>
      <c r="AU215" s="143" t="s">
        <v>82</v>
      </c>
      <c r="AY215" s="16" t="s">
        <v>155</v>
      </c>
      <c r="BE215" s="144">
        <f>IF(N215="základní",J215,0)</f>
        <v>0</v>
      </c>
      <c r="BF215" s="144">
        <f>IF(N215="snížená",J215,0)</f>
        <v>0</v>
      </c>
      <c r="BG215" s="144">
        <f>IF(N215="zákl. přenesená",J215,0)</f>
        <v>0</v>
      </c>
      <c r="BH215" s="144">
        <f>IF(N215="sníž. přenesená",J215,0)</f>
        <v>0</v>
      </c>
      <c r="BI215" s="144">
        <f>IF(N215="nulová",J215,0)</f>
        <v>0</v>
      </c>
      <c r="BJ215" s="16" t="s">
        <v>78</v>
      </c>
      <c r="BK215" s="144">
        <f>ROUND(I215*H215,2)</f>
        <v>0</v>
      </c>
      <c r="BL215" s="16" t="s">
        <v>269</v>
      </c>
      <c r="BM215" s="143" t="s">
        <v>1742</v>
      </c>
    </row>
    <row r="216" spans="2:65" s="1" customFormat="1" ht="19.2">
      <c r="B216" s="31"/>
      <c r="D216" s="145" t="s">
        <v>163</v>
      </c>
      <c r="F216" s="146" t="s">
        <v>1743</v>
      </c>
      <c r="I216" s="147"/>
      <c r="L216" s="31"/>
      <c r="M216" s="148"/>
      <c r="T216" s="55"/>
      <c r="AT216" s="16" t="s">
        <v>163</v>
      </c>
      <c r="AU216" s="16" t="s">
        <v>82</v>
      </c>
    </row>
    <row r="217" spans="2:65" s="1" customFormat="1" ht="24.15" customHeight="1">
      <c r="B217" s="31"/>
      <c r="C217" s="156" t="s">
        <v>467</v>
      </c>
      <c r="D217" s="156" t="s">
        <v>167</v>
      </c>
      <c r="E217" s="157" t="s">
        <v>1744</v>
      </c>
      <c r="F217" s="158" t="s">
        <v>1745</v>
      </c>
      <c r="G217" s="159" t="s">
        <v>198</v>
      </c>
      <c r="H217" s="160">
        <v>120</v>
      </c>
      <c r="I217" s="161"/>
      <c r="J217" s="162">
        <f>ROUND(I217*H217,2)</f>
        <v>0</v>
      </c>
      <c r="K217" s="158" t="s">
        <v>1614</v>
      </c>
      <c r="L217" s="31"/>
      <c r="M217" s="163" t="s">
        <v>1</v>
      </c>
      <c r="N217" s="164" t="s">
        <v>38</v>
      </c>
      <c r="P217" s="141">
        <f>O217*H217</f>
        <v>0</v>
      </c>
      <c r="Q217" s="141">
        <v>1.8979500000000001E-4</v>
      </c>
      <c r="R217" s="141">
        <f>Q217*H217</f>
        <v>2.2775400000000001E-2</v>
      </c>
      <c r="S217" s="141">
        <v>0</v>
      </c>
      <c r="T217" s="142">
        <f>S217*H217</f>
        <v>0</v>
      </c>
      <c r="AR217" s="143" t="s">
        <v>269</v>
      </c>
      <c r="AT217" s="143" t="s">
        <v>167</v>
      </c>
      <c r="AU217" s="143" t="s">
        <v>82</v>
      </c>
      <c r="AY217" s="16" t="s">
        <v>155</v>
      </c>
      <c r="BE217" s="144">
        <f>IF(N217="základní",J217,0)</f>
        <v>0</v>
      </c>
      <c r="BF217" s="144">
        <f>IF(N217="snížená",J217,0)</f>
        <v>0</v>
      </c>
      <c r="BG217" s="144">
        <f>IF(N217="zákl. přenesená",J217,0)</f>
        <v>0</v>
      </c>
      <c r="BH217" s="144">
        <f>IF(N217="sníž. přenesená",J217,0)</f>
        <v>0</v>
      </c>
      <c r="BI217" s="144">
        <f>IF(N217="nulová",J217,0)</f>
        <v>0</v>
      </c>
      <c r="BJ217" s="16" t="s">
        <v>78</v>
      </c>
      <c r="BK217" s="144">
        <f>ROUND(I217*H217,2)</f>
        <v>0</v>
      </c>
      <c r="BL217" s="16" t="s">
        <v>269</v>
      </c>
      <c r="BM217" s="143" t="s">
        <v>1746</v>
      </c>
    </row>
    <row r="218" spans="2:65" s="1" customFormat="1" ht="19.2">
      <c r="B218" s="31"/>
      <c r="D218" s="145" t="s">
        <v>163</v>
      </c>
      <c r="F218" s="146" t="s">
        <v>1747</v>
      </c>
      <c r="I218" s="147"/>
      <c r="L218" s="31"/>
      <c r="M218" s="148"/>
      <c r="T218" s="55"/>
      <c r="AT218" s="16" t="s">
        <v>163</v>
      </c>
      <c r="AU218" s="16" t="s">
        <v>82</v>
      </c>
    </row>
    <row r="219" spans="2:65" s="1" customFormat="1" ht="21.75" customHeight="1">
      <c r="B219" s="31"/>
      <c r="C219" s="156" t="s">
        <v>473</v>
      </c>
      <c r="D219" s="156" t="s">
        <v>167</v>
      </c>
      <c r="E219" s="157" t="s">
        <v>1748</v>
      </c>
      <c r="F219" s="158" t="s">
        <v>1749</v>
      </c>
      <c r="G219" s="159" t="s">
        <v>198</v>
      </c>
      <c r="H219" s="160">
        <v>120</v>
      </c>
      <c r="I219" s="161"/>
      <c r="J219" s="162">
        <f>ROUND(I219*H219,2)</f>
        <v>0</v>
      </c>
      <c r="K219" s="158" t="s">
        <v>1614</v>
      </c>
      <c r="L219" s="31"/>
      <c r="M219" s="163" t="s">
        <v>1</v>
      </c>
      <c r="N219" s="164" t="s">
        <v>38</v>
      </c>
      <c r="P219" s="141">
        <f>O219*H219</f>
        <v>0</v>
      </c>
      <c r="Q219" s="141">
        <v>1.0000000000000001E-5</v>
      </c>
      <c r="R219" s="141">
        <f>Q219*H219</f>
        <v>1.2000000000000001E-3</v>
      </c>
      <c r="S219" s="141">
        <v>0</v>
      </c>
      <c r="T219" s="142">
        <f>S219*H219</f>
        <v>0</v>
      </c>
      <c r="AR219" s="143" t="s">
        <v>269</v>
      </c>
      <c r="AT219" s="143" t="s">
        <v>167</v>
      </c>
      <c r="AU219" s="143" t="s">
        <v>82</v>
      </c>
      <c r="AY219" s="16" t="s">
        <v>155</v>
      </c>
      <c r="BE219" s="144">
        <f>IF(N219="základní",J219,0)</f>
        <v>0</v>
      </c>
      <c r="BF219" s="144">
        <f>IF(N219="snížená",J219,0)</f>
        <v>0</v>
      </c>
      <c r="BG219" s="144">
        <f>IF(N219="zákl. přenesená",J219,0)</f>
        <v>0</v>
      </c>
      <c r="BH219" s="144">
        <f>IF(N219="sníž. přenesená",J219,0)</f>
        <v>0</v>
      </c>
      <c r="BI219" s="144">
        <f>IF(N219="nulová",J219,0)</f>
        <v>0</v>
      </c>
      <c r="BJ219" s="16" t="s">
        <v>78</v>
      </c>
      <c r="BK219" s="144">
        <f>ROUND(I219*H219,2)</f>
        <v>0</v>
      </c>
      <c r="BL219" s="16" t="s">
        <v>269</v>
      </c>
      <c r="BM219" s="143" t="s">
        <v>1750</v>
      </c>
    </row>
    <row r="220" spans="2:65" s="1" customFormat="1" ht="19.2">
      <c r="B220" s="31"/>
      <c r="D220" s="145" t="s">
        <v>163</v>
      </c>
      <c r="F220" s="146" t="s">
        <v>1751</v>
      </c>
      <c r="I220" s="147"/>
      <c r="L220" s="31"/>
      <c r="M220" s="148"/>
      <c r="T220" s="55"/>
      <c r="AT220" s="16" t="s">
        <v>163</v>
      </c>
      <c r="AU220" s="16" t="s">
        <v>82</v>
      </c>
    </row>
    <row r="221" spans="2:65" s="1" customFormat="1" ht="33" customHeight="1">
      <c r="B221" s="31"/>
      <c r="C221" s="156" t="s">
        <v>454</v>
      </c>
      <c r="D221" s="156" t="s">
        <v>167</v>
      </c>
      <c r="E221" s="157" t="s">
        <v>1752</v>
      </c>
      <c r="F221" s="158" t="s">
        <v>1753</v>
      </c>
      <c r="G221" s="159" t="s">
        <v>937</v>
      </c>
      <c r="H221" s="160">
        <v>1</v>
      </c>
      <c r="I221" s="161"/>
      <c r="J221" s="162">
        <f>ROUND(I221*H221,2)</f>
        <v>0</v>
      </c>
      <c r="K221" s="158" t="s">
        <v>1589</v>
      </c>
      <c r="L221" s="31"/>
      <c r="M221" s="163" t="s">
        <v>1</v>
      </c>
      <c r="N221" s="164" t="s">
        <v>38</v>
      </c>
      <c r="P221" s="141">
        <f>O221*H221</f>
        <v>0</v>
      </c>
      <c r="Q221" s="141">
        <v>2.1843582E-3</v>
      </c>
      <c r="R221" s="141">
        <f>Q221*H221</f>
        <v>2.1843582E-3</v>
      </c>
      <c r="S221" s="141">
        <v>0</v>
      </c>
      <c r="T221" s="142">
        <f>S221*H221</f>
        <v>0</v>
      </c>
      <c r="AR221" s="143" t="s">
        <v>269</v>
      </c>
      <c r="AT221" s="143" t="s">
        <v>167</v>
      </c>
      <c r="AU221" s="143" t="s">
        <v>82</v>
      </c>
      <c r="AY221" s="16" t="s">
        <v>155</v>
      </c>
      <c r="BE221" s="144">
        <f>IF(N221="základní",J221,0)</f>
        <v>0</v>
      </c>
      <c r="BF221" s="144">
        <f>IF(N221="snížená",J221,0)</f>
        <v>0</v>
      </c>
      <c r="BG221" s="144">
        <f>IF(N221="zákl. přenesená",J221,0)</f>
        <v>0</v>
      </c>
      <c r="BH221" s="144">
        <f>IF(N221="sníž. přenesená",J221,0)</f>
        <v>0</v>
      </c>
      <c r="BI221" s="144">
        <f>IF(N221="nulová",J221,0)</f>
        <v>0</v>
      </c>
      <c r="BJ221" s="16" t="s">
        <v>78</v>
      </c>
      <c r="BK221" s="144">
        <f>ROUND(I221*H221,2)</f>
        <v>0</v>
      </c>
      <c r="BL221" s="16" t="s">
        <v>269</v>
      </c>
      <c r="BM221" s="143" t="s">
        <v>1754</v>
      </c>
    </row>
    <row r="222" spans="2:65" s="1" customFormat="1" ht="38.4">
      <c r="B222" s="31"/>
      <c r="D222" s="145" t="s">
        <v>163</v>
      </c>
      <c r="F222" s="146" t="s">
        <v>1755</v>
      </c>
      <c r="I222" s="147"/>
      <c r="L222" s="31"/>
      <c r="M222" s="148"/>
      <c r="T222" s="55"/>
      <c r="AT222" s="16" t="s">
        <v>163</v>
      </c>
      <c r="AU222" s="16" t="s">
        <v>82</v>
      </c>
    </row>
    <row r="223" spans="2:65" s="1" customFormat="1" ht="21.75" customHeight="1">
      <c r="B223" s="31"/>
      <c r="C223" s="156" t="s">
        <v>461</v>
      </c>
      <c r="D223" s="156" t="s">
        <v>167</v>
      </c>
      <c r="E223" s="157" t="s">
        <v>1756</v>
      </c>
      <c r="F223" s="158" t="s">
        <v>1757</v>
      </c>
      <c r="G223" s="159" t="s">
        <v>191</v>
      </c>
      <c r="H223" s="160">
        <v>2</v>
      </c>
      <c r="I223" s="161"/>
      <c r="J223" s="162">
        <f>ROUND(I223*H223,2)</f>
        <v>0</v>
      </c>
      <c r="K223" s="158" t="s">
        <v>1589</v>
      </c>
      <c r="L223" s="31"/>
      <c r="M223" s="163" t="s">
        <v>1</v>
      </c>
      <c r="N223" s="164" t="s">
        <v>38</v>
      </c>
      <c r="P223" s="141">
        <f>O223*H223</f>
        <v>0</v>
      </c>
      <c r="Q223" s="141">
        <v>2.5403699999999998E-4</v>
      </c>
      <c r="R223" s="141">
        <f>Q223*H223</f>
        <v>5.0807399999999996E-4</v>
      </c>
      <c r="S223" s="141">
        <v>0</v>
      </c>
      <c r="T223" s="142">
        <f>S223*H223</f>
        <v>0</v>
      </c>
      <c r="AR223" s="143" t="s">
        <v>269</v>
      </c>
      <c r="AT223" s="143" t="s">
        <v>167</v>
      </c>
      <c r="AU223" s="143" t="s">
        <v>82</v>
      </c>
      <c r="AY223" s="16" t="s">
        <v>155</v>
      </c>
      <c r="BE223" s="144">
        <f>IF(N223="základní",J223,0)</f>
        <v>0</v>
      </c>
      <c r="BF223" s="144">
        <f>IF(N223="snížená",J223,0)</f>
        <v>0</v>
      </c>
      <c r="BG223" s="144">
        <f>IF(N223="zákl. přenesená",J223,0)</f>
        <v>0</v>
      </c>
      <c r="BH223" s="144">
        <f>IF(N223="sníž. přenesená",J223,0)</f>
        <v>0</v>
      </c>
      <c r="BI223" s="144">
        <f>IF(N223="nulová",J223,0)</f>
        <v>0</v>
      </c>
      <c r="BJ223" s="16" t="s">
        <v>78</v>
      </c>
      <c r="BK223" s="144">
        <f>ROUND(I223*H223,2)</f>
        <v>0</v>
      </c>
      <c r="BL223" s="16" t="s">
        <v>269</v>
      </c>
      <c r="BM223" s="143" t="s">
        <v>1758</v>
      </c>
    </row>
    <row r="224" spans="2:65" s="1" customFormat="1" ht="19.2">
      <c r="B224" s="31"/>
      <c r="D224" s="145" t="s">
        <v>163</v>
      </c>
      <c r="F224" s="146" t="s">
        <v>1759</v>
      </c>
      <c r="I224" s="147"/>
      <c r="L224" s="31"/>
      <c r="M224" s="148"/>
      <c r="T224" s="55"/>
      <c r="AT224" s="16" t="s">
        <v>163</v>
      </c>
      <c r="AU224" s="16" t="s">
        <v>82</v>
      </c>
    </row>
    <row r="225" spans="2:65" s="1" customFormat="1" ht="24.15" customHeight="1">
      <c r="B225" s="31"/>
      <c r="C225" s="156" t="s">
        <v>480</v>
      </c>
      <c r="D225" s="156" t="s">
        <v>167</v>
      </c>
      <c r="E225" s="157" t="s">
        <v>1760</v>
      </c>
      <c r="F225" s="158" t="s">
        <v>1761</v>
      </c>
      <c r="G225" s="159" t="s">
        <v>681</v>
      </c>
      <c r="H225" s="181"/>
      <c r="I225" s="161"/>
      <c r="J225" s="162">
        <f>ROUND(I225*H225,2)</f>
        <v>0</v>
      </c>
      <c r="K225" s="158" t="s">
        <v>1589</v>
      </c>
      <c r="L225" s="31"/>
      <c r="M225" s="163" t="s">
        <v>1</v>
      </c>
      <c r="N225" s="164" t="s">
        <v>38</v>
      </c>
      <c r="P225" s="141">
        <f>O225*H225</f>
        <v>0</v>
      </c>
      <c r="Q225" s="141">
        <v>0</v>
      </c>
      <c r="R225" s="141">
        <f>Q225*H225</f>
        <v>0</v>
      </c>
      <c r="S225" s="141">
        <v>0</v>
      </c>
      <c r="T225" s="142">
        <f>S225*H225</f>
        <v>0</v>
      </c>
      <c r="AR225" s="143" t="s">
        <v>269</v>
      </c>
      <c r="AT225" s="143" t="s">
        <v>167</v>
      </c>
      <c r="AU225" s="143" t="s">
        <v>82</v>
      </c>
      <c r="AY225" s="16" t="s">
        <v>155</v>
      </c>
      <c r="BE225" s="144">
        <f>IF(N225="základní",J225,0)</f>
        <v>0</v>
      </c>
      <c r="BF225" s="144">
        <f>IF(N225="snížená",J225,0)</f>
        <v>0</v>
      </c>
      <c r="BG225" s="144">
        <f>IF(N225="zákl. přenesená",J225,0)</f>
        <v>0</v>
      </c>
      <c r="BH225" s="144">
        <f>IF(N225="sníž. přenesená",J225,0)</f>
        <v>0</v>
      </c>
      <c r="BI225" s="144">
        <f>IF(N225="nulová",J225,0)</f>
        <v>0</v>
      </c>
      <c r="BJ225" s="16" t="s">
        <v>78</v>
      </c>
      <c r="BK225" s="144">
        <f>ROUND(I225*H225,2)</f>
        <v>0</v>
      </c>
      <c r="BL225" s="16" t="s">
        <v>269</v>
      </c>
      <c r="BM225" s="143" t="s">
        <v>1762</v>
      </c>
    </row>
    <row r="226" spans="2:65" s="1" customFormat="1" ht="28.8">
      <c r="B226" s="31"/>
      <c r="D226" s="145" t="s">
        <v>163</v>
      </c>
      <c r="F226" s="146" t="s">
        <v>1763</v>
      </c>
      <c r="I226" s="147"/>
      <c r="L226" s="31"/>
      <c r="M226" s="148"/>
      <c r="T226" s="55"/>
      <c r="AT226" s="16" t="s">
        <v>163</v>
      </c>
      <c r="AU226" s="16" t="s">
        <v>82</v>
      </c>
    </row>
    <row r="227" spans="2:65" s="11" customFormat="1" ht="22.95" customHeight="1">
      <c r="B227" s="119"/>
      <c r="D227" s="120" t="s">
        <v>72</v>
      </c>
      <c r="E227" s="129" t="s">
        <v>1764</v>
      </c>
      <c r="F227" s="129" t="s">
        <v>1765</v>
      </c>
      <c r="I227" s="122"/>
      <c r="J227" s="130">
        <f>BK227</f>
        <v>0</v>
      </c>
      <c r="L227" s="119"/>
      <c r="M227" s="124"/>
      <c r="P227" s="125">
        <f>SUM(P228:P271)</f>
        <v>0</v>
      </c>
      <c r="R227" s="125">
        <f>SUM(R228:R271)</f>
        <v>0.50894946940000008</v>
      </c>
      <c r="T227" s="126">
        <f>SUM(T228:T271)</f>
        <v>0</v>
      </c>
      <c r="AR227" s="120" t="s">
        <v>82</v>
      </c>
      <c r="AT227" s="127" t="s">
        <v>72</v>
      </c>
      <c r="AU227" s="127" t="s">
        <v>78</v>
      </c>
      <c r="AY227" s="120" t="s">
        <v>155</v>
      </c>
      <c r="BK227" s="128">
        <f>SUM(BK228:BK271)</f>
        <v>0</v>
      </c>
    </row>
    <row r="228" spans="2:65" s="1" customFormat="1" ht="24.15" customHeight="1">
      <c r="B228" s="31"/>
      <c r="C228" s="156" t="s">
        <v>486</v>
      </c>
      <c r="D228" s="156" t="s">
        <v>167</v>
      </c>
      <c r="E228" s="157" t="s">
        <v>1766</v>
      </c>
      <c r="F228" s="158" t="s">
        <v>1767</v>
      </c>
      <c r="G228" s="159" t="s">
        <v>937</v>
      </c>
      <c r="H228" s="160">
        <v>1</v>
      </c>
      <c r="I228" s="161"/>
      <c r="J228" s="162">
        <f>ROUND(I228*H228,2)</f>
        <v>0</v>
      </c>
      <c r="K228" s="158" t="s">
        <v>1614</v>
      </c>
      <c r="L228" s="31"/>
      <c r="M228" s="163" t="s">
        <v>1</v>
      </c>
      <c r="N228" s="164" t="s">
        <v>38</v>
      </c>
      <c r="P228" s="141">
        <f>O228*H228</f>
        <v>0</v>
      </c>
      <c r="Q228" s="141">
        <v>1.69188363E-2</v>
      </c>
      <c r="R228" s="141">
        <f>Q228*H228</f>
        <v>1.69188363E-2</v>
      </c>
      <c r="S228" s="141">
        <v>0</v>
      </c>
      <c r="T228" s="142">
        <f>S228*H228</f>
        <v>0</v>
      </c>
      <c r="AR228" s="143" t="s">
        <v>269</v>
      </c>
      <c r="AT228" s="143" t="s">
        <v>167</v>
      </c>
      <c r="AU228" s="143" t="s">
        <v>82</v>
      </c>
      <c r="AY228" s="16" t="s">
        <v>155</v>
      </c>
      <c r="BE228" s="144">
        <f>IF(N228="základní",J228,0)</f>
        <v>0</v>
      </c>
      <c r="BF228" s="144">
        <f>IF(N228="snížená",J228,0)</f>
        <v>0</v>
      </c>
      <c r="BG228" s="144">
        <f>IF(N228="zákl. přenesená",J228,0)</f>
        <v>0</v>
      </c>
      <c r="BH228" s="144">
        <f>IF(N228="sníž. přenesená",J228,0)</f>
        <v>0</v>
      </c>
      <c r="BI228" s="144">
        <f>IF(N228="nulová",J228,0)</f>
        <v>0</v>
      </c>
      <c r="BJ228" s="16" t="s">
        <v>78</v>
      </c>
      <c r="BK228" s="144">
        <f>ROUND(I228*H228,2)</f>
        <v>0</v>
      </c>
      <c r="BL228" s="16" t="s">
        <v>269</v>
      </c>
      <c r="BM228" s="143" t="s">
        <v>1768</v>
      </c>
    </row>
    <row r="229" spans="2:65" s="1" customFormat="1" ht="19.2">
      <c r="B229" s="31"/>
      <c r="D229" s="145" t="s">
        <v>163</v>
      </c>
      <c r="F229" s="146" t="s">
        <v>1769</v>
      </c>
      <c r="I229" s="147"/>
      <c r="L229" s="31"/>
      <c r="M229" s="148"/>
      <c r="T229" s="55"/>
      <c r="AT229" s="16" t="s">
        <v>163</v>
      </c>
      <c r="AU229" s="16" t="s">
        <v>82</v>
      </c>
    </row>
    <row r="230" spans="2:65" s="1" customFormat="1" ht="21.75" customHeight="1">
      <c r="B230" s="31"/>
      <c r="C230" s="156" t="s">
        <v>491</v>
      </c>
      <c r="D230" s="156" t="s">
        <v>167</v>
      </c>
      <c r="E230" s="157" t="s">
        <v>1770</v>
      </c>
      <c r="F230" s="158" t="s">
        <v>1771</v>
      </c>
      <c r="G230" s="159" t="s">
        <v>191</v>
      </c>
      <c r="H230" s="160">
        <v>6</v>
      </c>
      <c r="I230" s="161"/>
      <c r="J230" s="162">
        <f>ROUND(I230*H230,2)</f>
        <v>0</v>
      </c>
      <c r="K230" s="158" t="s">
        <v>1589</v>
      </c>
      <c r="L230" s="31"/>
      <c r="M230" s="163" t="s">
        <v>1</v>
      </c>
      <c r="N230" s="164" t="s">
        <v>38</v>
      </c>
      <c r="P230" s="141">
        <f>O230*H230</f>
        <v>0</v>
      </c>
      <c r="Q230" s="141">
        <v>8.2550000000000002E-3</v>
      </c>
      <c r="R230" s="141">
        <f>Q230*H230</f>
        <v>4.9530000000000005E-2</v>
      </c>
      <c r="S230" s="141">
        <v>0</v>
      </c>
      <c r="T230" s="142">
        <f>S230*H230</f>
        <v>0</v>
      </c>
      <c r="AR230" s="143" t="s">
        <v>269</v>
      </c>
      <c r="AT230" s="143" t="s">
        <v>167</v>
      </c>
      <c r="AU230" s="143" t="s">
        <v>82</v>
      </c>
      <c r="AY230" s="16" t="s">
        <v>155</v>
      </c>
      <c r="BE230" s="144">
        <f>IF(N230="základní",J230,0)</f>
        <v>0</v>
      </c>
      <c r="BF230" s="144">
        <f>IF(N230="snížená",J230,0)</f>
        <v>0</v>
      </c>
      <c r="BG230" s="144">
        <f>IF(N230="zákl. přenesená",J230,0)</f>
        <v>0</v>
      </c>
      <c r="BH230" s="144">
        <f>IF(N230="sníž. přenesená",J230,0)</f>
        <v>0</v>
      </c>
      <c r="BI230" s="144">
        <f>IF(N230="nulová",J230,0)</f>
        <v>0</v>
      </c>
      <c r="BJ230" s="16" t="s">
        <v>78</v>
      </c>
      <c r="BK230" s="144">
        <f>ROUND(I230*H230,2)</f>
        <v>0</v>
      </c>
      <c r="BL230" s="16" t="s">
        <v>269</v>
      </c>
      <c r="BM230" s="143" t="s">
        <v>1772</v>
      </c>
    </row>
    <row r="231" spans="2:65" s="1" customFormat="1" ht="19.2">
      <c r="B231" s="31"/>
      <c r="D231" s="145" t="s">
        <v>163</v>
      </c>
      <c r="F231" s="146" t="s">
        <v>1773</v>
      </c>
      <c r="I231" s="147"/>
      <c r="L231" s="31"/>
      <c r="M231" s="148"/>
      <c r="T231" s="55"/>
      <c r="AT231" s="16" t="s">
        <v>163</v>
      </c>
      <c r="AU231" s="16" t="s">
        <v>82</v>
      </c>
    </row>
    <row r="232" spans="2:65" s="1" customFormat="1" ht="16.5" customHeight="1">
      <c r="B232" s="31"/>
      <c r="C232" s="131" t="s">
        <v>496</v>
      </c>
      <c r="D232" s="131" t="s">
        <v>157</v>
      </c>
      <c r="E232" s="132" t="s">
        <v>1774</v>
      </c>
      <c r="F232" s="133" t="s">
        <v>1775</v>
      </c>
      <c r="G232" s="134" t="s">
        <v>191</v>
      </c>
      <c r="H232" s="135">
        <v>6</v>
      </c>
      <c r="I232" s="136"/>
      <c r="J232" s="137">
        <f>ROUND(I232*H232,2)</f>
        <v>0</v>
      </c>
      <c r="K232" s="133" t="s">
        <v>1589</v>
      </c>
      <c r="L232" s="138"/>
      <c r="M232" s="139" t="s">
        <v>1</v>
      </c>
      <c r="N232" s="140" t="s">
        <v>38</v>
      </c>
      <c r="P232" s="141">
        <f>O232*H232</f>
        <v>0</v>
      </c>
      <c r="Q232" s="141">
        <v>1.4E-2</v>
      </c>
      <c r="R232" s="141">
        <f>Q232*H232</f>
        <v>8.4000000000000005E-2</v>
      </c>
      <c r="S232" s="141">
        <v>0</v>
      </c>
      <c r="T232" s="142">
        <f>S232*H232</f>
        <v>0</v>
      </c>
      <c r="AR232" s="143" t="s">
        <v>409</v>
      </c>
      <c r="AT232" s="143" t="s">
        <v>157</v>
      </c>
      <c r="AU232" s="143" t="s">
        <v>82</v>
      </c>
      <c r="AY232" s="16" t="s">
        <v>155</v>
      </c>
      <c r="BE232" s="144">
        <f>IF(N232="základní",J232,0)</f>
        <v>0</v>
      </c>
      <c r="BF232" s="144">
        <f>IF(N232="snížená",J232,0)</f>
        <v>0</v>
      </c>
      <c r="BG232" s="144">
        <f>IF(N232="zákl. přenesená",J232,0)</f>
        <v>0</v>
      </c>
      <c r="BH232" s="144">
        <f>IF(N232="sníž. přenesená",J232,0)</f>
        <v>0</v>
      </c>
      <c r="BI232" s="144">
        <f>IF(N232="nulová",J232,0)</f>
        <v>0</v>
      </c>
      <c r="BJ232" s="16" t="s">
        <v>78</v>
      </c>
      <c r="BK232" s="144">
        <f>ROUND(I232*H232,2)</f>
        <v>0</v>
      </c>
      <c r="BL232" s="16" t="s">
        <v>269</v>
      </c>
      <c r="BM232" s="143" t="s">
        <v>1776</v>
      </c>
    </row>
    <row r="233" spans="2:65" s="1" customFormat="1">
      <c r="B233" s="31"/>
      <c r="D233" s="145" t="s">
        <v>163</v>
      </c>
      <c r="F233" s="146" t="s">
        <v>1777</v>
      </c>
      <c r="I233" s="147"/>
      <c r="L233" s="31"/>
      <c r="M233" s="148"/>
      <c r="T233" s="55"/>
      <c r="AT233" s="16" t="s">
        <v>163</v>
      </c>
      <c r="AU233" s="16" t="s">
        <v>82</v>
      </c>
    </row>
    <row r="234" spans="2:65" s="1" customFormat="1" ht="24.15" customHeight="1">
      <c r="B234" s="31"/>
      <c r="C234" s="156" t="s">
        <v>502</v>
      </c>
      <c r="D234" s="156" t="s">
        <v>167</v>
      </c>
      <c r="E234" s="157" t="s">
        <v>1778</v>
      </c>
      <c r="F234" s="158" t="s">
        <v>1779</v>
      </c>
      <c r="G234" s="159" t="s">
        <v>937</v>
      </c>
      <c r="H234" s="160">
        <v>6</v>
      </c>
      <c r="I234" s="161"/>
      <c r="J234" s="162">
        <f>ROUND(I234*H234,2)</f>
        <v>0</v>
      </c>
      <c r="K234" s="158" t="s">
        <v>1589</v>
      </c>
      <c r="L234" s="31"/>
      <c r="M234" s="163" t="s">
        <v>1</v>
      </c>
      <c r="N234" s="164" t="s">
        <v>38</v>
      </c>
      <c r="P234" s="141">
        <f>O234*H234</f>
        <v>0</v>
      </c>
      <c r="Q234" s="141">
        <v>1.1969276500000001E-2</v>
      </c>
      <c r="R234" s="141">
        <f>Q234*H234</f>
        <v>7.1815659000000004E-2</v>
      </c>
      <c r="S234" s="141">
        <v>0</v>
      </c>
      <c r="T234" s="142">
        <f>S234*H234</f>
        <v>0</v>
      </c>
      <c r="AR234" s="143" t="s">
        <v>269</v>
      </c>
      <c r="AT234" s="143" t="s">
        <v>167</v>
      </c>
      <c r="AU234" s="143" t="s">
        <v>82</v>
      </c>
      <c r="AY234" s="16" t="s">
        <v>155</v>
      </c>
      <c r="BE234" s="144">
        <f>IF(N234="základní",J234,0)</f>
        <v>0</v>
      </c>
      <c r="BF234" s="144">
        <f>IF(N234="snížená",J234,0)</f>
        <v>0</v>
      </c>
      <c r="BG234" s="144">
        <f>IF(N234="zákl. přenesená",J234,0)</f>
        <v>0</v>
      </c>
      <c r="BH234" s="144">
        <f>IF(N234="sníž. přenesená",J234,0)</f>
        <v>0</v>
      </c>
      <c r="BI234" s="144">
        <f>IF(N234="nulová",J234,0)</f>
        <v>0</v>
      </c>
      <c r="BJ234" s="16" t="s">
        <v>78</v>
      </c>
      <c r="BK234" s="144">
        <f>ROUND(I234*H234,2)</f>
        <v>0</v>
      </c>
      <c r="BL234" s="16" t="s">
        <v>269</v>
      </c>
      <c r="BM234" s="143" t="s">
        <v>1780</v>
      </c>
    </row>
    <row r="235" spans="2:65" s="1" customFormat="1" ht="28.8">
      <c r="B235" s="31"/>
      <c r="D235" s="145" t="s">
        <v>163</v>
      </c>
      <c r="F235" s="146" t="s">
        <v>1781</v>
      </c>
      <c r="I235" s="147"/>
      <c r="L235" s="31"/>
      <c r="M235" s="148"/>
      <c r="T235" s="55"/>
      <c r="AT235" s="16" t="s">
        <v>163</v>
      </c>
      <c r="AU235" s="16" t="s">
        <v>82</v>
      </c>
    </row>
    <row r="236" spans="2:65" s="1" customFormat="1" ht="24.15" customHeight="1">
      <c r="B236" s="31"/>
      <c r="C236" s="156" t="s">
        <v>507</v>
      </c>
      <c r="D236" s="156" t="s">
        <v>167</v>
      </c>
      <c r="E236" s="157" t="s">
        <v>1782</v>
      </c>
      <c r="F236" s="158" t="s">
        <v>1783</v>
      </c>
      <c r="G236" s="159" t="s">
        <v>937</v>
      </c>
      <c r="H236" s="160">
        <v>5</v>
      </c>
      <c r="I236" s="161"/>
      <c r="J236" s="162">
        <f>ROUND(I236*H236,2)</f>
        <v>0</v>
      </c>
      <c r="K236" s="158" t="s">
        <v>1614</v>
      </c>
      <c r="L236" s="31"/>
      <c r="M236" s="163" t="s">
        <v>1</v>
      </c>
      <c r="N236" s="164" t="s">
        <v>38</v>
      </c>
      <c r="P236" s="141">
        <f>O236*H236</f>
        <v>0</v>
      </c>
      <c r="Q236" s="141">
        <v>1.6469276500000001E-2</v>
      </c>
      <c r="R236" s="141">
        <f>Q236*H236</f>
        <v>8.2346382500000009E-2</v>
      </c>
      <c r="S236" s="141">
        <v>0</v>
      </c>
      <c r="T236" s="142">
        <f>S236*H236</f>
        <v>0</v>
      </c>
      <c r="AR236" s="143" t="s">
        <v>269</v>
      </c>
      <c r="AT236" s="143" t="s">
        <v>167</v>
      </c>
      <c r="AU236" s="143" t="s">
        <v>82</v>
      </c>
      <c r="AY236" s="16" t="s">
        <v>155</v>
      </c>
      <c r="BE236" s="144">
        <f>IF(N236="základní",J236,0)</f>
        <v>0</v>
      </c>
      <c r="BF236" s="144">
        <f>IF(N236="snížená",J236,0)</f>
        <v>0</v>
      </c>
      <c r="BG236" s="144">
        <f>IF(N236="zákl. přenesená",J236,0)</f>
        <v>0</v>
      </c>
      <c r="BH236" s="144">
        <f>IF(N236="sníž. přenesená",J236,0)</f>
        <v>0</v>
      </c>
      <c r="BI236" s="144">
        <f>IF(N236="nulová",J236,0)</f>
        <v>0</v>
      </c>
      <c r="BJ236" s="16" t="s">
        <v>78</v>
      </c>
      <c r="BK236" s="144">
        <f>ROUND(I236*H236,2)</f>
        <v>0</v>
      </c>
      <c r="BL236" s="16" t="s">
        <v>269</v>
      </c>
      <c r="BM236" s="143" t="s">
        <v>1784</v>
      </c>
    </row>
    <row r="237" spans="2:65" s="1" customFormat="1" ht="28.8">
      <c r="B237" s="31"/>
      <c r="D237" s="145" t="s">
        <v>163</v>
      </c>
      <c r="F237" s="146" t="s">
        <v>1785</v>
      </c>
      <c r="I237" s="147"/>
      <c r="L237" s="31"/>
      <c r="M237" s="148"/>
      <c r="T237" s="55"/>
      <c r="AT237" s="16" t="s">
        <v>163</v>
      </c>
      <c r="AU237" s="16" t="s">
        <v>82</v>
      </c>
    </row>
    <row r="238" spans="2:65" s="1" customFormat="1" ht="21.75" customHeight="1">
      <c r="B238" s="31"/>
      <c r="C238" s="156" t="s">
        <v>512</v>
      </c>
      <c r="D238" s="156" t="s">
        <v>167</v>
      </c>
      <c r="E238" s="157" t="s">
        <v>1786</v>
      </c>
      <c r="F238" s="158" t="s">
        <v>1787</v>
      </c>
      <c r="G238" s="159" t="s">
        <v>937</v>
      </c>
      <c r="H238" s="160">
        <v>1</v>
      </c>
      <c r="I238" s="161"/>
      <c r="J238" s="162">
        <f>ROUND(I238*H238,2)</f>
        <v>0</v>
      </c>
      <c r="K238" s="158" t="s">
        <v>1589</v>
      </c>
      <c r="L238" s="31"/>
      <c r="M238" s="163" t="s">
        <v>1</v>
      </c>
      <c r="N238" s="164" t="s">
        <v>38</v>
      </c>
      <c r="P238" s="141">
        <f>O238*H238</f>
        <v>0</v>
      </c>
      <c r="Q238" s="141">
        <v>2.3214752200000001E-2</v>
      </c>
      <c r="R238" s="141">
        <f>Q238*H238</f>
        <v>2.3214752200000001E-2</v>
      </c>
      <c r="S238" s="141">
        <v>0</v>
      </c>
      <c r="T238" s="142">
        <f>S238*H238</f>
        <v>0</v>
      </c>
      <c r="AR238" s="143" t="s">
        <v>269</v>
      </c>
      <c r="AT238" s="143" t="s">
        <v>167</v>
      </c>
      <c r="AU238" s="143" t="s">
        <v>82</v>
      </c>
      <c r="AY238" s="16" t="s">
        <v>155</v>
      </c>
      <c r="BE238" s="144">
        <f>IF(N238="základní",J238,0)</f>
        <v>0</v>
      </c>
      <c r="BF238" s="144">
        <f>IF(N238="snížená",J238,0)</f>
        <v>0</v>
      </c>
      <c r="BG238" s="144">
        <f>IF(N238="zákl. přenesená",J238,0)</f>
        <v>0</v>
      </c>
      <c r="BH238" s="144">
        <f>IF(N238="sníž. přenesená",J238,0)</f>
        <v>0</v>
      </c>
      <c r="BI238" s="144">
        <f>IF(N238="nulová",J238,0)</f>
        <v>0</v>
      </c>
      <c r="BJ238" s="16" t="s">
        <v>78</v>
      </c>
      <c r="BK238" s="144">
        <f>ROUND(I238*H238,2)</f>
        <v>0</v>
      </c>
      <c r="BL238" s="16" t="s">
        <v>269</v>
      </c>
      <c r="BM238" s="143" t="s">
        <v>1788</v>
      </c>
    </row>
    <row r="239" spans="2:65" s="1" customFormat="1" ht="19.2">
      <c r="B239" s="31"/>
      <c r="D239" s="145" t="s">
        <v>163</v>
      </c>
      <c r="F239" s="146" t="s">
        <v>1789</v>
      </c>
      <c r="I239" s="147"/>
      <c r="L239" s="31"/>
      <c r="M239" s="148"/>
      <c r="T239" s="55"/>
      <c r="AT239" s="16" t="s">
        <v>163</v>
      </c>
      <c r="AU239" s="16" t="s">
        <v>82</v>
      </c>
    </row>
    <row r="240" spans="2:65" s="1" customFormat="1" ht="33" customHeight="1">
      <c r="B240" s="31"/>
      <c r="C240" s="156" t="s">
        <v>521</v>
      </c>
      <c r="D240" s="156" t="s">
        <v>167</v>
      </c>
      <c r="E240" s="157" t="s">
        <v>1790</v>
      </c>
      <c r="F240" s="158" t="s">
        <v>1791</v>
      </c>
      <c r="G240" s="159" t="s">
        <v>937</v>
      </c>
      <c r="H240" s="160">
        <v>1</v>
      </c>
      <c r="I240" s="161"/>
      <c r="J240" s="162">
        <f>ROUND(I240*H240,2)</f>
        <v>0</v>
      </c>
      <c r="K240" s="158" t="s">
        <v>1589</v>
      </c>
      <c r="L240" s="31"/>
      <c r="M240" s="163" t="s">
        <v>1</v>
      </c>
      <c r="N240" s="164" t="s">
        <v>38</v>
      </c>
      <c r="P240" s="141">
        <f>O240*H240</f>
        <v>0</v>
      </c>
      <c r="Q240" s="141">
        <v>1.034E-2</v>
      </c>
      <c r="R240" s="141">
        <f>Q240*H240</f>
        <v>1.034E-2</v>
      </c>
      <c r="S240" s="141">
        <v>0</v>
      </c>
      <c r="T240" s="142">
        <f>S240*H240</f>
        <v>0</v>
      </c>
      <c r="AR240" s="143" t="s">
        <v>269</v>
      </c>
      <c r="AT240" s="143" t="s">
        <v>167</v>
      </c>
      <c r="AU240" s="143" t="s">
        <v>82</v>
      </c>
      <c r="AY240" s="16" t="s">
        <v>155</v>
      </c>
      <c r="BE240" s="144">
        <f>IF(N240="základní",J240,0)</f>
        <v>0</v>
      </c>
      <c r="BF240" s="144">
        <f>IF(N240="snížená",J240,0)</f>
        <v>0</v>
      </c>
      <c r="BG240" s="144">
        <f>IF(N240="zákl. přenesená",J240,0)</f>
        <v>0</v>
      </c>
      <c r="BH240" s="144">
        <f>IF(N240="sníž. přenesená",J240,0)</f>
        <v>0</v>
      </c>
      <c r="BI240" s="144">
        <f>IF(N240="nulová",J240,0)</f>
        <v>0</v>
      </c>
      <c r="BJ240" s="16" t="s">
        <v>78</v>
      </c>
      <c r="BK240" s="144">
        <f>ROUND(I240*H240,2)</f>
        <v>0</v>
      </c>
      <c r="BL240" s="16" t="s">
        <v>269</v>
      </c>
      <c r="BM240" s="143" t="s">
        <v>1792</v>
      </c>
    </row>
    <row r="241" spans="2:65" s="1" customFormat="1" ht="28.8">
      <c r="B241" s="31"/>
      <c r="D241" s="145" t="s">
        <v>163</v>
      </c>
      <c r="F241" s="146" t="s">
        <v>1793</v>
      </c>
      <c r="I241" s="147"/>
      <c r="L241" s="31"/>
      <c r="M241" s="148"/>
      <c r="T241" s="55"/>
      <c r="AT241" s="16" t="s">
        <v>163</v>
      </c>
      <c r="AU241" s="16" t="s">
        <v>82</v>
      </c>
    </row>
    <row r="242" spans="2:65" s="1" customFormat="1" ht="37.950000000000003" customHeight="1">
      <c r="B242" s="31"/>
      <c r="C242" s="156" t="s">
        <v>527</v>
      </c>
      <c r="D242" s="156" t="s">
        <v>167</v>
      </c>
      <c r="E242" s="157" t="s">
        <v>1794</v>
      </c>
      <c r="F242" s="158" t="s">
        <v>1795</v>
      </c>
      <c r="G242" s="159" t="s">
        <v>937</v>
      </c>
      <c r="H242" s="160">
        <v>1</v>
      </c>
      <c r="I242" s="161"/>
      <c r="J242" s="162">
        <f>ROUND(I242*H242,2)</f>
        <v>0</v>
      </c>
      <c r="K242" s="158" t="s">
        <v>1589</v>
      </c>
      <c r="L242" s="31"/>
      <c r="M242" s="163" t="s">
        <v>1</v>
      </c>
      <c r="N242" s="164" t="s">
        <v>38</v>
      </c>
      <c r="P242" s="141">
        <f>O242*H242</f>
        <v>0</v>
      </c>
      <c r="Q242" s="141">
        <v>1.5339999999999999E-2</v>
      </c>
      <c r="R242" s="141">
        <f>Q242*H242</f>
        <v>1.5339999999999999E-2</v>
      </c>
      <c r="S242" s="141">
        <v>0</v>
      </c>
      <c r="T242" s="142">
        <f>S242*H242</f>
        <v>0</v>
      </c>
      <c r="AR242" s="143" t="s">
        <v>269</v>
      </c>
      <c r="AT242" s="143" t="s">
        <v>167</v>
      </c>
      <c r="AU242" s="143" t="s">
        <v>82</v>
      </c>
      <c r="AY242" s="16" t="s">
        <v>155</v>
      </c>
      <c r="BE242" s="144">
        <f>IF(N242="základní",J242,0)</f>
        <v>0</v>
      </c>
      <c r="BF242" s="144">
        <f>IF(N242="snížená",J242,0)</f>
        <v>0</v>
      </c>
      <c r="BG242" s="144">
        <f>IF(N242="zákl. přenesená",J242,0)</f>
        <v>0</v>
      </c>
      <c r="BH242" s="144">
        <f>IF(N242="sníž. přenesená",J242,0)</f>
        <v>0</v>
      </c>
      <c r="BI242" s="144">
        <f>IF(N242="nulová",J242,0)</f>
        <v>0</v>
      </c>
      <c r="BJ242" s="16" t="s">
        <v>78</v>
      </c>
      <c r="BK242" s="144">
        <f>ROUND(I242*H242,2)</f>
        <v>0</v>
      </c>
      <c r="BL242" s="16" t="s">
        <v>269</v>
      </c>
      <c r="BM242" s="143" t="s">
        <v>1796</v>
      </c>
    </row>
    <row r="243" spans="2:65" s="1" customFormat="1" ht="28.8">
      <c r="B243" s="31"/>
      <c r="D243" s="145" t="s">
        <v>163</v>
      </c>
      <c r="F243" s="146" t="s">
        <v>1797</v>
      </c>
      <c r="I243" s="147"/>
      <c r="L243" s="31"/>
      <c r="M243" s="148"/>
      <c r="T243" s="55"/>
      <c r="AT243" s="16" t="s">
        <v>163</v>
      </c>
      <c r="AU243" s="16" t="s">
        <v>82</v>
      </c>
    </row>
    <row r="244" spans="2:65" s="1" customFormat="1" ht="24.15" customHeight="1">
      <c r="B244" s="31"/>
      <c r="C244" s="156" t="s">
        <v>533</v>
      </c>
      <c r="D244" s="156" t="s">
        <v>167</v>
      </c>
      <c r="E244" s="157" t="s">
        <v>1798</v>
      </c>
      <c r="F244" s="158" t="s">
        <v>1799</v>
      </c>
      <c r="G244" s="159" t="s">
        <v>937</v>
      </c>
      <c r="H244" s="160">
        <v>1</v>
      </c>
      <c r="I244" s="161"/>
      <c r="J244" s="162">
        <f>ROUND(I244*H244,2)</f>
        <v>0</v>
      </c>
      <c r="K244" s="158" t="s">
        <v>1589</v>
      </c>
      <c r="L244" s="31"/>
      <c r="M244" s="163" t="s">
        <v>1</v>
      </c>
      <c r="N244" s="164" t="s">
        <v>38</v>
      </c>
      <c r="P244" s="141">
        <f>O244*H244</f>
        <v>0</v>
      </c>
      <c r="Q244" s="141">
        <v>9.8347121000000003E-3</v>
      </c>
      <c r="R244" s="141">
        <f>Q244*H244</f>
        <v>9.8347121000000003E-3</v>
      </c>
      <c r="S244" s="141">
        <v>0</v>
      </c>
      <c r="T244" s="142">
        <f>S244*H244</f>
        <v>0</v>
      </c>
      <c r="AR244" s="143" t="s">
        <v>269</v>
      </c>
      <c r="AT244" s="143" t="s">
        <v>167</v>
      </c>
      <c r="AU244" s="143" t="s">
        <v>82</v>
      </c>
      <c r="AY244" s="16" t="s">
        <v>155</v>
      </c>
      <c r="BE244" s="144">
        <f>IF(N244="základní",J244,0)</f>
        <v>0</v>
      </c>
      <c r="BF244" s="144">
        <f>IF(N244="snížená",J244,0)</f>
        <v>0</v>
      </c>
      <c r="BG244" s="144">
        <f>IF(N244="zákl. přenesená",J244,0)</f>
        <v>0</v>
      </c>
      <c r="BH244" s="144">
        <f>IF(N244="sníž. přenesená",J244,0)</f>
        <v>0</v>
      </c>
      <c r="BI244" s="144">
        <f>IF(N244="nulová",J244,0)</f>
        <v>0</v>
      </c>
      <c r="BJ244" s="16" t="s">
        <v>78</v>
      </c>
      <c r="BK244" s="144">
        <f>ROUND(I244*H244,2)</f>
        <v>0</v>
      </c>
      <c r="BL244" s="16" t="s">
        <v>269</v>
      </c>
      <c r="BM244" s="143" t="s">
        <v>1800</v>
      </c>
    </row>
    <row r="245" spans="2:65" s="1" customFormat="1" ht="19.2">
      <c r="B245" s="31"/>
      <c r="D245" s="145" t="s">
        <v>163</v>
      </c>
      <c r="F245" s="146" t="s">
        <v>1801</v>
      </c>
      <c r="I245" s="147"/>
      <c r="L245" s="31"/>
      <c r="M245" s="148"/>
      <c r="T245" s="55"/>
      <c r="AT245" s="16" t="s">
        <v>163</v>
      </c>
      <c r="AU245" s="16" t="s">
        <v>82</v>
      </c>
    </row>
    <row r="246" spans="2:65" s="1" customFormat="1" ht="24.15" customHeight="1">
      <c r="B246" s="31"/>
      <c r="C246" s="156" t="s">
        <v>538</v>
      </c>
      <c r="D246" s="156" t="s">
        <v>167</v>
      </c>
      <c r="E246" s="157" t="s">
        <v>1802</v>
      </c>
      <c r="F246" s="158" t="s">
        <v>1803</v>
      </c>
      <c r="G246" s="159" t="s">
        <v>937</v>
      </c>
      <c r="H246" s="160">
        <v>1</v>
      </c>
      <c r="I246" s="161"/>
      <c r="J246" s="162">
        <f>ROUND(I246*H246,2)</f>
        <v>0</v>
      </c>
      <c r="K246" s="158" t="s">
        <v>1589</v>
      </c>
      <c r="L246" s="31"/>
      <c r="M246" s="163" t="s">
        <v>1</v>
      </c>
      <c r="N246" s="164" t="s">
        <v>38</v>
      </c>
      <c r="P246" s="141">
        <f>O246*H246</f>
        <v>0</v>
      </c>
      <c r="Q246" s="141">
        <v>1.46988363E-2</v>
      </c>
      <c r="R246" s="141">
        <f>Q246*H246</f>
        <v>1.46988363E-2</v>
      </c>
      <c r="S246" s="141">
        <v>0</v>
      </c>
      <c r="T246" s="142">
        <f>S246*H246</f>
        <v>0</v>
      </c>
      <c r="AR246" s="143" t="s">
        <v>269</v>
      </c>
      <c r="AT246" s="143" t="s">
        <v>167</v>
      </c>
      <c r="AU246" s="143" t="s">
        <v>82</v>
      </c>
      <c r="AY246" s="16" t="s">
        <v>155</v>
      </c>
      <c r="BE246" s="144">
        <f>IF(N246="základní",J246,0)</f>
        <v>0</v>
      </c>
      <c r="BF246" s="144">
        <f>IF(N246="snížená",J246,0)</f>
        <v>0</v>
      </c>
      <c r="BG246" s="144">
        <f>IF(N246="zákl. přenesená",J246,0)</f>
        <v>0</v>
      </c>
      <c r="BH246" s="144">
        <f>IF(N246="sníž. přenesená",J246,0)</f>
        <v>0</v>
      </c>
      <c r="BI246" s="144">
        <f>IF(N246="nulová",J246,0)</f>
        <v>0</v>
      </c>
      <c r="BJ246" s="16" t="s">
        <v>78</v>
      </c>
      <c r="BK246" s="144">
        <f>ROUND(I246*H246,2)</f>
        <v>0</v>
      </c>
      <c r="BL246" s="16" t="s">
        <v>269</v>
      </c>
      <c r="BM246" s="143" t="s">
        <v>1804</v>
      </c>
    </row>
    <row r="247" spans="2:65" s="1" customFormat="1" ht="19.2">
      <c r="B247" s="31"/>
      <c r="D247" s="145" t="s">
        <v>163</v>
      </c>
      <c r="F247" s="146" t="s">
        <v>1805</v>
      </c>
      <c r="I247" s="147"/>
      <c r="L247" s="31"/>
      <c r="M247" s="148"/>
      <c r="T247" s="55"/>
      <c r="AT247" s="16" t="s">
        <v>163</v>
      </c>
      <c r="AU247" s="16" t="s">
        <v>82</v>
      </c>
    </row>
    <row r="248" spans="2:65" s="1" customFormat="1" ht="24.15" customHeight="1">
      <c r="B248" s="31"/>
      <c r="C248" s="156" t="s">
        <v>545</v>
      </c>
      <c r="D248" s="156" t="s">
        <v>167</v>
      </c>
      <c r="E248" s="157" t="s">
        <v>1806</v>
      </c>
      <c r="F248" s="158" t="s">
        <v>1807</v>
      </c>
      <c r="G248" s="159" t="s">
        <v>937</v>
      </c>
      <c r="H248" s="160">
        <v>1</v>
      </c>
      <c r="I248" s="161"/>
      <c r="J248" s="162">
        <f>ROUND(I248*H248,2)</f>
        <v>0</v>
      </c>
      <c r="K248" s="158" t="s">
        <v>1589</v>
      </c>
      <c r="L248" s="31"/>
      <c r="M248" s="163" t="s">
        <v>1</v>
      </c>
      <c r="N248" s="164" t="s">
        <v>38</v>
      </c>
      <c r="P248" s="141">
        <f>O248*H248</f>
        <v>0</v>
      </c>
      <c r="Q248" s="141">
        <v>1.0109999999999999E-2</v>
      </c>
      <c r="R248" s="141">
        <f>Q248*H248</f>
        <v>1.0109999999999999E-2</v>
      </c>
      <c r="S248" s="141">
        <v>0</v>
      </c>
      <c r="T248" s="142">
        <f>S248*H248</f>
        <v>0</v>
      </c>
      <c r="AR248" s="143" t="s">
        <v>269</v>
      </c>
      <c r="AT248" s="143" t="s">
        <v>167</v>
      </c>
      <c r="AU248" s="143" t="s">
        <v>82</v>
      </c>
      <c r="AY248" s="16" t="s">
        <v>155</v>
      </c>
      <c r="BE248" s="144">
        <f>IF(N248="základní",J248,0)</f>
        <v>0</v>
      </c>
      <c r="BF248" s="144">
        <f>IF(N248="snížená",J248,0)</f>
        <v>0</v>
      </c>
      <c r="BG248" s="144">
        <f>IF(N248="zákl. přenesená",J248,0)</f>
        <v>0</v>
      </c>
      <c r="BH248" s="144">
        <f>IF(N248="sníž. přenesená",J248,0)</f>
        <v>0</v>
      </c>
      <c r="BI248" s="144">
        <f>IF(N248="nulová",J248,0)</f>
        <v>0</v>
      </c>
      <c r="BJ248" s="16" t="s">
        <v>78</v>
      </c>
      <c r="BK248" s="144">
        <f>ROUND(I248*H248,2)</f>
        <v>0</v>
      </c>
      <c r="BL248" s="16" t="s">
        <v>269</v>
      </c>
      <c r="BM248" s="143" t="s">
        <v>1808</v>
      </c>
    </row>
    <row r="249" spans="2:65" s="1" customFormat="1" ht="19.2">
      <c r="B249" s="31"/>
      <c r="D249" s="145" t="s">
        <v>163</v>
      </c>
      <c r="F249" s="146" t="s">
        <v>1809</v>
      </c>
      <c r="I249" s="147"/>
      <c r="L249" s="31"/>
      <c r="M249" s="148"/>
      <c r="T249" s="55"/>
      <c r="AT249" s="16" t="s">
        <v>163</v>
      </c>
      <c r="AU249" s="16" t="s">
        <v>82</v>
      </c>
    </row>
    <row r="250" spans="2:65" s="1" customFormat="1" ht="24.15" customHeight="1">
      <c r="B250" s="31"/>
      <c r="C250" s="131" t="s">
        <v>553</v>
      </c>
      <c r="D250" s="131" t="s">
        <v>157</v>
      </c>
      <c r="E250" s="132" t="s">
        <v>1810</v>
      </c>
      <c r="F250" s="133" t="s">
        <v>1811</v>
      </c>
      <c r="G250" s="134" t="s">
        <v>191</v>
      </c>
      <c r="H250" s="135">
        <v>1</v>
      </c>
      <c r="I250" s="136"/>
      <c r="J250" s="137">
        <f>ROUND(I250*H250,2)</f>
        <v>0</v>
      </c>
      <c r="K250" s="133" t="s">
        <v>1589</v>
      </c>
      <c r="L250" s="138"/>
      <c r="M250" s="139" t="s">
        <v>1</v>
      </c>
      <c r="N250" s="140" t="s">
        <v>38</v>
      </c>
      <c r="P250" s="141">
        <f>O250*H250</f>
        <v>0</v>
      </c>
      <c r="Q250" s="141">
        <v>9.2999999999999999E-2</v>
      </c>
      <c r="R250" s="141">
        <f>Q250*H250</f>
        <v>9.2999999999999999E-2</v>
      </c>
      <c r="S250" s="141">
        <v>0</v>
      </c>
      <c r="T250" s="142">
        <f>S250*H250</f>
        <v>0</v>
      </c>
      <c r="AR250" s="143" t="s">
        <v>409</v>
      </c>
      <c r="AT250" s="143" t="s">
        <v>157</v>
      </c>
      <c r="AU250" s="143" t="s">
        <v>82</v>
      </c>
      <c r="AY250" s="16" t="s">
        <v>155</v>
      </c>
      <c r="BE250" s="144">
        <f>IF(N250="základní",J250,0)</f>
        <v>0</v>
      </c>
      <c r="BF250" s="144">
        <f>IF(N250="snížená",J250,0)</f>
        <v>0</v>
      </c>
      <c r="BG250" s="144">
        <f>IF(N250="zákl. přenesená",J250,0)</f>
        <v>0</v>
      </c>
      <c r="BH250" s="144">
        <f>IF(N250="sníž. přenesená",J250,0)</f>
        <v>0</v>
      </c>
      <c r="BI250" s="144">
        <f>IF(N250="nulová",J250,0)</f>
        <v>0</v>
      </c>
      <c r="BJ250" s="16" t="s">
        <v>78</v>
      </c>
      <c r="BK250" s="144">
        <f>ROUND(I250*H250,2)</f>
        <v>0</v>
      </c>
      <c r="BL250" s="16" t="s">
        <v>269</v>
      </c>
      <c r="BM250" s="143" t="s">
        <v>1812</v>
      </c>
    </row>
    <row r="251" spans="2:65" s="1" customFormat="1" ht="48">
      <c r="B251" s="31"/>
      <c r="D251" s="145" t="s">
        <v>163</v>
      </c>
      <c r="F251" s="146" t="s">
        <v>1813</v>
      </c>
      <c r="I251" s="147"/>
      <c r="L251" s="31"/>
      <c r="M251" s="148"/>
      <c r="T251" s="55"/>
      <c r="AT251" s="16" t="s">
        <v>163</v>
      </c>
      <c r="AU251" s="16" t="s">
        <v>82</v>
      </c>
    </row>
    <row r="252" spans="2:65" s="1" customFormat="1" ht="16.5" customHeight="1">
      <c r="B252" s="31"/>
      <c r="C252" s="156" t="s">
        <v>558</v>
      </c>
      <c r="D252" s="156" t="s">
        <v>167</v>
      </c>
      <c r="E252" s="157" t="s">
        <v>1814</v>
      </c>
      <c r="F252" s="158" t="s">
        <v>1815</v>
      </c>
      <c r="G252" s="159" t="s">
        <v>191</v>
      </c>
      <c r="H252" s="160">
        <v>6</v>
      </c>
      <c r="I252" s="161"/>
      <c r="J252" s="162">
        <f>ROUND(I252*H252,2)</f>
        <v>0</v>
      </c>
      <c r="K252" s="158" t="s">
        <v>1589</v>
      </c>
      <c r="L252" s="31"/>
      <c r="M252" s="163" t="s">
        <v>1</v>
      </c>
      <c r="N252" s="164" t="s">
        <v>38</v>
      </c>
      <c r="P252" s="141">
        <f>O252*H252</f>
        <v>0</v>
      </c>
      <c r="Q252" s="141">
        <v>1E-3</v>
      </c>
      <c r="R252" s="141">
        <f>Q252*H252</f>
        <v>6.0000000000000001E-3</v>
      </c>
      <c r="S252" s="141">
        <v>0</v>
      </c>
      <c r="T252" s="142">
        <f>S252*H252</f>
        <v>0</v>
      </c>
      <c r="AR252" s="143" t="s">
        <v>269</v>
      </c>
      <c r="AT252" s="143" t="s">
        <v>167</v>
      </c>
      <c r="AU252" s="143" t="s">
        <v>82</v>
      </c>
      <c r="AY252" s="16" t="s">
        <v>155</v>
      </c>
      <c r="BE252" s="144">
        <f>IF(N252="základní",J252,0)</f>
        <v>0</v>
      </c>
      <c r="BF252" s="144">
        <f>IF(N252="snížená",J252,0)</f>
        <v>0</v>
      </c>
      <c r="BG252" s="144">
        <f>IF(N252="zákl. přenesená",J252,0)</f>
        <v>0</v>
      </c>
      <c r="BH252" s="144">
        <f>IF(N252="sníž. přenesená",J252,0)</f>
        <v>0</v>
      </c>
      <c r="BI252" s="144">
        <f>IF(N252="nulová",J252,0)</f>
        <v>0</v>
      </c>
      <c r="BJ252" s="16" t="s">
        <v>78</v>
      </c>
      <c r="BK252" s="144">
        <f>ROUND(I252*H252,2)</f>
        <v>0</v>
      </c>
      <c r="BL252" s="16" t="s">
        <v>269</v>
      </c>
      <c r="BM252" s="143" t="s">
        <v>1816</v>
      </c>
    </row>
    <row r="253" spans="2:65" s="1" customFormat="1">
      <c r="B253" s="31"/>
      <c r="D253" s="145" t="s">
        <v>163</v>
      </c>
      <c r="F253" s="146" t="s">
        <v>1817</v>
      </c>
      <c r="I253" s="147"/>
      <c r="L253" s="31"/>
      <c r="M253" s="148"/>
      <c r="T253" s="55"/>
      <c r="AT253" s="16" t="s">
        <v>163</v>
      </c>
      <c r="AU253" s="16" t="s">
        <v>82</v>
      </c>
    </row>
    <row r="254" spans="2:65" s="1" customFormat="1" ht="16.5" customHeight="1">
      <c r="B254" s="31"/>
      <c r="C254" s="156" t="s">
        <v>566</v>
      </c>
      <c r="D254" s="156" t="s">
        <v>167</v>
      </c>
      <c r="E254" s="157" t="s">
        <v>1818</v>
      </c>
      <c r="F254" s="158" t="s">
        <v>1819</v>
      </c>
      <c r="G254" s="159" t="s">
        <v>191</v>
      </c>
      <c r="H254" s="160">
        <v>1</v>
      </c>
      <c r="I254" s="161"/>
      <c r="J254" s="162">
        <f>ROUND(I254*H254,2)</f>
        <v>0</v>
      </c>
      <c r="K254" s="158" t="s">
        <v>1614</v>
      </c>
      <c r="L254" s="31"/>
      <c r="M254" s="163" t="s">
        <v>1</v>
      </c>
      <c r="N254" s="164" t="s">
        <v>38</v>
      </c>
      <c r="P254" s="141">
        <f>O254*H254</f>
        <v>0</v>
      </c>
      <c r="Q254" s="141">
        <v>1.0900969999999999E-3</v>
      </c>
      <c r="R254" s="141">
        <f>Q254*H254</f>
        <v>1.0900969999999999E-3</v>
      </c>
      <c r="S254" s="141">
        <v>0</v>
      </c>
      <c r="T254" s="142">
        <f>S254*H254</f>
        <v>0</v>
      </c>
      <c r="AR254" s="143" t="s">
        <v>269</v>
      </c>
      <c r="AT254" s="143" t="s">
        <v>167</v>
      </c>
      <c r="AU254" s="143" t="s">
        <v>82</v>
      </c>
      <c r="AY254" s="16" t="s">
        <v>155</v>
      </c>
      <c r="BE254" s="144">
        <f>IF(N254="základní",J254,0)</f>
        <v>0</v>
      </c>
      <c r="BF254" s="144">
        <f>IF(N254="snížená",J254,0)</f>
        <v>0</v>
      </c>
      <c r="BG254" s="144">
        <f>IF(N254="zákl. přenesená",J254,0)</f>
        <v>0</v>
      </c>
      <c r="BH254" s="144">
        <f>IF(N254="sníž. přenesená",J254,0)</f>
        <v>0</v>
      </c>
      <c r="BI254" s="144">
        <f>IF(N254="nulová",J254,0)</f>
        <v>0</v>
      </c>
      <c r="BJ254" s="16" t="s">
        <v>78</v>
      </c>
      <c r="BK254" s="144">
        <f>ROUND(I254*H254,2)</f>
        <v>0</v>
      </c>
      <c r="BL254" s="16" t="s">
        <v>269</v>
      </c>
      <c r="BM254" s="143" t="s">
        <v>1820</v>
      </c>
    </row>
    <row r="255" spans="2:65" s="1" customFormat="1" ht="19.2">
      <c r="B255" s="31"/>
      <c r="D255" s="145" t="s">
        <v>163</v>
      </c>
      <c r="F255" s="146" t="s">
        <v>1821</v>
      </c>
      <c r="I255" s="147"/>
      <c r="L255" s="31"/>
      <c r="M255" s="148"/>
      <c r="T255" s="55"/>
      <c r="AT255" s="16" t="s">
        <v>163</v>
      </c>
      <c r="AU255" s="16" t="s">
        <v>82</v>
      </c>
    </row>
    <row r="256" spans="2:65" s="1" customFormat="1" ht="24.15" customHeight="1">
      <c r="B256" s="31"/>
      <c r="C256" s="156" t="s">
        <v>573</v>
      </c>
      <c r="D256" s="156" t="s">
        <v>167</v>
      </c>
      <c r="E256" s="157" t="s">
        <v>1822</v>
      </c>
      <c r="F256" s="158" t="s">
        <v>1823</v>
      </c>
      <c r="G256" s="159" t="s">
        <v>937</v>
      </c>
      <c r="H256" s="160">
        <v>1</v>
      </c>
      <c r="I256" s="161"/>
      <c r="J256" s="162">
        <f>ROUND(I256*H256,2)</f>
        <v>0</v>
      </c>
      <c r="K256" s="158" t="s">
        <v>1589</v>
      </c>
      <c r="L256" s="31"/>
      <c r="M256" s="163" t="s">
        <v>1</v>
      </c>
      <c r="N256" s="164" t="s">
        <v>38</v>
      </c>
      <c r="P256" s="141">
        <f>O256*H256</f>
        <v>0</v>
      </c>
      <c r="Q256" s="141">
        <v>1.9600970000000001E-3</v>
      </c>
      <c r="R256" s="141">
        <f>Q256*H256</f>
        <v>1.9600970000000001E-3</v>
      </c>
      <c r="S256" s="141">
        <v>0</v>
      </c>
      <c r="T256" s="142">
        <f>S256*H256</f>
        <v>0</v>
      </c>
      <c r="AR256" s="143" t="s">
        <v>269</v>
      </c>
      <c r="AT256" s="143" t="s">
        <v>167</v>
      </c>
      <c r="AU256" s="143" t="s">
        <v>82</v>
      </c>
      <c r="AY256" s="16" t="s">
        <v>155</v>
      </c>
      <c r="BE256" s="144">
        <f>IF(N256="základní",J256,0)</f>
        <v>0</v>
      </c>
      <c r="BF256" s="144">
        <f>IF(N256="snížená",J256,0)</f>
        <v>0</v>
      </c>
      <c r="BG256" s="144">
        <f>IF(N256="zákl. přenesená",J256,0)</f>
        <v>0</v>
      </c>
      <c r="BH256" s="144">
        <f>IF(N256="sníž. přenesená",J256,0)</f>
        <v>0</v>
      </c>
      <c r="BI256" s="144">
        <f>IF(N256="nulová",J256,0)</f>
        <v>0</v>
      </c>
      <c r="BJ256" s="16" t="s">
        <v>78</v>
      </c>
      <c r="BK256" s="144">
        <f>ROUND(I256*H256,2)</f>
        <v>0</v>
      </c>
      <c r="BL256" s="16" t="s">
        <v>269</v>
      </c>
      <c r="BM256" s="143" t="s">
        <v>1824</v>
      </c>
    </row>
    <row r="257" spans="2:65" s="1" customFormat="1" ht="19.2">
      <c r="B257" s="31"/>
      <c r="D257" s="145" t="s">
        <v>163</v>
      </c>
      <c r="F257" s="146" t="s">
        <v>1823</v>
      </c>
      <c r="I257" s="147"/>
      <c r="L257" s="31"/>
      <c r="M257" s="148"/>
      <c r="T257" s="55"/>
      <c r="AT257" s="16" t="s">
        <v>163</v>
      </c>
      <c r="AU257" s="16" t="s">
        <v>82</v>
      </c>
    </row>
    <row r="258" spans="2:65" s="1" customFormat="1" ht="24.15" customHeight="1">
      <c r="B258" s="31"/>
      <c r="C258" s="156" t="s">
        <v>583</v>
      </c>
      <c r="D258" s="156" t="s">
        <v>167</v>
      </c>
      <c r="E258" s="157" t="s">
        <v>1825</v>
      </c>
      <c r="F258" s="158" t="s">
        <v>1826</v>
      </c>
      <c r="G258" s="159" t="s">
        <v>937</v>
      </c>
      <c r="H258" s="160">
        <v>5</v>
      </c>
      <c r="I258" s="161"/>
      <c r="J258" s="162">
        <f>ROUND(I258*H258,2)</f>
        <v>0</v>
      </c>
      <c r="K258" s="158" t="s">
        <v>1589</v>
      </c>
      <c r="L258" s="31"/>
      <c r="M258" s="163" t="s">
        <v>1</v>
      </c>
      <c r="N258" s="164" t="s">
        <v>38</v>
      </c>
      <c r="P258" s="141">
        <f>O258*H258</f>
        <v>0</v>
      </c>
      <c r="Q258" s="141">
        <v>1.9599999999999999E-3</v>
      </c>
      <c r="R258" s="141">
        <f>Q258*H258</f>
        <v>9.7999999999999997E-3</v>
      </c>
      <c r="S258" s="141">
        <v>0</v>
      </c>
      <c r="T258" s="142">
        <f>S258*H258</f>
        <v>0</v>
      </c>
      <c r="AR258" s="143" t="s">
        <v>269</v>
      </c>
      <c r="AT258" s="143" t="s">
        <v>167</v>
      </c>
      <c r="AU258" s="143" t="s">
        <v>82</v>
      </c>
      <c r="AY258" s="16" t="s">
        <v>155</v>
      </c>
      <c r="BE258" s="144">
        <f>IF(N258="základní",J258,0)</f>
        <v>0</v>
      </c>
      <c r="BF258" s="144">
        <f>IF(N258="snížená",J258,0)</f>
        <v>0</v>
      </c>
      <c r="BG258" s="144">
        <f>IF(N258="zákl. přenesená",J258,0)</f>
        <v>0</v>
      </c>
      <c r="BH258" s="144">
        <f>IF(N258="sníž. přenesená",J258,0)</f>
        <v>0</v>
      </c>
      <c r="BI258" s="144">
        <f>IF(N258="nulová",J258,0)</f>
        <v>0</v>
      </c>
      <c r="BJ258" s="16" t="s">
        <v>78</v>
      </c>
      <c r="BK258" s="144">
        <f>ROUND(I258*H258,2)</f>
        <v>0</v>
      </c>
      <c r="BL258" s="16" t="s">
        <v>269</v>
      </c>
      <c r="BM258" s="143" t="s">
        <v>1827</v>
      </c>
    </row>
    <row r="259" spans="2:65" s="1" customFormat="1" ht="19.2">
      <c r="B259" s="31"/>
      <c r="D259" s="145" t="s">
        <v>163</v>
      </c>
      <c r="F259" s="146" t="s">
        <v>1826</v>
      </c>
      <c r="I259" s="147"/>
      <c r="L259" s="31"/>
      <c r="M259" s="148"/>
      <c r="T259" s="55"/>
      <c r="AT259" s="16" t="s">
        <v>163</v>
      </c>
      <c r="AU259" s="16" t="s">
        <v>82</v>
      </c>
    </row>
    <row r="260" spans="2:65" s="1" customFormat="1" ht="24.15" customHeight="1">
      <c r="B260" s="31"/>
      <c r="C260" s="156" t="s">
        <v>588</v>
      </c>
      <c r="D260" s="156" t="s">
        <v>167</v>
      </c>
      <c r="E260" s="157" t="s">
        <v>1828</v>
      </c>
      <c r="F260" s="158" t="s">
        <v>1829</v>
      </c>
      <c r="G260" s="159" t="s">
        <v>937</v>
      </c>
      <c r="H260" s="160">
        <v>1</v>
      </c>
      <c r="I260" s="161"/>
      <c r="J260" s="162">
        <f>ROUND(I260*H260,2)</f>
        <v>0</v>
      </c>
      <c r="K260" s="158" t="s">
        <v>1589</v>
      </c>
      <c r="L260" s="31"/>
      <c r="M260" s="163" t="s">
        <v>1</v>
      </c>
      <c r="N260" s="164" t="s">
        <v>38</v>
      </c>
      <c r="P260" s="141">
        <f>O260*H260</f>
        <v>0</v>
      </c>
      <c r="Q260" s="141">
        <v>1.8E-3</v>
      </c>
      <c r="R260" s="141">
        <f>Q260*H260</f>
        <v>1.8E-3</v>
      </c>
      <c r="S260" s="141">
        <v>0</v>
      </c>
      <c r="T260" s="142">
        <f>S260*H260</f>
        <v>0</v>
      </c>
      <c r="AR260" s="143" t="s">
        <v>269</v>
      </c>
      <c r="AT260" s="143" t="s">
        <v>167</v>
      </c>
      <c r="AU260" s="143" t="s">
        <v>82</v>
      </c>
      <c r="AY260" s="16" t="s">
        <v>155</v>
      </c>
      <c r="BE260" s="144">
        <f>IF(N260="základní",J260,0)</f>
        <v>0</v>
      </c>
      <c r="BF260" s="144">
        <f>IF(N260="snížená",J260,0)</f>
        <v>0</v>
      </c>
      <c r="BG260" s="144">
        <f>IF(N260="zákl. přenesená",J260,0)</f>
        <v>0</v>
      </c>
      <c r="BH260" s="144">
        <f>IF(N260="sníž. přenesená",J260,0)</f>
        <v>0</v>
      </c>
      <c r="BI260" s="144">
        <f>IF(N260="nulová",J260,0)</f>
        <v>0</v>
      </c>
      <c r="BJ260" s="16" t="s">
        <v>78</v>
      </c>
      <c r="BK260" s="144">
        <f>ROUND(I260*H260,2)</f>
        <v>0</v>
      </c>
      <c r="BL260" s="16" t="s">
        <v>269</v>
      </c>
      <c r="BM260" s="143" t="s">
        <v>1830</v>
      </c>
    </row>
    <row r="261" spans="2:65" s="1" customFormat="1" ht="19.2">
      <c r="B261" s="31"/>
      <c r="D261" s="145" t="s">
        <v>163</v>
      </c>
      <c r="F261" s="146" t="s">
        <v>1831</v>
      </c>
      <c r="I261" s="147"/>
      <c r="L261" s="31"/>
      <c r="M261" s="148"/>
      <c r="T261" s="55"/>
      <c r="AT261" s="16" t="s">
        <v>163</v>
      </c>
      <c r="AU261" s="16" t="s">
        <v>82</v>
      </c>
    </row>
    <row r="262" spans="2:65" s="1" customFormat="1" ht="24.15" customHeight="1">
      <c r="B262" s="31"/>
      <c r="C262" s="156" t="s">
        <v>595</v>
      </c>
      <c r="D262" s="156" t="s">
        <v>167</v>
      </c>
      <c r="E262" s="157" t="s">
        <v>1832</v>
      </c>
      <c r="F262" s="158" t="s">
        <v>1833</v>
      </c>
      <c r="G262" s="159" t="s">
        <v>937</v>
      </c>
      <c r="H262" s="160">
        <v>1</v>
      </c>
      <c r="I262" s="161"/>
      <c r="J262" s="162">
        <f>ROUND(I262*H262,2)</f>
        <v>0</v>
      </c>
      <c r="K262" s="158" t="s">
        <v>1589</v>
      </c>
      <c r="L262" s="31"/>
      <c r="M262" s="163" t="s">
        <v>1</v>
      </c>
      <c r="N262" s="164" t="s">
        <v>38</v>
      </c>
      <c r="P262" s="141">
        <f>O262*H262</f>
        <v>0</v>
      </c>
      <c r="Q262" s="141">
        <v>2.5400969999999998E-3</v>
      </c>
      <c r="R262" s="141">
        <f>Q262*H262</f>
        <v>2.5400969999999998E-3</v>
      </c>
      <c r="S262" s="141">
        <v>0</v>
      </c>
      <c r="T262" s="142">
        <f>S262*H262</f>
        <v>0</v>
      </c>
      <c r="AR262" s="143" t="s">
        <v>269</v>
      </c>
      <c r="AT262" s="143" t="s">
        <v>167</v>
      </c>
      <c r="AU262" s="143" t="s">
        <v>82</v>
      </c>
      <c r="AY262" s="16" t="s">
        <v>155</v>
      </c>
      <c r="BE262" s="144">
        <f>IF(N262="základní",J262,0)</f>
        <v>0</v>
      </c>
      <c r="BF262" s="144">
        <f>IF(N262="snížená",J262,0)</f>
        <v>0</v>
      </c>
      <c r="BG262" s="144">
        <f>IF(N262="zákl. přenesená",J262,0)</f>
        <v>0</v>
      </c>
      <c r="BH262" s="144">
        <f>IF(N262="sníž. přenesená",J262,0)</f>
        <v>0</v>
      </c>
      <c r="BI262" s="144">
        <f>IF(N262="nulová",J262,0)</f>
        <v>0</v>
      </c>
      <c r="BJ262" s="16" t="s">
        <v>78</v>
      </c>
      <c r="BK262" s="144">
        <f>ROUND(I262*H262,2)</f>
        <v>0</v>
      </c>
      <c r="BL262" s="16" t="s">
        <v>269</v>
      </c>
      <c r="BM262" s="143" t="s">
        <v>1834</v>
      </c>
    </row>
    <row r="263" spans="2:65" s="1" customFormat="1" ht="19.2">
      <c r="B263" s="31"/>
      <c r="D263" s="145" t="s">
        <v>163</v>
      </c>
      <c r="F263" s="146" t="s">
        <v>1835</v>
      </c>
      <c r="I263" s="147"/>
      <c r="L263" s="31"/>
      <c r="M263" s="148"/>
      <c r="T263" s="55"/>
      <c r="AT263" s="16" t="s">
        <v>163</v>
      </c>
      <c r="AU263" s="16" t="s">
        <v>82</v>
      </c>
    </row>
    <row r="264" spans="2:65" s="1" customFormat="1" ht="16.5" customHeight="1">
      <c r="B264" s="31"/>
      <c r="C264" s="156" t="s">
        <v>601</v>
      </c>
      <c r="D264" s="156" t="s">
        <v>167</v>
      </c>
      <c r="E264" s="157" t="s">
        <v>1836</v>
      </c>
      <c r="F264" s="158" t="s">
        <v>1837</v>
      </c>
      <c r="G264" s="159" t="s">
        <v>937</v>
      </c>
      <c r="H264" s="160">
        <v>2</v>
      </c>
      <c r="I264" s="161"/>
      <c r="J264" s="162">
        <f>ROUND(I264*H264,2)</f>
        <v>0</v>
      </c>
      <c r="K264" s="158" t="s">
        <v>1614</v>
      </c>
      <c r="L264" s="31"/>
      <c r="M264" s="163" t="s">
        <v>1</v>
      </c>
      <c r="N264" s="164" t="s">
        <v>38</v>
      </c>
      <c r="P264" s="141">
        <f>O264*H264</f>
        <v>0</v>
      </c>
      <c r="Q264" s="141">
        <v>1.8400000000000001E-3</v>
      </c>
      <c r="R264" s="141">
        <f>Q264*H264</f>
        <v>3.6800000000000001E-3</v>
      </c>
      <c r="S264" s="141">
        <v>0</v>
      </c>
      <c r="T264" s="142">
        <f>S264*H264</f>
        <v>0</v>
      </c>
      <c r="AR264" s="143" t="s">
        <v>269</v>
      </c>
      <c r="AT264" s="143" t="s">
        <v>167</v>
      </c>
      <c r="AU264" s="143" t="s">
        <v>82</v>
      </c>
      <c r="AY264" s="16" t="s">
        <v>155</v>
      </c>
      <c r="BE264" s="144">
        <f>IF(N264="základní",J264,0)</f>
        <v>0</v>
      </c>
      <c r="BF264" s="144">
        <f>IF(N264="snížená",J264,0)</f>
        <v>0</v>
      </c>
      <c r="BG264" s="144">
        <f>IF(N264="zákl. přenesená",J264,0)</f>
        <v>0</v>
      </c>
      <c r="BH264" s="144">
        <f>IF(N264="sníž. přenesená",J264,0)</f>
        <v>0</v>
      </c>
      <c r="BI264" s="144">
        <f>IF(N264="nulová",J264,0)</f>
        <v>0</v>
      </c>
      <c r="BJ264" s="16" t="s">
        <v>78</v>
      </c>
      <c r="BK264" s="144">
        <f>ROUND(I264*H264,2)</f>
        <v>0</v>
      </c>
      <c r="BL264" s="16" t="s">
        <v>269</v>
      </c>
      <c r="BM264" s="143" t="s">
        <v>1838</v>
      </c>
    </row>
    <row r="265" spans="2:65" s="1" customFormat="1">
      <c r="B265" s="31"/>
      <c r="D265" s="145" t="s">
        <v>163</v>
      </c>
      <c r="F265" s="146" t="s">
        <v>1837</v>
      </c>
      <c r="I265" s="147"/>
      <c r="L265" s="31"/>
      <c r="M265" s="148"/>
      <c r="T265" s="55"/>
      <c r="AT265" s="16" t="s">
        <v>163</v>
      </c>
      <c r="AU265" s="16" t="s">
        <v>82</v>
      </c>
    </row>
    <row r="266" spans="2:65" s="12" customFormat="1">
      <c r="B266" s="149"/>
      <c r="D266" s="145" t="s">
        <v>164</v>
      </c>
      <c r="E266" s="155" t="s">
        <v>1</v>
      </c>
      <c r="F266" s="150" t="s">
        <v>1839</v>
      </c>
      <c r="H266" s="151">
        <v>2</v>
      </c>
      <c r="I266" s="152"/>
      <c r="L266" s="149"/>
      <c r="M266" s="153"/>
      <c r="T266" s="154"/>
      <c r="AT266" s="155" t="s">
        <v>164</v>
      </c>
      <c r="AU266" s="155" t="s">
        <v>82</v>
      </c>
      <c r="AV266" s="12" t="s">
        <v>82</v>
      </c>
      <c r="AW266" s="12" t="s">
        <v>30</v>
      </c>
      <c r="AX266" s="12" t="s">
        <v>73</v>
      </c>
      <c r="AY266" s="155" t="s">
        <v>155</v>
      </c>
    </row>
    <row r="267" spans="2:65" s="14" customFormat="1">
      <c r="B267" s="172"/>
      <c r="D267" s="145" t="s">
        <v>164</v>
      </c>
      <c r="E267" s="173" t="s">
        <v>1</v>
      </c>
      <c r="F267" s="174" t="s">
        <v>179</v>
      </c>
      <c r="H267" s="175">
        <v>2</v>
      </c>
      <c r="I267" s="176"/>
      <c r="L267" s="172"/>
      <c r="M267" s="177"/>
      <c r="T267" s="178"/>
      <c r="AT267" s="173" t="s">
        <v>164</v>
      </c>
      <c r="AU267" s="173" t="s">
        <v>82</v>
      </c>
      <c r="AV267" s="14" t="s">
        <v>88</v>
      </c>
      <c r="AW267" s="14" t="s">
        <v>30</v>
      </c>
      <c r="AX267" s="14" t="s">
        <v>78</v>
      </c>
      <c r="AY267" s="173" t="s">
        <v>155</v>
      </c>
    </row>
    <row r="268" spans="2:65" s="1" customFormat="1" ht="16.5" customHeight="1">
      <c r="B268" s="31"/>
      <c r="C268" s="156" t="s">
        <v>606</v>
      </c>
      <c r="D268" s="156" t="s">
        <v>167</v>
      </c>
      <c r="E268" s="157" t="s">
        <v>1840</v>
      </c>
      <c r="F268" s="158" t="s">
        <v>1841</v>
      </c>
      <c r="G268" s="159" t="s">
        <v>191</v>
      </c>
      <c r="H268" s="160">
        <v>3</v>
      </c>
      <c r="I268" s="161"/>
      <c r="J268" s="162">
        <f>ROUND(I268*H268,2)</f>
        <v>0</v>
      </c>
      <c r="K268" s="158" t="s">
        <v>161</v>
      </c>
      <c r="L268" s="31"/>
      <c r="M268" s="163" t="s">
        <v>1</v>
      </c>
      <c r="N268" s="164" t="s">
        <v>38</v>
      </c>
      <c r="P268" s="141">
        <f>O268*H268</f>
        <v>0</v>
      </c>
      <c r="Q268" s="141">
        <v>3.1E-4</v>
      </c>
      <c r="R268" s="141">
        <f>Q268*H268</f>
        <v>9.3000000000000005E-4</v>
      </c>
      <c r="S268" s="141">
        <v>0</v>
      </c>
      <c r="T268" s="142">
        <f>S268*H268</f>
        <v>0</v>
      </c>
      <c r="AR268" s="143" t="s">
        <v>269</v>
      </c>
      <c r="AT268" s="143" t="s">
        <v>167</v>
      </c>
      <c r="AU268" s="143" t="s">
        <v>82</v>
      </c>
      <c r="AY268" s="16" t="s">
        <v>155</v>
      </c>
      <c r="BE268" s="144">
        <f>IF(N268="základní",J268,0)</f>
        <v>0</v>
      </c>
      <c r="BF268" s="144">
        <f>IF(N268="snížená",J268,0)</f>
        <v>0</v>
      </c>
      <c r="BG268" s="144">
        <f>IF(N268="zákl. přenesená",J268,0)</f>
        <v>0</v>
      </c>
      <c r="BH268" s="144">
        <f>IF(N268="sníž. přenesená",J268,0)</f>
        <v>0</v>
      </c>
      <c r="BI268" s="144">
        <f>IF(N268="nulová",J268,0)</f>
        <v>0</v>
      </c>
      <c r="BJ268" s="16" t="s">
        <v>78</v>
      </c>
      <c r="BK268" s="144">
        <f>ROUND(I268*H268,2)</f>
        <v>0</v>
      </c>
      <c r="BL268" s="16" t="s">
        <v>269</v>
      </c>
      <c r="BM268" s="143" t="s">
        <v>1842</v>
      </c>
    </row>
    <row r="269" spans="2:65" s="1" customFormat="1">
      <c r="B269" s="31"/>
      <c r="D269" s="145" t="s">
        <v>163</v>
      </c>
      <c r="F269" s="146" t="s">
        <v>1843</v>
      </c>
      <c r="I269" s="147"/>
      <c r="L269" s="31"/>
      <c r="M269" s="148"/>
      <c r="T269" s="55"/>
      <c r="AT269" s="16" t="s">
        <v>163</v>
      </c>
      <c r="AU269" s="16" t="s">
        <v>82</v>
      </c>
    </row>
    <row r="270" spans="2:65" s="1" customFormat="1" ht="24.15" customHeight="1">
      <c r="B270" s="31"/>
      <c r="C270" s="156" t="s">
        <v>612</v>
      </c>
      <c r="D270" s="156" t="s">
        <v>167</v>
      </c>
      <c r="E270" s="157" t="s">
        <v>1844</v>
      </c>
      <c r="F270" s="158" t="s">
        <v>1845</v>
      </c>
      <c r="G270" s="159" t="s">
        <v>681</v>
      </c>
      <c r="H270" s="181"/>
      <c r="I270" s="161"/>
      <c r="J270" s="162">
        <f>ROUND(I270*H270,2)</f>
        <v>0</v>
      </c>
      <c r="K270" s="158" t="s">
        <v>1589</v>
      </c>
      <c r="L270" s="31"/>
      <c r="M270" s="163" t="s">
        <v>1</v>
      </c>
      <c r="N270" s="164" t="s">
        <v>38</v>
      </c>
      <c r="P270" s="141">
        <f>O270*H270</f>
        <v>0</v>
      </c>
      <c r="Q270" s="141">
        <v>0</v>
      </c>
      <c r="R270" s="141">
        <f>Q270*H270</f>
        <v>0</v>
      </c>
      <c r="S270" s="141">
        <v>0</v>
      </c>
      <c r="T270" s="142">
        <f>S270*H270</f>
        <v>0</v>
      </c>
      <c r="AR270" s="143" t="s">
        <v>269</v>
      </c>
      <c r="AT270" s="143" t="s">
        <v>167</v>
      </c>
      <c r="AU270" s="143" t="s">
        <v>82</v>
      </c>
      <c r="AY270" s="16" t="s">
        <v>155</v>
      </c>
      <c r="BE270" s="144">
        <f>IF(N270="základní",J270,0)</f>
        <v>0</v>
      </c>
      <c r="BF270" s="144">
        <f>IF(N270="snížená",J270,0)</f>
        <v>0</v>
      </c>
      <c r="BG270" s="144">
        <f>IF(N270="zákl. přenesená",J270,0)</f>
        <v>0</v>
      </c>
      <c r="BH270" s="144">
        <f>IF(N270="sníž. přenesená",J270,0)</f>
        <v>0</v>
      </c>
      <c r="BI270" s="144">
        <f>IF(N270="nulová",J270,0)</f>
        <v>0</v>
      </c>
      <c r="BJ270" s="16" t="s">
        <v>78</v>
      </c>
      <c r="BK270" s="144">
        <f>ROUND(I270*H270,2)</f>
        <v>0</v>
      </c>
      <c r="BL270" s="16" t="s">
        <v>269</v>
      </c>
      <c r="BM270" s="143" t="s">
        <v>1846</v>
      </c>
    </row>
    <row r="271" spans="2:65" s="1" customFormat="1" ht="28.8">
      <c r="B271" s="31"/>
      <c r="D271" s="145" t="s">
        <v>163</v>
      </c>
      <c r="F271" s="146" t="s">
        <v>1847</v>
      </c>
      <c r="I271" s="147"/>
      <c r="L271" s="31"/>
      <c r="M271" s="148"/>
      <c r="T271" s="55"/>
      <c r="AT271" s="16" t="s">
        <v>163</v>
      </c>
      <c r="AU271" s="16" t="s">
        <v>82</v>
      </c>
    </row>
    <row r="272" spans="2:65" s="11" customFormat="1" ht="22.95" customHeight="1">
      <c r="B272" s="119"/>
      <c r="D272" s="120" t="s">
        <v>72</v>
      </c>
      <c r="E272" s="129" t="s">
        <v>1848</v>
      </c>
      <c r="F272" s="129" t="s">
        <v>1849</v>
      </c>
      <c r="I272" s="122"/>
      <c r="J272" s="130">
        <f>BK272</f>
        <v>0</v>
      </c>
      <c r="L272" s="119"/>
      <c r="M272" s="124"/>
      <c r="P272" s="125">
        <f>SUM(P273:P278)</f>
        <v>0</v>
      </c>
      <c r="R272" s="125">
        <f>SUM(R273:R278)</f>
        <v>6.6199999999999995E-2</v>
      </c>
      <c r="T272" s="126">
        <f>SUM(T273:T278)</f>
        <v>0</v>
      </c>
      <c r="AR272" s="120" t="s">
        <v>82</v>
      </c>
      <c r="AT272" s="127" t="s">
        <v>72</v>
      </c>
      <c r="AU272" s="127" t="s">
        <v>78</v>
      </c>
      <c r="AY272" s="120" t="s">
        <v>155</v>
      </c>
      <c r="BK272" s="128">
        <f>SUM(BK273:BK278)</f>
        <v>0</v>
      </c>
    </row>
    <row r="273" spans="2:65" s="1" customFormat="1" ht="33" customHeight="1">
      <c r="B273" s="31"/>
      <c r="C273" s="156" t="s">
        <v>619</v>
      </c>
      <c r="D273" s="156" t="s">
        <v>167</v>
      </c>
      <c r="E273" s="157" t="s">
        <v>1850</v>
      </c>
      <c r="F273" s="158" t="s">
        <v>1851</v>
      </c>
      <c r="G273" s="159" t="s">
        <v>937</v>
      </c>
      <c r="H273" s="160">
        <v>1</v>
      </c>
      <c r="I273" s="161"/>
      <c r="J273" s="162">
        <f>ROUND(I273*H273,2)</f>
        <v>0</v>
      </c>
      <c r="K273" s="158" t="s">
        <v>1614</v>
      </c>
      <c r="L273" s="31"/>
      <c r="M273" s="163" t="s">
        <v>1</v>
      </c>
      <c r="N273" s="164" t="s">
        <v>38</v>
      </c>
      <c r="P273" s="141">
        <f>O273*H273</f>
        <v>0</v>
      </c>
      <c r="Q273" s="141">
        <v>9.1999999999999998E-3</v>
      </c>
      <c r="R273" s="141">
        <f>Q273*H273</f>
        <v>9.1999999999999998E-3</v>
      </c>
      <c r="S273" s="141">
        <v>0</v>
      </c>
      <c r="T273" s="142">
        <f>S273*H273</f>
        <v>0</v>
      </c>
      <c r="AR273" s="143" t="s">
        <v>269</v>
      </c>
      <c r="AT273" s="143" t="s">
        <v>167</v>
      </c>
      <c r="AU273" s="143" t="s">
        <v>82</v>
      </c>
      <c r="AY273" s="16" t="s">
        <v>155</v>
      </c>
      <c r="BE273" s="144">
        <f>IF(N273="základní",J273,0)</f>
        <v>0</v>
      </c>
      <c r="BF273" s="144">
        <f>IF(N273="snížená",J273,0)</f>
        <v>0</v>
      </c>
      <c r="BG273" s="144">
        <f>IF(N273="zákl. přenesená",J273,0)</f>
        <v>0</v>
      </c>
      <c r="BH273" s="144">
        <f>IF(N273="sníž. přenesená",J273,0)</f>
        <v>0</v>
      </c>
      <c r="BI273" s="144">
        <f>IF(N273="nulová",J273,0)</f>
        <v>0</v>
      </c>
      <c r="BJ273" s="16" t="s">
        <v>78</v>
      </c>
      <c r="BK273" s="144">
        <f>ROUND(I273*H273,2)</f>
        <v>0</v>
      </c>
      <c r="BL273" s="16" t="s">
        <v>269</v>
      </c>
      <c r="BM273" s="143" t="s">
        <v>1852</v>
      </c>
    </row>
    <row r="274" spans="2:65" s="1" customFormat="1" ht="28.8">
      <c r="B274" s="31"/>
      <c r="D274" s="145" t="s">
        <v>163</v>
      </c>
      <c r="F274" s="146" t="s">
        <v>1853</v>
      </c>
      <c r="I274" s="147"/>
      <c r="L274" s="31"/>
      <c r="M274" s="148"/>
      <c r="T274" s="55"/>
      <c r="AT274" s="16" t="s">
        <v>163</v>
      </c>
      <c r="AU274" s="16" t="s">
        <v>82</v>
      </c>
    </row>
    <row r="275" spans="2:65" s="1" customFormat="1" ht="33" customHeight="1">
      <c r="B275" s="31"/>
      <c r="C275" s="156" t="s">
        <v>627</v>
      </c>
      <c r="D275" s="156" t="s">
        <v>167</v>
      </c>
      <c r="E275" s="157" t="s">
        <v>1854</v>
      </c>
      <c r="F275" s="158" t="s">
        <v>1855</v>
      </c>
      <c r="G275" s="159" t="s">
        <v>937</v>
      </c>
      <c r="H275" s="160">
        <v>6</v>
      </c>
      <c r="I275" s="161"/>
      <c r="J275" s="162">
        <f>ROUND(I275*H275,2)</f>
        <v>0</v>
      </c>
      <c r="K275" s="158" t="s">
        <v>1589</v>
      </c>
      <c r="L275" s="31"/>
      <c r="M275" s="163" t="s">
        <v>1</v>
      </c>
      <c r="N275" s="164" t="s">
        <v>38</v>
      </c>
      <c r="P275" s="141">
        <f>O275*H275</f>
        <v>0</v>
      </c>
      <c r="Q275" s="141">
        <v>9.4999999999999998E-3</v>
      </c>
      <c r="R275" s="141">
        <f>Q275*H275</f>
        <v>5.6999999999999995E-2</v>
      </c>
      <c r="S275" s="141">
        <v>0</v>
      </c>
      <c r="T275" s="142">
        <f>S275*H275</f>
        <v>0</v>
      </c>
      <c r="AR275" s="143" t="s">
        <v>269</v>
      </c>
      <c r="AT275" s="143" t="s">
        <v>167</v>
      </c>
      <c r="AU275" s="143" t="s">
        <v>82</v>
      </c>
      <c r="AY275" s="16" t="s">
        <v>155</v>
      </c>
      <c r="BE275" s="144">
        <f>IF(N275="základní",J275,0)</f>
        <v>0</v>
      </c>
      <c r="BF275" s="144">
        <f>IF(N275="snížená",J275,0)</f>
        <v>0</v>
      </c>
      <c r="BG275" s="144">
        <f>IF(N275="zákl. přenesená",J275,0)</f>
        <v>0</v>
      </c>
      <c r="BH275" s="144">
        <f>IF(N275="sníž. přenesená",J275,0)</f>
        <v>0</v>
      </c>
      <c r="BI275" s="144">
        <f>IF(N275="nulová",J275,0)</f>
        <v>0</v>
      </c>
      <c r="BJ275" s="16" t="s">
        <v>78</v>
      </c>
      <c r="BK275" s="144">
        <f>ROUND(I275*H275,2)</f>
        <v>0</v>
      </c>
      <c r="BL275" s="16" t="s">
        <v>269</v>
      </c>
      <c r="BM275" s="143" t="s">
        <v>1856</v>
      </c>
    </row>
    <row r="276" spans="2:65" s="1" customFormat="1" ht="28.8">
      <c r="B276" s="31"/>
      <c r="D276" s="145" t="s">
        <v>163</v>
      </c>
      <c r="F276" s="146" t="s">
        <v>1857</v>
      </c>
      <c r="I276" s="147"/>
      <c r="L276" s="31"/>
      <c r="M276" s="148"/>
      <c r="T276" s="55"/>
      <c r="AT276" s="16" t="s">
        <v>163</v>
      </c>
      <c r="AU276" s="16" t="s">
        <v>82</v>
      </c>
    </row>
    <row r="277" spans="2:65" s="1" customFormat="1" ht="24.15" customHeight="1">
      <c r="B277" s="31"/>
      <c r="C277" s="156" t="s">
        <v>633</v>
      </c>
      <c r="D277" s="156" t="s">
        <v>167</v>
      </c>
      <c r="E277" s="157" t="s">
        <v>1858</v>
      </c>
      <c r="F277" s="158" t="s">
        <v>1859</v>
      </c>
      <c r="G277" s="159" t="s">
        <v>681</v>
      </c>
      <c r="H277" s="181"/>
      <c r="I277" s="161"/>
      <c r="J277" s="162">
        <f>ROUND(I277*H277,2)</f>
        <v>0</v>
      </c>
      <c r="K277" s="158" t="s">
        <v>1589</v>
      </c>
      <c r="L277" s="31"/>
      <c r="M277" s="163" t="s">
        <v>1</v>
      </c>
      <c r="N277" s="164" t="s">
        <v>38</v>
      </c>
      <c r="P277" s="141">
        <f>O277*H277</f>
        <v>0</v>
      </c>
      <c r="Q277" s="141">
        <v>0</v>
      </c>
      <c r="R277" s="141">
        <f>Q277*H277</f>
        <v>0</v>
      </c>
      <c r="S277" s="141">
        <v>0</v>
      </c>
      <c r="T277" s="142">
        <f>S277*H277</f>
        <v>0</v>
      </c>
      <c r="AR277" s="143" t="s">
        <v>269</v>
      </c>
      <c r="AT277" s="143" t="s">
        <v>167</v>
      </c>
      <c r="AU277" s="143" t="s">
        <v>82</v>
      </c>
      <c r="AY277" s="16" t="s">
        <v>155</v>
      </c>
      <c r="BE277" s="144">
        <f>IF(N277="základní",J277,0)</f>
        <v>0</v>
      </c>
      <c r="BF277" s="144">
        <f>IF(N277="snížená",J277,0)</f>
        <v>0</v>
      </c>
      <c r="BG277" s="144">
        <f>IF(N277="zákl. přenesená",J277,0)</f>
        <v>0</v>
      </c>
      <c r="BH277" s="144">
        <f>IF(N277="sníž. přenesená",J277,0)</f>
        <v>0</v>
      </c>
      <c r="BI277" s="144">
        <f>IF(N277="nulová",J277,0)</f>
        <v>0</v>
      </c>
      <c r="BJ277" s="16" t="s">
        <v>78</v>
      </c>
      <c r="BK277" s="144">
        <f>ROUND(I277*H277,2)</f>
        <v>0</v>
      </c>
      <c r="BL277" s="16" t="s">
        <v>269</v>
      </c>
      <c r="BM277" s="143" t="s">
        <v>1860</v>
      </c>
    </row>
    <row r="278" spans="2:65" s="1" customFormat="1" ht="28.8">
      <c r="B278" s="31"/>
      <c r="D278" s="145" t="s">
        <v>163</v>
      </c>
      <c r="F278" s="146" t="s">
        <v>1861</v>
      </c>
      <c r="I278" s="147"/>
      <c r="L278" s="31"/>
      <c r="M278" s="185"/>
      <c r="N278" s="186"/>
      <c r="O278" s="186"/>
      <c r="P278" s="186"/>
      <c r="Q278" s="186"/>
      <c r="R278" s="186"/>
      <c r="S278" s="186"/>
      <c r="T278" s="187"/>
      <c r="AT278" s="16" t="s">
        <v>163</v>
      </c>
      <c r="AU278" s="16" t="s">
        <v>82</v>
      </c>
    </row>
    <row r="279" spans="2:65" s="1" customFormat="1" ht="6.9" customHeight="1">
      <c r="B279" s="43"/>
      <c r="C279" s="44"/>
      <c r="D279" s="44"/>
      <c r="E279" s="44"/>
      <c r="F279" s="44"/>
      <c r="G279" s="44"/>
      <c r="H279" s="44"/>
      <c r="I279" s="44"/>
      <c r="J279" s="44"/>
      <c r="K279" s="44"/>
      <c r="L279" s="31"/>
    </row>
  </sheetData>
  <sheetProtection algorithmName="SHA-512" hashValue="bqJCs82mZMGVfm63ONSdrs6lauWiMC+MQN4L6qtZOSNjkJCb4CkJY5oD3g4Kx9Oh3Wxmr6QZCvG4aTWc/yBAEA==" saltValue="v7f2xJUXSmQPRnBtxUEkBw==" spinCount="100000" sheet="1" objects="1" scenarios="1"/>
  <autoFilter ref="C121:K278" xr:uid="{00000000-0009-0000-0000-000002000000}"/>
  <mergeCells count="9">
    <mergeCell ref="E87:H87"/>
    <mergeCell ref="E112:H112"/>
    <mergeCell ref="E114:H114"/>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399"/>
  <sheetViews>
    <sheetView showGridLines="0" topLeftCell="A380" workbookViewId="0">
      <selection activeCell="F396" sqref="F396"/>
    </sheetView>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16"/>
      <c r="M2" s="216"/>
      <c r="N2" s="216"/>
      <c r="O2" s="216"/>
      <c r="P2" s="216"/>
      <c r="Q2" s="216"/>
      <c r="R2" s="216"/>
      <c r="S2" s="216"/>
      <c r="T2" s="216"/>
      <c r="U2" s="216"/>
      <c r="V2" s="216"/>
      <c r="AT2" s="16" t="s">
        <v>87</v>
      </c>
    </row>
    <row r="3" spans="2:46" ht="6.9" customHeight="1">
      <c r="B3" s="17"/>
      <c r="C3" s="18"/>
      <c r="D3" s="18"/>
      <c r="E3" s="18"/>
      <c r="F3" s="18"/>
      <c r="G3" s="18"/>
      <c r="H3" s="18"/>
      <c r="I3" s="18"/>
      <c r="J3" s="18"/>
      <c r="K3" s="18"/>
      <c r="L3" s="19"/>
      <c r="AT3" s="16" t="s">
        <v>82</v>
      </c>
    </row>
    <row r="4" spans="2:46" ht="24.9" customHeight="1">
      <c r="B4" s="19"/>
      <c r="D4" s="20" t="s">
        <v>105</v>
      </c>
      <c r="L4" s="19"/>
      <c r="M4" s="87" t="s">
        <v>10</v>
      </c>
      <c r="AT4" s="16" t="s">
        <v>4</v>
      </c>
    </row>
    <row r="5" spans="2:46" ht="6.9" customHeight="1">
      <c r="B5" s="19"/>
      <c r="L5" s="19"/>
    </row>
    <row r="6" spans="2:46" ht="12" customHeight="1">
      <c r="B6" s="19"/>
      <c r="D6" s="26" t="s">
        <v>16</v>
      </c>
      <c r="L6" s="19"/>
    </row>
    <row r="7" spans="2:46" ht="16.5" customHeight="1">
      <c r="B7" s="19"/>
      <c r="E7" s="230" t="str">
        <f>'Rekapitulace stavby'!K6</f>
        <v>Třebenice - nástavba mateřské školy</v>
      </c>
      <c r="F7" s="231"/>
      <c r="G7" s="231"/>
      <c r="H7" s="231"/>
      <c r="L7" s="19"/>
    </row>
    <row r="8" spans="2:46" s="1" customFormat="1" ht="12" customHeight="1">
      <c r="B8" s="31"/>
      <c r="D8" s="26" t="s">
        <v>106</v>
      </c>
      <c r="L8" s="31"/>
    </row>
    <row r="9" spans="2:46" s="1" customFormat="1" ht="16.5" customHeight="1">
      <c r="B9" s="31"/>
      <c r="E9" s="210" t="s">
        <v>1862</v>
      </c>
      <c r="F9" s="229"/>
      <c r="G9" s="229"/>
      <c r="H9" s="229"/>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24. 1. 2025</v>
      </c>
      <c r="L12" s="31"/>
    </row>
    <row r="13" spans="2:46" s="1" customFormat="1" ht="10.95" customHeight="1">
      <c r="B13" s="31"/>
      <c r="L13" s="31"/>
    </row>
    <row r="14" spans="2:46" s="1" customFormat="1" ht="12" customHeight="1">
      <c r="B14" s="31"/>
      <c r="D14" s="26" t="s">
        <v>24</v>
      </c>
      <c r="I14" s="26" t="s">
        <v>25</v>
      </c>
      <c r="J14" s="24" t="str">
        <f>IF('Rekapitulace stavby'!AN10="","",'Rekapitulace stavby'!AN10)</f>
        <v/>
      </c>
      <c r="L14" s="31"/>
    </row>
    <row r="15" spans="2:46" s="1" customFormat="1" ht="18" customHeight="1">
      <c r="B15" s="31"/>
      <c r="E15" s="24" t="str">
        <f>IF('Rekapitulace stavby'!E11="","",'Rekapitulace stavby'!E11)</f>
        <v xml:space="preserve"> </v>
      </c>
      <c r="I15" s="26" t="s">
        <v>26</v>
      </c>
      <c r="J15" s="24" t="str">
        <f>IF('Rekapitulace stavby'!AN11="","",'Rekapitulace stavby'!AN11)</f>
        <v/>
      </c>
      <c r="L15" s="31"/>
    </row>
    <row r="16" spans="2:46" s="1" customFormat="1" ht="6.9" customHeight="1">
      <c r="B16" s="31"/>
      <c r="L16" s="31"/>
    </row>
    <row r="17" spans="2:12" s="1" customFormat="1" ht="12" customHeight="1">
      <c r="B17" s="31"/>
      <c r="D17" s="26" t="s">
        <v>27</v>
      </c>
      <c r="I17" s="26" t="s">
        <v>25</v>
      </c>
      <c r="J17" s="27" t="str">
        <f>'Rekapitulace stavby'!AN13</f>
        <v>Vyplň údaj</v>
      </c>
      <c r="L17" s="31"/>
    </row>
    <row r="18" spans="2:12" s="1" customFormat="1" ht="18" customHeight="1">
      <c r="B18" s="31"/>
      <c r="E18" s="232" t="str">
        <f>'Rekapitulace stavby'!E14</f>
        <v>Vyplň údaj</v>
      </c>
      <c r="F18" s="224"/>
      <c r="G18" s="224"/>
      <c r="H18" s="224"/>
      <c r="I18" s="26" t="s">
        <v>26</v>
      </c>
      <c r="J18" s="27" t="str">
        <f>'Rekapitulace stavby'!AN14</f>
        <v>Vyplň údaj</v>
      </c>
      <c r="L18" s="31"/>
    </row>
    <row r="19" spans="2:12" s="1" customFormat="1" ht="6.9" customHeight="1">
      <c r="B19" s="31"/>
      <c r="L19" s="31"/>
    </row>
    <row r="20" spans="2:12" s="1" customFormat="1" ht="12" customHeight="1">
      <c r="B20" s="31"/>
      <c r="D20" s="26" t="s">
        <v>29</v>
      </c>
      <c r="I20" s="26" t="s">
        <v>25</v>
      </c>
      <c r="J20" s="24" t="str">
        <f>IF('Rekapitulace stavby'!AN16="","",'Rekapitulace stavby'!AN16)</f>
        <v/>
      </c>
      <c r="L20" s="31"/>
    </row>
    <row r="21" spans="2:12" s="1" customFormat="1" ht="18" customHeight="1">
      <c r="B21" s="31"/>
      <c r="E21" s="24" t="str">
        <f>IF('Rekapitulace stavby'!E17="","",'Rekapitulace stavby'!E17)</f>
        <v xml:space="preserve"> </v>
      </c>
      <c r="I21" s="26" t="s">
        <v>26</v>
      </c>
      <c r="J21" s="24" t="str">
        <f>IF('Rekapitulace stavby'!AN17="","",'Rekapitulace stavby'!AN17)</f>
        <v/>
      </c>
      <c r="L21" s="31"/>
    </row>
    <row r="22" spans="2:12" s="1" customFormat="1" ht="6.9" customHeight="1">
      <c r="B22" s="31"/>
      <c r="L22" s="31"/>
    </row>
    <row r="23" spans="2:12" s="1" customFormat="1" ht="12" customHeight="1">
      <c r="B23" s="31"/>
      <c r="D23" s="26" t="s">
        <v>31</v>
      </c>
      <c r="I23" s="26" t="s">
        <v>25</v>
      </c>
      <c r="J23" s="24" t="str">
        <f>IF('Rekapitulace stavby'!AN19="","",'Rekapitulace stavby'!AN19)</f>
        <v/>
      </c>
      <c r="L23" s="31"/>
    </row>
    <row r="24" spans="2:12" s="1" customFormat="1" ht="18" customHeight="1">
      <c r="B24" s="31"/>
      <c r="E24" s="24" t="str">
        <f>IF('Rekapitulace stavby'!E20="","",'Rekapitulace stavby'!E20)</f>
        <v xml:space="preserve"> </v>
      </c>
      <c r="I24" s="26" t="s">
        <v>26</v>
      </c>
      <c r="J24" s="24" t="str">
        <f>IF('Rekapitulace stavby'!AN20="","",'Rekapitulace stavby'!AN20)</f>
        <v/>
      </c>
      <c r="L24" s="31"/>
    </row>
    <row r="25" spans="2:12" s="1" customFormat="1" ht="6.9" customHeight="1">
      <c r="B25" s="31"/>
      <c r="L25" s="31"/>
    </row>
    <row r="26" spans="2:12" s="1" customFormat="1" ht="12" customHeight="1">
      <c r="B26" s="31"/>
      <c r="D26" s="26" t="s">
        <v>32</v>
      </c>
      <c r="L26" s="31"/>
    </row>
    <row r="27" spans="2:12" s="7" customFormat="1" ht="16.5" customHeight="1">
      <c r="B27" s="88"/>
      <c r="E27" s="228" t="s">
        <v>1</v>
      </c>
      <c r="F27" s="228"/>
      <c r="G27" s="228"/>
      <c r="H27" s="228"/>
      <c r="L27" s="88"/>
    </row>
    <row r="28" spans="2:12" s="1" customFormat="1" ht="6.9" customHeight="1">
      <c r="B28" s="31"/>
      <c r="L28" s="31"/>
    </row>
    <row r="29" spans="2:12" s="1" customFormat="1" ht="6.9" customHeight="1">
      <c r="B29" s="31"/>
      <c r="D29" s="52"/>
      <c r="E29" s="52"/>
      <c r="F29" s="52"/>
      <c r="G29" s="52"/>
      <c r="H29" s="52"/>
      <c r="I29" s="52"/>
      <c r="J29" s="52"/>
      <c r="K29" s="52"/>
      <c r="L29" s="31"/>
    </row>
    <row r="30" spans="2:12" s="1" customFormat="1" ht="25.35" customHeight="1">
      <c r="B30" s="31"/>
      <c r="D30" s="89" t="s">
        <v>33</v>
      </c>
      <c r="J30" s="65">
        <f>ROUND(J125, 2)</f>
        <v>0</v>
      </c>
      <c r="L30" s="31"/>
    </row>
    <row r="31" spans="2:12" s="1" customFormat="1" ht="6.9" customHeight="1">
      <c r="B31" s="31"/>
      <c r="D31" s="52"/>
      <c r="E31" s="52"/>
      <c r="F31" s="52"/>
      <c r="G31" s="52"/>
      <c r="H31" s="52"/>
      <c r="I31" s="52"/>
      <c r="J31" s="52"/>
      <c r="K31" s="52"/>
      <c r="L31" s="31"/>
    </row>
    <row r="32" spans="2:12" s="1" customFormat="1" ht="14.4" customHeight="1">
      <c r="B32" s="31"/>
      <c r="F32" s="34" t="s">
        <v>35</v>
      </c>
      <c r="I32" s="34" t="s">
        <v>34</v>
      </c>
      <c r="J32" s="34" t="s">
        <v>36</v>
      </c>
      <c r="L32" s="31"/>
    </row>
    <row r="33" spans="2:12" s="1" customFormat="1" ht="14.4" customHeight="1">
      <c r="B33" s="31"/>
      <c r="D33" s="54" t="s">
        <v>37</v>
      </c>
      <c r="E33" s="26" t="s">
        <v>38</v>
      </c>
      <c r="F33" s="90">
        <f>ROUND((SUM(BE125:BE398)),  2)</f>
        <v>0</v>
      </c>
      <c r="I33" s="91">
        <v>0.21</v>
      </c>
      <c r="J33" s="90">
        <f>ROUND(((SUM(BE125:BE398))*I33),  2)</f>
        <v>0</v>
      </c>
      <c r="L33" s="31"/>
    </row>
    <row r="34" spans="2:12" s="1" customFormat="1" ht="14.4" customHeight="1">
      <c r="B34" s="31"/>
      <c r="E34" s="26" t="s">
        <v>39</v>
      </c>
      <c r="F34" s="90">
        <f>ROUND((SUM(BF125:BF398)),  2)</f>
        <v>0</v>
      </c>
      <c r="I34" s="91">
        <v>0.15</v>
      </c>
      <c r="J34" s="90">
        <f>ROUND(((SUM(BF125:BF398))*I34),  2)</f>
        <v>0</v>
      </c>
      <c r="L34" s="31"/>
    </row>
    <row r="35" spans="2:12" s="1" customFormat="1" ht="14.4" hidden="1" customHeight="1">
      <c r="B35" s="31"/>
      <c r="E35" s="26" t="s">
        <v>40</v>
      </c>
      <c r="F35" s="90">
        <f>ROUND((SUM(BG125:BG398)),  2)</f>
        <v>0</v>
      </c>
      <c r="I35" s="91">
        <v>0.21</v>
      </c>
      <c r="J35" s="90">
        <f>0</f>
        <v>0</v>
      </c>
      <c r="L35" s="31"/>
    </row>
    <row r="36" spans="2:12" s="1" customFormat="1" ht="14.4" hidden="1" customHeight="1">
      <c r="B36" s="31"/>
      <c r="E36" s="26" t="s">
        <v>41</v>
      </c>
      <c r="F36" s="90">
        <f>ROUND((SUM(BH125:BH398)),  2)</f>
        <v>0</v>
      </c>
      <c r="I36" s="91">
        <v>0.15</v>
      </c>
      <c r="J36" s="90">
        <f>0</f>
        <v>0</v>
      </c>
      <c r="L36" s="31"/>
    </row>
    <row r="37" spans="2:12" s="1" customFormat="1" ht="14.4" hidden="1" customHeight="1">
      <c r="B37" s="31"/>
      <c r="E37" s="26" t="s">
        <v>42</v>
      </c>
      <c r="F37" s="90">
        <f>ROUND((SUM(BI125:BI398)),  2)</f>
        <v>0</v>
      </c>
      <c r="I37" s="91">
        <v>0</v>
      </c>
      <c r="J37" s="90">
        <f>0</f>
        <v>0</v>
      </c>
      <c r="L37" s="31"/>
    </row>
    <row r="38" spans="2:12" s="1" customFormat="1" ht="6.9" customHeight="1">
      <c r="B38" s="31"/>
      <c r="L38" s="31"/>
    </row>
    <row r="39" spans="2:12" s="1" customFormat="1" ht="25.35" customHeight="1">
      <c r="B39" s="31"/>
      <c r="C39" s="92"/>
      <c r="D39" s="93" t="s">
        <v>43</v>
      </c>
      <c r="E39" s="56"/>
      <c r="F39" s="56"/>
      <c r="G39" s="94" t="s">
        <v>44</v>
      </c>
      <c r="H39" s="95" t="s">
        <v>45</v>
      </c>
      <c r="I39" s="56"/>
      <c r="J39" s="96">
        <f>SUM(J30:J37)</f>
        <v>0</v>
      </c>
      <c r="K39" s="97"/>
      <c r="L39" s="31"/>
    </row>
    <row r="40" spans="2:12" s="1" customFormat="1" ht="14.4" customHeight="1">
      <c r="B40" s="31"/>
      <c r="L40" s="31"/>
    </row>
    <row r="41" spans="2:12" ht="14.4" customHeight="1">
      <c r="B41" s="19"/>
      <c r="L41" s="19"/>
    </row>
    <row r="42" spans="2:12" ht="14.4" customHeight="1">
      <c r="B42" s="19"/>
      <c r="L42" s="19"/>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46</v>
      </c>
      <c r="E50" s="41"/>
      <c r="F50" s="41"/>
      <c r="G50" s="40" t="s">
        <v>47</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48</v>
      </c>
      <c r="E61" s="33"/>
      <c r="F61" s="98" t="s">
        <v>49</v>
      </c>
      <c r="G61" s="42" t="s">
        <v>48</v>
      </c>
      <c r="H61" s="33"/>
      <c r="I61" s="33"/>
      <c r="J61" s="99" t="s">
        <v>49</v>
      </c>
      <c r="K61" s="33"/>
      <c r="L61" s="31"/>
    </row>
    <row r="62" spans="2:12">
      <c r="B62" s="19"/>
      <c r="L62" s="19"/>
    </row>
    <row r="63" spans="2:12">
      <c r="B63" s="19"/>
      <c r="L63" s="19"/>
    </row>
    <row r="64" spans="2:12">
      <c r="B64" s="19"/>
      <c r="L64" s="19"/>
    </row>
    <row r="65" spans="2:12" s="1" customFormat="1" ht="13.2">
      <c r="B65" s="31"/>
      <c r="D65" s="40" t="s">
        <v>50</v>
      </c>
      <c r="E65" s="41"/>
      <c r="F65" s="41"/>
      <c r="G65" s="40" t="s">
        <v>51</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48</v>
      </c>
      <c r="E76" s="33"/>
      <c r="F76" s="98" t="s">
        <v>49</v>
      </c>
      <c r="G76" s="42" t="s">
        <v>48</v>
      </c>
      <c r="H76" s="33"/>
      <c r="I76" s="33"/>
      <c r="J76" s="99" t="s">
        <v>49</v>
      </c>
      <c r="K76" s="33"/>
      <c r="L76" s="31"/>
    </row>
    <row r="77" spans="2:12" s="1" customFormat="1" ht="14.4" customHeight="1">
      <c r="B77" s="43"/>
      <c r="C77" s="44"/>
      <c r="D77" s="44"/>
      <c r="E77" s="44"/>
      <c r="F77" s="44"/>
      <c r="G77" s="44"/>
      <c r="H77" s="44"/>
      <c r="I77" s="44"/>
      <c r="J77" s="44"/>
      <c r="K77" s="44"/>
      <c r="L77" s="31"/>
    </row>
    <row r="81" spans="2:47" s="1" customFormat="1" ht="6.9" customHeight="1">
      <c r="B81" s="45"/>
      <c r="C81" s="46"/>
      <c r="D81" s="46"/>
      <c r="E81" s="46"/>
      <c r="F81" s="46"/>
      <c r="G81" s="46"/>
      <c r="H81" s="46"/>
      <c r="I81" s="46"/>
      <c r="J81" s="46"/>
      <c r="K81" s="46"/>
      <c r="L81" s="31"/>
    </row>
    <row r="82" spans="2:47" s="1" customFormat="1" ht="24.9" customHeight="1">
      <c r="B82" s="31"/>
      <c r="C82" s="20" t="s">
        <v>108</v>
      </c>
      <c r="L82" s="31"/>
    </row>
    <row r="83" spans="2:47" s="1" customFormat="1" ht="6.9" customHeight="1">
      <c r="B83" s="31"/>
      <c r="L83" s="31"/>
    </row>
    <row r="84" spans="2:47" s="1" customFormat="1" ht="12" customHeight="1">
      <c r="B84" s="31"/>
      <c r="C84" s="26" t="s">
        <v>16</v>
      </c>
      <c r="L84" s="31"/>
    </row>
    <row r="85" spans="2:47" s="1" customFormat="1" ht="16.5" customHeight="1">
      <c r="B85" s="31"/>
      <c r="E85" s="230" t="str">
        <f>E7</f>
        <v>Třebenice - nástavba mateřské školy</v>
      </c>
      <c r="F85" s="231"/>
      <c r="G85" s="231"/>
      <c r="H85" s="231"/>
      <c r="L85" s="31"/>
    </row>
    <row r="86" spans="2:47" s="1" customFormat="1" ht="12" customHeight="1">
      <c r="B86" s="31"/>
      <c r="C86" s="26" t="s">
        <v>106</v>
      </c>
      <c r="L86" s="31"/>
    </row>
    <row r="87" spans="2:47" s="1" customFormat="1" ht="16.5" customHeight="1">
      <c r="B87" s="31"/>
      <c r="E87" s="210" t="str">
        <f>E9</f>
        <v>3 - elektroinstalace</v>
      </c>
      <c r="F87" s="229"/>
      <c r="G87" s="229"/>
      <c r="H87" s="229"/>
      <c r="L87" s="31"/>
    </row>
    <row r="88" spans="2:47" s="1" customFormat="1" ht="6.9" customHeight="1">
      <c r="B88" s="31"/>
      <c r="L88" s="31"/>
    </row>
    <row r="89" spans="2:47" s="1" customFormat="1" ht="12" customHeight="1">
      <c r="B89" s="31"/>
      <c r="C89" s="26" t="s">
        <v>20</v>
      </c>
      <c r="F89" s="24" t="str">
        <f>F12</f>
        <v xml:space="preserve"> </v>
      </c>
      <c r="I89" s="26" t="s">
        <v>22</v>
      </c>
      <c r="J89" s="51" t="str">
        <f>IF(J12="","",J12)</f>
        <v>24. 1. 2025</v>
      </c>
      <c r="L89" s="31"/>
    </row>
    <row r="90" spans="2:47" s="1" customFormat="1" ht="6.9" customHeight="1">
      <c r="B90" s="31"/>
      <c r="L90" s="31"/>
    </row>
    <row r="91" spans="2:47" s="1" customFormat="1" ht="15.15" customHeight="1">
      <c r="B91" s="31"/>
      <c r="C91" s="26" t="s">
        <v>24</v>
      </c>
      <c r="F91" s="24" t="str">
        <f>E15</f>
        <v xml:space="preserve"> </v>
      </c>
      <c r="I91" s="26" t="s">
        <v>29</v>
      </c>
      <c r="J91" s="29" t="str">
        <f>E21</f>
        <v xml:space="preserve"> </v>
      </c>
      <c r="L91" s="31"/>
    </row>
    <row r="92" spans="2:47" s="1" customFormat="1" ht="15.15" customHeight="1">
      <c r="B92" s="31"/>
      <c r="C92" s="26" t="s">
        <v>27</v>
      </c>
      <c r="F92" s="24" t="str">
        <f>IF(E18="","",E18)</f>
        <v>Vyplň údaj</v>
      </c>
      <c r="I92" s="26" t="s">
        <v>31</v>
      </c>
      <c r="J92" s="29" t="str">
        <f>E24</f>
        <v xml:space="preserve"> </v>
      </c>
      <c r="L92" s="31"/>
    </row>
    <row r="93" spans="2:47" s="1" customFormat="1" ht="10.35" customHeight="1">
      <c r="B93" s="31"/>
      <c r="L93" s="31"/>
    </row>
    <row r="94" spans="2:47" s="1" customFormat="1" ht="29.25" customHeight="1">
      <c r="B94" s="31"/>
      <c r="C94" s="100" t="s">
        <v>109</v>
      </c>
      <c r="D94" s="92"/>
      <c r="E94" s="92"/>
      <c r="F94" s="92"/>
      <c r="G94" s="92"/>
      <c r="H94" s="92"/>
      <c r="I94" s="92"/>
      <c r="J94" s="101" t="s">
        <v>110</v>
      </c>
      <c r="K94" s="92"/>
      <c r="L94" s="31"/>
    </row>
    <row r="95" spans="2:47" s="1" customFormat="1" ht="10.35" customHeight="1">
      <c r="B95" s="31"/>
      <c r="L95" s="31"/>
    </row>
    <row r="96" spans="2:47" s="1" customFormat="1" ht="22.95" customHeight="1">
      <c r="B96" s="31"/>
      <c r="C96" s="102" t="s">
        <v>111</v>
      </c>
      <c r="J96" s="65">
        <f>J125</f>
        <v>0</v>
      </c>
      <c r="L96" s="31"/>
      <c r="AU96" s="16" t="s">
        <v>112</v>
      </c>
    </row>
    <row r="97" spans="2:12" s="8" customFormat="1" ht="24.9" customHeight="1">
      <c r="B97" s="103"/>
      <c r="D97" s="104" t="s">
        <v>1863</v>
      </c>
      <c r="E97" s="105"/>
      <c r="F97" s="105"/>
      <c r="G97" s="105"/>
      <c r="H97" s="105"/>
      <c r="I97" s="105"/>
      <c r="J97" s="106">
        <f>J126</f>
        <v>0</v>
      </c>
      <c r="L97" s="103"/>
    </row>
    <row r="98" spans="2:12" s="8" customFormat="1" ht="24.9" customHeight="1">
      <c r="B98" s="103"/>
      <c r="D98" s="104" t="s">
        <v>1864</v>
      </c>
      <c r="E98" s="105"/>
      <c r="F98" s="105"/>
      <c r="G98" s="105"/>
      <c r="H98" s="105"/>
      <c r="I98" s="105"/>
      <c r="J98" s="106">
        <f>J127</f>
        <v>0</v>
      </c>
      <c r="L98" s="103"/>
    </row>
    <row r="99" spans="2:12" s="9" customFormat="1" ht="19.95" customHeight="1">
      <c r="B99" s="107"/>
      <c r="D99" s="108" t="s">
        <v>1865</v>
      </c>
      <c r="E99" s="109"/>
      <c r="F99" s="109"/>
      <c r="G99" s="109"/>
      <c r="H99" s="109"/>
      <c r="I99" s="109"/>
      <c r="J99" s="110">
        <f>J128</f>
        <v>0</v>
      </c>
      <c r="L99" s="107"/>
    </row>
    <row r="100" spans="2:12" s="9" customFormat="1" ht="19.95" customHeight="1">
      <c r="B100" s="107"/>
      <c r="D100" s="108" t="s">
        <v>1866</v>
      </c>
      <c r="E100" s="109"/>
      <c r="F100" s="109"/>
      <c r="G100" s="109"/>
      <c r="H100" s="109"/>
      <c r="I100" s="109"/>
      <c r="J100" s="110">
        <f>J191</f>
        <v>0</v>
      </c>
      <c r="L100" s="107"/>
    </row>
    <row r="101" spans="2:12" s="9" customFormat="1" ht="19.95" customHeight="1">
      <c r="B101" s="107"/>
      <c r="D101" s="108" t="s">
        <v>1867</v>
      </c>
      <c r="E101" s="109"/>
      <c r="F101" s="109"/>
      <c r="G101" s="109"/>
      <c r="H101" s="109"/>
      <c r="I101" s="109"/>
      <c r="J101" s="110">
        <f>J266</f>
        <v>0</v>
      </c>
      <c r="L101" s="107"/>
    </row>
    <row r="102" spans="2:12" s="9" customFormat="1" ht="19.95" customHeight="1">
      <c r="B102" s="107"/>
      <c r="D102" s="108" t="s">
        <v>1868</v>
      </c>
      <c r="E102" s="109"/>
      <c r="F102" s="109"/>
      <c r="G102" s="109"/>
      <c r="H102" s="109"/>
      <c r="I102" s="109"/>
      <c r="J102" s="110">
        <f>J281</f>
        <v>0</v>
      </c>
      <c r="L102" s="107"/>
    </row>
    <row r="103" spans="2:12" s="9" customFormat="1" ht="19.95" customHeight="1">
      <c r="B103" s="107"/>
      <c r="D103" s="108" t="s">
        <v>1869</v>
      </c>
      <c r="E103" s="109"/>
      <c r="F103" s="109"/>
      <c r="G103" s="109"/>
      <c r="H103" s="109"/>
      <c r="I103" s="109"/>
      <c r="J103" s="110">
        <f>J296</f>
        <v>0</v>
      </c>
      <c r="L103" s="107"/>
    </row>
    <row r="104" spans="2:12" s="9" customFormat="1" ht="19.95" customHeight="1">
      <c r="B104" s="107"/>
      <c r="D104" s="108" t="s">
        <v>1870</v>
      </c>
      <c r="E104" s="109"/>
      <c r="F104" s="109"/>
      <c r="G104" s="109"/>
      <c r="H104" s="109"/>
      <c r="I104" s="109"/>
      <c r="J104" s="110">
        <f>J373</f>
        <v>0</v>
      </c>
      <c r="L104" s="107"/>
    </row>
    <row r="105" spans="2:12" s="9" customFormat="1" ht="19.95" customHeight="1">
      <c r="B105" s="107"/>
      <c r="D105" s="108" t="s">
        <v>1871</v>
      </c>
      <c r="E105" s="109"/>
      <c r="F105" s="109"/>
      <c r="G105" s="109"/>
      <c r="H105" s="109"/>
      <c r="I105" s="109"/>
      <c r="J105" s="110">
        <f>J384</f>
        <v>0</v>
      </c>
      <c r="L105" s="107"/>
    </row>
    <row r="106" spans="2:12" s="1" customFormat="1" ht="21.75" customHeight="1">
      <c r="B106" s="31"/>
      <c r="L106" s="31"/>
    </row>
    <row r="107" spans="2:12" s="1" customFormat="1" ht="6.9" customHeight="1">
      <c r="B107" s="43"/>
      <c r="C107" s="44"/>
      <c r="D107" s="44"/>
      <c r="E107" s="44"/>
      <c r="F107" s="44"/>
      <c r="G107" s="44"/>
      <c r="H107" s="44"/>
      <c r="I107" s="44"/>
      <c r="J107" s="44"/>
      <c r="K107" s="44"/>
      <c r="L107" s="31"/>
    </row>
    <row r="111" spans="2:12" s="1" customFormat="1" ht="6.9" customHeight="1">
      <c r="B111" s="45"/>
      <c r="C111" s="46"/>
      <c r="D111" s="46"/>
      <c r="E111" s="46"/>
      <c r="F111" s="46"/>
      <c r="G111" s="46"/>
      <c r="H111" s="46"/>
      <c r="I111" s="46"/>
      <c r="J111" s="46"/>
      <c r="K111" s="46"/>
      <c r="L111" s="31"/>
    </row>
    <row r="112" spans="2:12" s="1" customFormat="1" ht="24.9" customHeight="1">
      <c r="B112" s="31"/>
      <c r="C112" s="20" t="s">
        <v>140</v>
      </c>
      <c r="L112" s="31"/>
    </row>
    <row r="113" spans="2:63" s="1" customFormat="1" ht="6.9" customHeight="1">
      <c r="B113" s="31"/>
      <c r="L113" s="31"/>
    </row>
    <row r="114" spans="2:63" s="1" customFormat="1" ht="12" customHeight="1">
      <c r="B114" s="31"/>
      <c r="C114" s="26" t="s">
        <v>16</v>
      </c>
      <c r="L114" s="31"/>
    </row>
    <row r="115" spans="2:63" s="1" customFormat="1" ht="16.5" customHeight="1">
      <c r="B115" s="31"/>
      <c r="E115" s="230" t="str">
        <f>E7</f>
        <v>Třebenice - nástavba mateřské školy</v>
      </c>
      <c r="F115" s="231"/>
      <c r="G115" s="231"/>
      <c r="H115" s="231"/>
      <c r="L115" s="31"/>
    </row>
    <row r="116" spans="2:63" s="1" customFormat="1" ht="12" customHeight="1">
      <c r="B116" s="31"/>
      <c r="C116" s="26" t="s">
        <v>106</v>
      </c>
      <c r="L116" s="31"/>
    </row>
    <row r="117" spans="2:63" s="1" customFormat="1" ht="16.5" customHeight="1">
      <c r="B117" s="31"/>
      <c r="E117" s="210" t="str">
        <f>E9</f>
        <v>3 - elektroinstalace</v>
      </c>
      <c r="F117" s="229"/>
      <c r="G117" s="229"/>
      <c r="H117" s="229"/>
      <c r="L117" s="31"/>
    </row>
    <row r="118" spans="2:63" s="1" customFormat="1" ht="6.9" customHeight="1">
      <c r="B118" s="31"/>
      <c r="L118" s="31"/>
    </row>
    <row r="119" spans="2:63" s="1" customFormat="1" ht="12" customHeight="1">
      <c r="B119" s="31"/>
      <c r="C119" s="26" t="s">
        <v>20</v>
      </c>
      <c r="F119" s="24" t="str">
        <f>F12</f>
        <v xml:space="preserve"> </v>
      </c>
      <c r="I119" s="26" t="s">
        <v>22</v>
      </c>
      <c r="J119" s="51" t="str">
        <f>IF(J12="","",J12)</f>
        <v>24. 1. 2025</v>
      </c>
      <c r="L119" s="31"/>
    </row>
    <row r="120" spans="2:63" s="1" customFormat="1" ht="6.9" customHeight="1">
      <c r="B120" s="31"/>
      <c r="L120" s="31"/>
    </row>
    <row r="121" spans="2:63" s="1" customFormat="1" ht="15.15" customHeight="1">
      <c r="B121" s="31"/>
      <c r="C121" s="26" t="s">
        <v>24</v>
      </c>
      <c r="F121" s="24" t="str">
        <f>E15</f>
        <v xml:space="preserve"> </v>
      </c>
      <c r="I121" s="26" t="s">
        <v>29</v>
      </c>
      <c r="J121" s="29" t="str">
        <f>E21</f>
        <v xml:space="preserve"> </v>
      </c>
      <c r="L121" s="31"/>
    </row>
    <row r="122" spans="2:63" s="1" customFormat="1" ht="15.15" customHeight="1">
      <c r="B122" s="31"/>
      <c r="C122" s="26" t="s">
        <v>27</v>
      </c>
      <c r="F122" s="24" t="str">
        <f>IF(E18="","",E18)</f>
        <v>Vyplň údaj</v>
      </c>
      <c r="I122" s="26" t="s">
        <v>31</v>
      </c>
      <c r="J122" s="29" t="str">
        <f>E24</f>
        <v xml:space="preserve"> </v>
      </c>
      <c r="L122" s="31"/>
    </row>
    <row r="123" spans="2:63" s="1" customFormat="1" ht="10.35" customHeight="1">
      <c r="B123" s="31"/>
      <c r="L123" s="31"/>
    </row>
    <row r="124" spans="2:63" s="10" customFormat="1" ht="29.25" customHeight="1">
      <c r="B124" s="111"/>
      <c r="C124" s="112" t="s">
        <v>141</v>
      </c>
      <c r="D124" s="113" t="s">
        <v>58</v>
      </c>
      <c r="E124" s="113" t="s">
        <v>54</v>
      </c>
      <c r="F124" s="113" t="s">
        <v>55</v>
      </c>
      <c r="G124" s="113" t="s">
        <v>142</v>
      </c>
      <c r="H124" s="113" t="s">
        <v>143</v>
      </c>
      <c r="I124" s="113" t="s">
        <v>144</v>
      </c>
      <c r="J124" s="113" t="s">
        <v>110</v>
      </c>
      <c r="K124" s="114" t="s">
        <v>145</v>
      </c>
      <c r="L124" s="111"/>
      <c r="M124" s="58" t="s">
        <v>1</v>
      </c>
      <c r="N124" s="59" t="s">
        <v>37</v>
      </c>
      <c r="O124" s="59" t="s">
        <v>146</v>
      </c>
      <c r="P124" s="59" t="s">
        <v>147</v>
      </c>
      <c r="Q124" s="59" t="s">
        <v>148</v>
      </c>
      <c r="R124" s="59" t="s">
        <v>149</v>
      </c>
      <c r="S124" s="59" t="s">
        <v>150</v>
      </c>
      <c r="T124" s="60" t="s">
        <v>151</v>
      </c>
    </row>
    <row r="125" spans="2:63" s="1" customFormat="1" ht="22.95" customHeight="1">
      <c r="B125" s="31"/>
      <c r="C125" s="63" t="s">
        <v>152</v>
      </c>
      <c r="J125" s="115">
        <f>BK125</f>
        <v>0</v>
      </c>
      <c r="L125" s="31"/>
      <c r="M125" s="61"/>
      <c r="N125" s="52"/>
      <c r="O125" s="52"/>
      <c r="P125" s="116">
        <f>P126+P127</f>
        <v>0</v>
      </c>
      <c r="Q125" s="52"/>
      <c r="R125" s="116">
        <f>R126+R127</f>
        <v>0</v>
      </c>
      <c r="S125" s="52"/>
      <c r="T125" s="117">
        <f>T126+T127</f>
        <v>0</v>
      </c>
      <c r="AT125" s="16" t="s">
        <v>72</v>
      </c>
      <c r="AU125" s="16" t="s">
        <v>112</v>
      </c>
      <c r="BK125" s="118">
        <f>BK126+BK127</f>
        <v>0</v>
      </c>
    </row>
    <row r="126" spans="2:63" s="11" customFormat="1" ht="25.95" customHeight="1">
      <c r="B126" s="119"/>
      <c r="D126" s="120" t="s">
        <v>72</v>
      </c>
      <c r="E126" s="121" t="s">
        <v>1872</v>
      </c>
      <c r="F126" s="121" t="s">
        <v>1873</v>
      </c>
      <c r="I126" s="122"/>
      <c r="J126" s="123">
        <f>BK126</f>
        <v>0</v>
      </c>
      <c r="L126" s="119"/>
      <c r="M126" s="124"/>
      <c r="P126" s="125">
        <v>0</v>
      </c>
      <c r="R126" s="125">
        <v>0</v>
      </c>
      <c r="T126" s="126">
        <v>0</v>
      </c>
      <c r="AR126" s="120" t="s">
        <v>78</v>
      </c>
      <c r="AT126" s="127" t="s">
        <v>72</v>
      </c>
      <c r="AU126" s="127" t="s">
        <v>73</v>
      </c>
      <c r="AY126" s="120" t="s">
        <v>155</v>
      </c>
      <c r="BK126" s="128">
        <v>0</v>
      </c>
    </row>
    <row r="127" spans="2:63" s="11" customFormat="1" ht="25.95" customHeight="1">
      <c r="B127" s="119"/>
      <c r="D127" s="120" t="s">
        <v>72</v>
      </c>
      <c r="E127" s="121" t="s">
        <v>660</v>
      </c>
      <c r="F127" s="121" t="s">
        <v>660</v>
      </c>
      <c r="I127" s="122"/>
      <c r="J127" s="123">
        <f>BK127</f>
        <v>0</v>
      </c>
      <c r="L127" s="119"/>
      <c r="M127" s="124"/>
      <c r="P127" s="125">
        <f>P128+P191+P266+P281+P296+P373+P384</f>
        <v>0</v>
      </c>
      <c r="R127" s="125">
        <f>R128+R191+R266+R281+R296+R373+R384</f>
        <v>0</v>
      </c>
      <c r="T127" s="126">
        <f>T128+T191+T266+T281+T296+T373+T384</f>
        <v>0</v>
      </c>
      <c r="AR127" s="120" t="s">
        <v>82</v>
      </c>
      <c r="AT127" s="127" t="s">
        <v>72</v>
      </c>
      <c r="AU127" s="127" t="s">
        <v>73</v>
      </c>
      <c r="AY127" s="120" t="s">
        <v>155</v>
      </c>
      <c r="BK127" s="128">
        <f>BK128+BK191+BK266+BK281+BK296+BK373+BK384</f>
        <v>0</v>
      </c>
    </row>
    <row r="128" spans="2:63" s="11" customFormat="1" ht="22.95" customHeight="1">
      <c r="B128" s="119"/>
      <c r="D128" s="120" t="s">
        <v>72</v>
      </c>
      <c r="E128" s="129" t="s">
        <v>1874</v>
      </c>
      <c r="F128" s="129" t="s">
        <v>1875</v>
      </c>
      <c r="I128" s="122"/>
      <c r="J128" s="130">
        <f>BK128</f>
        <v>0</v>
      </c>
      <c r="L128" s="119"/>
      <c r="M128" s="124"/>
      <c r="P128" s="125">
        <f>SUM(P129:P190)</f>
        <v>0</v>
      </c>
      <c r="R128" s="125">
        <f>SUM(R129:R190)</f>
        <v>0</v>
      </c>
      <c r="T128" s="126">
        <f>SUM(T129:T190)</f>
        <v>0</v>
      </c>
      <c r="AR128" s="120" t="s">
        <v>82</v>
      </c>
      <c r="AT128" s="127" t="s">
        <v>72</v>
      </c>
      <c r="AU128" s="127" t="s">
        <v>78</v>
      </c>
      <c r="AY128" s="120" t="s">
        <v>155</v>
      </c>
      <c r="BK128" s="128">
        <f>SUM(BK129:BK190)</f>
        <v>0</v>
      </c>
    </row>
    <row r="129" spans="2:65" s="1" customFormat="1" ht="21.75" customHeight="1">
      <c r="B129" s="31"/>
      <c r="C129" s="156" t="s">
        <v>78</v>
      </c>
      <c r="D129" s="156" t="s">
        <v>167</v>
      </c>
      <c r="E129" s="157" t="s">
        <v>1876</v>
      </c>
      <c r="F129" s="158" t="s">
        <v>1877</v>
      </c>
      <c r="G129" s="159" t="s">
        <v>929</v>
      </c>
      <c r="H129" s="160">
        <v>1</v>
      </c>
      <c r="I129" s="161"/>
      <c r="J129" s="162">
        <f>ROUND(I129*H129,2)</f>
        <v>0</v>
      </c>
      <c r="K129" s="158" t="s">
        <v>1</v>
      </c>
      <c r="L129" s="31"/>
      <c r="M129" s="163" t="s">
        <v>1</v>
      </c>
      <c r="N129" s="164" t="s">
        <v>38</v>
      </c>
      <c r="P129" s="141">
        <f>O129*H129</f>
        <v>0</v>
      </c>
      <c r="Q129" s="141">
        <v>0</v>
      </c>
      <c r="R129" s="141">
        <f>Q129*H129</f>
        <v>0</v>
      </c>
      <c r="S129" s="141">
        <v>0</v>
      </c>
      <c r="T129" s="142">
        <f>S129*H129</f>
        <v>0</v>
      </c>
      <c r="AR129" s="143" t="s">
        <v>88</v>
      </c>
      <c r="AT129" s="143" t="s">
        <v>167</v>
      </c>
      <c r="AU129" s="143" t="s">
        <v>82</v>
      </c>
      <c r="AY129" s="16" t="s">
        <v>155</v>
      </c>
      <c r="BE129" s="144">
        <f>IF(N129="základní",J129,0)</f>
        <v>0</v>
      </c>
      <c r="BF129" s="144">
        <f>IF(N129="snížená",J129,0)</f>
        <v>0</v>
      </c>
      <c r="BG129" s="144">
        <f>IF(N129="zákl. přenesená",J129,0)</f>
        <v>0</v>
      </c>
      <c r="BH129" s="144">
        <f>IF(N129="sníž. přenesená",J129,0)</f>
        <v>0</v>
      </c>
      <c r="BI129" s="144">
        <f>IF(N129="nulová",J129,0)</f>
        <v>0</v>
      </c>
      <c r="BJ129" s="16" t="s">
        <v>78</v>
      </c>
      <c r="BK129" s="144">
        <f>ROUND(I129*H129,2)</f>
        <v>0</v>
      </c>
      <c r="BL129" s="16" t="s">
        <v>88</v>
      </c>
      <c r="BM129" s="143" t="s">
        <v>1878</v>
      </c>
    </row>
    <row r="130" spans="2:65" s="1" customFormat="1">
      <c r="B130" s="31"/>
      <c r="D130" s="145" t="s">
        <v>163</v>
      </c>
      <c r="F130" s="146" t="s">
        <v>1877</v>
      </c>
      <c r="I130" s="147"/>
      <c r="L130" s="31"/>
      <c r="M130" s="148"/>
      <c r="T130" s="55"/>
      <c r="AT130" s="16" t="s">
        <v>163</v>
      </c>
      <c r="AU130" s="16" t="s">
        <v>82</v>
      </c>
    </row>
    <row r="131" spans="2:65" s="1" customFormat="1" ht="21.75" customHeight="1">
      <c r="B131" s="31"/>
      <c r="C131" s="156" t="s">
        <v>82</v>
      </c>
      <c r="D131" s="156" t="s">
        <v>167</v>
      </c>
      <c r="E131" s="157" t="s">
        <v>1879</v>
      </c>
      <c r="F131" s="158" t="s">
        <v>1880</v>
      </c>
      <c r="G131" s="159" t="s">
        <v>929</v>
      </c>
      <c r="H131" s="160">
        <v>1</v>
      </c>
      <c r="I131" s="161"/>
      <c r="J131" s="162">
        <f>ROUND(I131*H131,2)</f>
        <v>0</v>
      </c>
      <c r="K131" s="158" t="s">
        <v>1</v>
      </c>
      <c r="L131" s="31"/>
      <c r="M131" s="163" t="s">
        <v>1</v>
      </c>
      <c r="N131" s="164" t="s">
        <v>38</v>
      </c>
      <c r="P131" s="141">
        <f>O131*H131</f>
        <v>0</v>
      </c>
      <c r="Q131" s="141">
        <v>0</v>
      </c>
      <c r="R131" s="141">
        <f>Q131*H131</f>
        <v>0</v>
      </c>
      <c r="S131" s="141">
        <v>0</v>
      </c>
      <c r="T131" s="142">
        <f>S131*H131</f>
        <v>0</v>
      </c>
      <c r="AR131" s="143" t="s">
        <v>88</v>
      </c>
      <c r="AT131" s="143" t="s">
        <v>167</v>
      </c>
      <c r="AU131" s="143" t="s">
        <v>82</v>
      </c>
      <c r="AY131" s="16" t="s">
        <v>155</v>
      </c>
      <c r="BE131" s="144">
        <f>IF(N131="základní",J131,0)</f>
        <v>0</v>
      </c>
      <c r="BF131" s="144">
        <f>IF(N131="snížená",J131,0)</f>
        <v>0</v>
      </c>
      <c r="BG131" s="144">
        <f>IF(N131="zákl. přenesená",J131,0)</f>
        <v>0</v>
      </c>
      <c r="BH131" s="144">
        <f>IF(N131="sníž. přenesená",J131,0)</f>
        <v>0</v>
      </c>
      <c r="BI131" s="144">
        <f>IF(N131="nulová",J131,0)</f>
        <v>0</v>
      </c>
      <c r="BJ131" s="16" t="s">
        <v>78</v>
      </c>
      <c r="BK131" s="144">
        <f>ROUND(I131*H131,2)</f>
        <v>0</v>
      </c>
      <c r="BL131" s="16" t="s">
        <v>88</v>
      </c>
      <c r="BM131" s="143" t="s">
        <v>1881</v>
      </c>
    </row>
    <row r="132" spans="2:65" s="1" customFormat="1">
      <c r="B132" s="31"/>
      <c r="D132" s="145" t="s">
        <v>163</v>
      </c>
      <c r="F132" s="146" t="s">
        <v>1880</v>
      </c>
      <c r="I132" s="147"/>
      <c r="L132" s="31"/>
      <c r="M132" s="148"/>
      <c r="T132" s="55"/>
      <c r="AT132" s="16" t="s">
        <v>163</v>
      </c>
      <c r="AU132" s="16" t="s">
        <v>82</v>
      </c>
    </row>
    <row r="133" spans="2:65" s="1" customFormat="1" ht="16.5" customHeight="1">
      <c r="B133" s="31"/>
      <c r="C133" s="156" t="s">
        <v>85</v>
      </c>
      <c r="D133" s="156" t="s">
        <v>167</v>
      </c>
      <c r="E133" s="157" t="s">
        <v>1882</v>
      </c>
      <c r="F133" s="158" t="s">
        <v>1883</v>
      </c>
      <c r="G133" s="159" t="s">
        <v>929</v>
      </c>
      <c r="H133" s="160">
        <v>3</v>
      </c>
      <c r="I133" s="161"/>
      <c r="J133" s="162">
        <f>ROUND(I133*H133,2)</f>
        <v>0</v>
      </c>
      <c r="K133" s="158" t="s">
        <v>1</v>
      </c>
      <c r="L133" s="31"/>
      <c r="M133" s="163" t="s">
        <v>1</v>
      </c>
      <c r="N133" s="164" t="s">
        <v>38</v>
      </c>
      <c r="P133" s="141">
        <f>O133*H133</f>
        <v>0</v>
      </c>
      <c r="Q133" s="141">
        <v>0</v>
      </c>
      <c r="R133" s="141">
        <f>Q133*H133</f>
        <v>0</v>
      </c>
      <c r="S133" s="141">
        <v>0</v>
      </c>
      <c r="T133" s="142">
        <f>S133*H133</f>
        <v>0</v>
      </c>
      <c r="AR133" s="143" t="s">
        <v>88</v>
      </c>
      <c r="AT133" s="143" t="s">
        <v>167</v>
      </c>
      <c r="AU133" s="143" t="s">
        <v>82</v>
      </c>
      <c r="AY133" s="16" t="s">
        <v>155</v>
      </c>
      <c r="BE133" s="144">
        <f>IF(N133="základní",J133,0)</f>
        <v>0</v>
      </c>
      <c r="BF133" s="144">
        <f>IF(N133="snížená",J133,0)</f>
        <v>0</v>
      </c>
      <c r="BG133" s="144">
        <f>IF(N133="zákl. přenesená",J133,0)</f>
        <v>0</v>
      </c>
      <c r="BH133" s="144">
        <f>IF(N133="sníž. přenesená",J133,0)</f>
        <v>0</v>
      </c>
      <c r="BI133" s="144">
        <f>IF(N133="nulová",J133,0)</f>
        <v>0</v>
      </c>
      <c r="BJ133" s="16" t="s">
        <v>78</v>
      </c>
      <c r="BK133" s="144">
        <f>ROUND(I133*H133,2)</f>
        <v>0</v>
      </c>
      <c r="BL133" s="16" t="s">
        <v>88</v>
      </c>
      <c r="BM133" s="143" t="s">
        <v>1884</v>
      </c>
    </row>
    <row r="134" spans="2:65" s="1" customFormat="1">
      <c r="B134" s="31"/>
      <c r="D134" s="145" t="s">
        <v>163</v>
      </c>
      <c r="F134" s="146" t="s">
        <v>1883</v>
      </c>
      <c r="I134" s="147"/>
      <c r="L134" s="31"/>
      <c r="M134" s="148"/>
      <c r="T134" s="55"/>
      <c r="AT134" s="16" t="s">
        <v>163</v>
      </c>
      <c r="AU134" s="16" t="s">
        <v>82</v>
      </c>
    </row>
    <row r="135" spans="2:65" s="1" customFormat="1" ht="24.15" customHeight="1">
      <c r="B135" s="31"/>
      <c r="C135" s="156" t="s">
        <v>88</v>
      </c>
      <c r="D135" s="156" t="s">
        <v>167</v>
      </c>
      <c r="E135" s="157" t="s">
        <v>1885</v>
      </c>
      <c r="F135" s="158" t="s">
        <v>1886</v>
      </c>
      <c r="G135" s="159" t="s">
        <v>929</v>
      </c>
      <c r="H135" s="160">
        <v>11</v>
      </c>
      <c r="I135" s="161"/>
      <c r="J135" s="162">
        <f>ROUND(I135*H135,2)</f>
        <v>0</v>
      </c>
      <c r="K135" s="158" t="s">
        <v>1</v>
      </c>
      <c r="L135" s="31"/>
      <c r="M135" s="163" t="s">
        <v>1</v>
      </c>
      <c r="N135" s="164" t="s">
        <v>38</v>
      </c>
      <c r="P135" s="141">
        <f>O135*H135</f>
        <v>0</v>
      </c>
      <c r="Q135" s="141">
        <v>0</v>
      </c>
      <c r="R135" s="141">
        <f>Q135*H135</f>
        <v>0</v>
      </c>
      <c r="S135" s="141">
        <v>0</v>
      </c>
      <c r="T135" s="142">
        <f>S135*H135</f>
        <v>0</v>
      </c>
      <c r="AR135" s="143" t="s">
        <v>88</v>
      </c>
      <c r="AT135" s="143" t="s">
        <v>167</v>
      </c>
      <c r="AU135" s="143" t="s">
        <v>82</v>
      </c>
      <c r="AY135" s="16" t="s">
        <v>155</v>
      </c>
      <c r="BE135" s="144">
        <f>IF(N135="základní",J135,0)</f>
        <v>0</v>
      </c>
      <c r="BF135" s="144">
        <f>IF(N135="snížená",J135,0)</f>
        <v>0</v>
      </c>
      <c r="BG135" s="144">
        <f>IF(N135="zákl. přenesená",J135,0)</f>
        <v>0</v>
      </c>
      <c r="BH135" s="144">
        <f>IF(N135="sníž. přenesená",J135,0)</f>
        <v>0</v>
      </c>
      <c r="BI135" s="144">
        <f>IF(N135="nulová",J135,0)</f>
        <v>0</v>
      </c>
      <c r="BJ135" s="16" t="s">
        <v>78</v>
      </c>
      <c r="BK135" s="144">
        <f>ROUND(I135*H135,2)</f>
        <v>0</v>
      </c>
      <c r="BL135" s="16" t="s">
        <v>88</v>
      </c>
      <c r="BM135" s="143" t="s">
        <v>1887</v>
      </c>
    </row>
    <row r="136" spans="2:65" s="1" customFormat="1" ht="19.2">
      <c r="B136" s="31"/>
      <c r="D136" s="145" t="s">
        <v>163</v>
      </c>
      <c r="F136" s="146" t="s">
        <v>1886</v>
      </c>
      <c r="I136" s="147"/>
      <c r="L136" s="31"/>
      <c r="M136" s="148"/>
      <c r="T136" s="55"/>
      <c r="AT136" s="16" t="s">
        <v>163</v>
      </c>
      <c r="AU136" s="16" t="s">
        <v>82</v>
      </c>
    </row>
    <row r="137" spans="2:65" s="1" customFormat="1" ht="24.15" customHeight="1">
      <c r="B137" s="31"/>
      <c r="C137" s="156" t="s">
        <v>91</v>
      </c>
      <c r="D137" s="156" t="s">
        <v>167</v>
      </c>
      <c r="E137" s="157" t="s">
        <v>1888</v>
      </c>
      <c r="F137" s="158" t="s">
        <v>1886</v>
      </c>
      <c r="G137" s="159" t="s">
        <v>929</v>
      </c>
      <c r="H137" s="160">
        <v>7</v>
      </c>
      <c r="I137" s="161"/>
      <c r="J137" s="162">
        <f>ROUND(I137*H137,2)</f>
        <v>0</v>
      </c>
      <c r="K137" s="158" t="s">
        <v>1</v>
      </c>
      <c r="L137" s="31"/>
      <c r="M137" s="163" t="s">
        <v>1</v>
      </c>
      <c r="N137" s="164" t="s">
        <v>38</v>
      </c>
      <c r="P137" s="141">
        <f>O137*H137</f>
        <v>0</v>
      </c>
      <c r="Q137" s="141">
        <v>0</v>
      </c>
      <c r="R137" s="141">
        <f>Q137*H137</f>
        <v>0</v>
      </c>
      <c r="S137" s="141">
        <v>0</v>
      </c>
      <c r="T137" s="142">
        <f>S137*H137</f>
        <v>0</v>
      </c>
      <c r="AR137" s="143" t="s">
        <v>88</v>
      </c>
      <c r="AT137" s="143" t="s">
        <v>167</v>
      </c>
      <c r="AU137" s="143" t="s">
        <v>82</v>
      </c>
      <c r="AY137" s="16" t="s">
        <v>155</v>
      </c>
      <c r="BE137" s="144">
        <f>IF(N137="základní",J137,0)</f>
        <v>0</v>
      </c>
      <c r="BF137" s="144">
        <f>IF(N137="snížená",J137,0)</f>
        <v>0</v>
      </c>
      <c r="BG137" s="144">
        <f>IF(N137="zákl. přenesená",J137,0)</f>
        <v>0</v>
      </c>
      <c r="BH137" s="144">
        <f>IF(N137="sníž. přenesená",J137,0)</f>
        <v>0</v>
      </c>
      <c r="BI137" s="144">
        <f>IF(N137="nulová",J137,0)</f>
        <v>0</v>
      </c>
      <c r="BJ137" s="16" t="s">
        <v>78</v>
      </c>
      <c r="BK137" s="144">
        <f>ROUND(I137*H137,2)</f>
        <v>0</v>
      </c>
      <c r="BL137" s="16" t="s">
        <v>88</v>
      </c>
      <c r="BM137" s="143" t="s">
        <v>1889</v>
      </c>
    </row>
    <row r="138" spans="2:65" s="1" customFormat="1" ht="19.2">
      <c r="B138" s="31"/>
      <c r="D138" s="145" t="s">
        <v>163</v>
      </c>
      <c r="F138" s="146" t="s">
        <v>1886</v>
      </c>
      <c r="I138" s="147"/>
      <c r="L138" s="31"/>
      <c r="M138" s="148"/>
      <c r="T138" s="55"/>
      <c r="AT138" s="16" t="s">
        <v>163</v>
      </c>
      <c r="AU138" s="16" t="s">
        <v>82</v>
      </c>
    </row>
    <row r="139" spans="2:65" s="1" customFormat="1" ht="16.5" customHeight="1">
      <c r="B139" s="31"/>
      <c r="C139" s="156" t="s">
        <v>94</v>
      </c>
      <c r="D139" s="156" t="s">
        <v>167</v>
      </c>
      <c r="E139" s="157" t="s">
        <v>1890</v>
      </c>
      <c r="F139" s="158" t="s">
        <v>1891</v>
      </c>
      <c r="G139" s="159" t="s">
        <v>929</v>
      </c>
      <c r="H139" s="160">
        <v>1</v>
      </c>
      <c r="I139" s="161"/>
      <c r="J139" s="162">
        <f>ROUND(I139*H139,2)</f>
        <v>0</v>
      </c>
      <c r="K139" s="158" t="s">
        <v>1</v>
      </c>
      <c r="L139" s="31"/>
      <c r="M139" s="163" t="s">
        <v>1</v>
      </c>
      <c r="N139" s="164" t="s">
        <v>38</v>
      </c>
      <c r="P139" s="141">
        <f>O139*H139</f>
        <v>0</v>
      </c>
      <c r="Q139" s="141">
        <v>0</v>
      </c>
      <c r="R139" s="141">
        <f>Q139*H139</f>
        <v>0</v>
      </c>
      <c r="S139" s="141">
        <v>0</v>
      </c>
      <c r="T139" s="142">
        <f>S139*H139</f>
        <v>0</v>
      </c>
      <c r="AR139" s="143" t="s">
        <v>88</v>
      </c>
      <c r="AT139" s="143" t="s">
        <v>167</v>
      </c>
      <c r="AU139" s="143" t="s">
        <v>82</v>
      </c>
      <c r="AY139" s="16" t="s">
        <v>155</v>
      </c>
      <c r="BE139" s="144">
        <f>IF(N139="základní",J139,0)</f>
        <v>0</v>
      </c>
      <c r="BF139" s="144">
        <f>IF(N139="snížená",J139,0)</f>
        <v>0</v>
      </c>
      <c r="BG139" s="144">
        <f>IF(N139="zákl. přenesená",J139,0)</f>
        <v>0</v>
      </c>
      <c r="BH139" s="144">
        <f>IF(N139="sníž. přenesená",J139,0)</f>
        <v>0</v>
      </c>
      <c r="BI139" s="144">
        <f>IF(N139="nulová",J139,0)</f>
        <v>0</v>
      </c>
      <c r="BJ139" s="16" t="s">
        <v>78</v>
      </c>
      <c r="BK139" s="144">
        <f>ROUND(I139*H139,2)</f>
        <v>0</v>
      </c>
      <c r="BL139" s="16" t="s">
        <v>88</v>
      </c>
      <c r="BM139" s="143" t="s">
        <v>1892</v>
      </c>
    </row>
    <row r="140" spans="2:65" s="1" customFormat="1">
      <c r="B140" s="31"/>
      <c r="D140" s="145" t="s">
        <v>163</v>
      </c>
      <c r="F140" s="146" t="s">
        <v>1891</v>
      </c>
      <c r="I140" s="147"/>
      <c r="L140" s="31"/>
      <c r="M140" s="148"/>
      <c r="T140" s="55"/>
      <c r="AT140" s="16" t="s">
        <v>163</v>
      </c>
      <c r="AU140" s="16" t="s">
        <v>82</v>
      </c>
    </row>
    <row r="141" spans="2:65" s="1" customFormat="1" ht="16.5" customHeight="1">
      <c r="B141" s="31"/>
      <c r="C141" s="156" t="s">
        <v>97</v>
      </c>
      <c r="D141" s="156" t="s">
        <v>167</v>
      </c>
      <c r="E141" s="157" t="s">
        <v>1893</v>
      </c>
      <c r="F141" s="158" t="s">
        <v>1894</v>
      </c>
      <c r="G141" s="159" t="s">
        <v>929</v>
      </c>
      <c r="H141" s="160">
        <v>7</v>
      </c>
      <c r="I141" s="161"/>
      <c r="J141" s="162">
        <f>ROUND(I141*H141,2)</f>
        <v>0</v>
      </c>
      <c r="K141" s="158" t="s">
        <v>1</v>
      </c>
      <c r="L141" s="31"/>
      <c r="M141" s="163" t="s">
        <v>1</v>
      </c>
      <c r="N141" s="164" t="s">
        <v>38</v>
      </c>
      <c r="P141" s="141">
        <f>O141*H141</f>
        <v>0</v>
      </c>
      <c r="Q141" s="141">
        <v>0</v>
      </c>
      <c r="R141" s="141">
        <f>Q141*H141</f>
        <v>0</v>
      </c>
      <c r="S141" s="141">
        <v>0</v>
      </c>
      <c r="T141" s="142">
        <f>S141*H141</f>
        <v>0</v>
      </c>
      <c r="AR141" s="143" t="s">
        <v>88</v>
      </c>
      <c r="AT141" s="143" t="s">
        <v>167</v>
      </c>
      <c r="AU141" s="143" t="s">
        <v>82</v>
      </c>
      <c r="AY141" s="16" t="s">
        <v>155</v>
      </c>
      <c r="BE141" s="144">
        <f>IF(N141="základní",J141,0)</f>
        <v>0</v>
      </c>
      <c r="BF141" s="144">
        <f>IF(N141="snížená",J141,0)</f>
        <v>0</v>
      </c>
      <c r="BG141" s="144">
        <f>IF(N141="zákl. přenesená",J141,0)</f>
        <v>0</v>
      </c>
      <c r="BH141" s="144">
        <f>IF(N141="sníž. přenesená",J141,0)</f>
        <v>0</v>
      </c>
      <c r="BI141" s="144">
        <f>IF(N141="nulová",J141,0)</f>
        <v>0</v>
      </c>
      <c r="BJ141" s="16" t="s">
        <v>78</v>
      </c>
      <c r="BK141" s="144">
        <f>ROUND(I141*H141,2)</f>
        <v>0</v>
      </c>
      <c r="BL141" s="16" t="s">
        <v>88</v>
      </c>
      <c r="BM141" s="143" t="s">
        <v>1895</v>
      </c>
    </row>
    <row r="142" spans="2:65" s="1" customFormat="1">
      <c r="B142" s="31"/>
      <c r="D142" s="145" t="s">
        <v>163</v>
      </c>
      <c r="F142" s="146" t="s">
        <v>1894</v>
      </c>
      <c r="I142" s="147"/>
      <c r="L142" s="31"/>
      <c r="M142" s="148"/>
      <c r="T142" s="55"/>
      <c r="AT142" s="16" t="s">
        <v>163</v>
      </c>
      <c r="AU142" s="16" t="s">
        <v>82</v>
      </c>
    </row>
    <row r="143" spans="2:65" s="1" customFormat="1" ht="16.5" customHeight="1">
      <c r="B143" s="31"/>
      <c r="C143" s="156" t="s">
        <v>99</v>
      </c>
      <c r="D143" s="156" t="s">
        <v>167</v>
      </c>
      <c r="E143" s="157" t="s">
        <v>1896</v>
      </c>
      <c r="F143" s="158" t="s">
        <v>1897</v>
      </c>
      <c r="G143" s="159" t="s">
        <v>929</v>
      </c>
      <c r="H143" s="160">
        <v>3</v>
      </c>
      <c r="I143" s="161"/>
      <c r="J143" s="162">
        <f>ROUND(I143*H143,2)</f>
        <v>0</v>
      </c>
      <c r="K143" s="158" t="s">
        <v>1</v>
      </c>
      <c r="L143" s="31"/>
      <c r="M143" s="163" t="s">
        <v>1</v>
      </c>
      <c r="N143" s="164" t="s">
        <v>38</v>
      </c>
      <c r="P143" s="141">
        <f>O143*H143</f>
        <v>0</v>
      </c>
      <c r="Q143" s="141">
        <v>0</v>
      </c>
      <c r="R143" s="141">
        <f>Q143*H143</f>
        <v>0</v>
      </c>
      <c r="S143" s="141">
        <v>0</v>
      </c>
      <c r="T143" s="142">
        <f>S143*H143</f>
        <v>0</v>
      </c>
      <c r="AR143" s="143" t="s">
        <v>88</v>
      </c>
      <c r="AT143" s="143" t="s">
        <v>167</v>
      </c>
      <c r="AU143" s="143" t="s">
        <v>82</v>
      </c>
      <c r="AY143" s="16" t="s">
        <v>155</v>
      </c>
      <c r="BE143" s="144">
        <f>IF(N143="základní",J143,0)</f>
        <v>0</v>
      </c>
      <c r="BF143" s="144">
        <f>IF(N143="snížená",J143,0)</f>
        <v>0</v>
      </c>
      <c r="BG143" s="144">
        <f>IF(N143="zákl. přenesená",J143,0)</f>
        <v>0</v>
      </c>
      <c r="BH143" s="144">
        <f>IF(N143="sníž. přenesená",J143,0)</f>
        <v>0</v>
      </c>
      <c r="BI143" s="144">
        <f>IF(N143="nulová",J143,0)</f>
        <v>0</v>
      </c>
      <c r="BJ143" s="16" t="s">
        <v>78</v>
      </c>
      <c r="BK143" s="144">
        <f>ROUND(I143*H143,2)</f>
        <v>0</v>
      </c>
      <c r="BL143" s="16" t="s">
        <v>88</v>
      </c>
      <c r="BM143" s="143" t="s">
        <v>1898</v>
      </c>
    </row>
    <row r="144" spans="2:65" s="1" customFormat="1">
      <c r="B144" s="31"/>
      <c r="D144" s="145" t="s">
        <v>163</v>
      </c>
      <c r="F144" s="146" t="s">
        <v>1897</v>
      </c>
      <c r="I144" s="147"/>
      <c r="L144" s="31"/>
      <c r="M144" s="148"/>
      <c r="T144" s="55"/>
      <c r="AT144" s="16" t="s">
        <v>163</v>
      </c>
      <c r="AU144" s="16" t="s">
        <v>82</v>
      </c>
    </row>
    <row r="145" spans="2:65" s="1" customFormat="1" ht="16.5" customHeight="1">
      <c r="B145" s="31"/>
      <c r="C145" s="156" t="s">
        <v>224</v>
      </c>
      <c r="D145" s="156" t="s">
        <v>167</v>
      </c>
      <c r="E145" s="157" t="s">
        <v>1899</v>
      </c>
      <c r="F145" s="158" t="s">
        <v>1900</v>
      </c>
      <c r="G145" s="159" t="s">
        <v>929</v>
      </c>
      <c r="H145" s="160">
        <v>1</v>
      </c>
      <c r="I145" s="161"/>
      <c r="J145" s="162">
        <f>ROUND(I145*H145,2)</f>
        <v>0</v>
      </c>
      <c r="K145" s="158" t="s">
        <v>1</v>
      </c>
      <c r="L145" s="31"/>
      <c r="M145" s="163" t="s">
        <v>1</v>
      </c>
      <c r="N145" s="164" t="s">
        <v>38</v>
      </c>
      <c r="P145" s="141">
        <f>O145*H145</f>
        <v>0</v>
      </c>
      <c r="Q145" s="141">
        <v>0</v>
      </c>
      <c r="R145" s="141">
        <f>Q145*H145</f>
        <v>0</v>
      </c>
      <c r="S145" s="141">
        <v>0</v>
      </c>
      <c r="T145" s="142">
        <f>S145*H145</f>
        <v>0</v>
      </c>
      <c r="AR145" s="143" t="s">
        <v>88</v>
      </c>
      <c r="AT145" s="143" t="s">
        <v>167</v>
      </c>
      <c r="AU145" s="143" t="s">
        <v>82</v>
      </c>
      <c r="AY145" s="16" t="s">
        <v>155</v>
      </c>
      <c r="BE145" s="144">
        <f>IF(N145="základní",J145,0)</f>
        <v>0</v>
      </c>
      <c r="BF145" s="144">
        <f>IF(N145="snížená",J145,0)</f>
        <v>0</v>
      </c>
      <c r="BG145" s="144">
        <f>IF(N145="zákl. přenesená",J145,0)</f>
        <v>0</v>
      </c>
      <c r="BH145" s="144">
        <f>IF(N145="sníž. přenesená",J145,0)</f>
        <v>0</v>
      </c>
      <c r="BI145" s="144">
        <f>IF(N145="nulová",J145,0)</f>
        <v>0</v>
      </c>
      <c r="BJ145" s="16" t="s">
        <v>78</v>
      </c>
      <c r="BK145" s="144">
        <f>ROUND(I145*H145,2)</f>
        <v>0</v>
      </c>
      <c r="BL145" s="16" t="s">
        <v>88</v>
      </c>
      <c r="BM145" s="143" t="s">
        <v>1901</v>
      </c>
    </row>
    <row r="146" spans="2:65" s="1" customFormat="1">
      <c r="B146" s="31"/>
      <c r="D146" s="145" t="s">
        <v>163</v>
      </c>
      <c r="F146" s="146" t="s">
        <v>1900</v>
      </c>
      <c r="I146" s="147"/>
      <c r="L146" s="31"/>
      <c r="M146" s="148"/>
      <c r="T146" s="55"/>
      <c r="AT146" s="16" t="s">
        <v>163</v>
      </c>
      <c r="AU146" s="16" t="s">
        <v>82</v>
      </c>
    </row>
    <row r="147" spans="2:65" s="1" customFormat="1" ht="16.5" customHeight="1">
      <c r="B147" s="31"/>
      <c r="C147" s="156" t="s">
        <v>231</v>
      </c>
      <c r="D147" s="156" t="s">
        <v>167</v>
      </c>
      <c r="E147" s="157" t="s">
        <v>1902</v>
      </c>
      <c r="F147" s="158" t="s">
        <v>1903</v>
      </c>
      <c r="G147" s="159" t="s">
        <v>929</v>
      </c>
      <c r="H147" s="160">
        <v>2</v>
      </c>
      <c r="I147" s="161"/>
      <c r="J147" s="162">
        <f>ROUND(I147*H147,2)</f>
        <v>0</v>
      </c>
      <c r="K147" s="158" t="s">
        <v>1</v>
      </c>
      <c r="L147" s="31"/>
      <c r="M147" s="163" t="s">
        <v>1</v>
      </c>
      <c r="N147" s="164" t="s">
        <v>38</v>
      </c>
      <c r="P147" s="141">
        <f>O147*H147</f>
        <v>0</v>
      </c>
      <c r="Q147" s="141">
        <v>0</v>
      </c>
      <c r="R147" s="141">
        <f>Q147*H147</f>
        <v>0</v>
      </c>
      <c r="S147" s="141">
        <v>0</v>
      </c>
      <c r="T147" s="142">
        <f>S147*H147</f>
        <v>0</v>
      </c>
      <c r="AR147" s="143" t="s">
        <v>88</v>
      </c>
      <c r="AT147" s="143" t="s">
        <v>167</v>
      </c>
      <c r="AU147" s="143" t="s">
        <v>82</v>
      </c>
      <c r="AY147" s="16" t="s">
        <v>155</v>
      </c>
      <c r="BE147" s="144">
        <f>IF(N147="základní",J147,0)</f>
        <v>0</v>
      </c>
      <c r="BF147" s="144">
        <f>IF(N147="snížená",J147,0)</f>
        <v>0</v>
      </c>
      <c r="BG147" s="144">
        <f>IF(N147="zákl. přenesená",J147,0)</f>
        <v>0</v>
      </c>
      <c r="BH147" s="144">
        <f>IF(N147="sníž. přenesená",J147,0)</f>
        <v>0</v>
      </c>
      <c r="BI147" s="144">
        <f>IF(N147="nulová",J147,0)</f>
        <v>0</v>
      </c>
      <c r="BJ147" s="16" t="s">
        <v>78</v>
      </c>
      <c r="BK147" s="144">
        <f>ROUND(I147*H147,2)</f>
        <v>0</v>
      </c>
      <c r="BL147" s="16" t="s">
        <v>88</v>
      </c>
      <c r="BM147" s="143" t="s">
        <v>1904</v>
      </c>
    </row>
    <row r="148" spans="2:65" s="1" customFormat="1">
      <c r="B148" s="31"/>
      <c r="D148" s="145" t="s">
        <v>163</v>
      </c>
      <c r="F148" s="146" t="s">
        <v>1903</v>
      </c>
      <c r="I148" s="147"/>
      <c r="L148" s="31"/>
      <c r="M148" s="148"/>
      <c r="T148" s="55"/>
      <c r="AT148" s="16" t="s">
        <v>163</v>
      </c>
      <c r="AU148" s="16" t="s">
        <v>82</v>
      </c>
    </row>
    <row r="149" spans="2:65" s="1" customFormat="1" ht="16.5" customHeight="1">
      <c r="B149" s="31"/>
      <c r="C149" s="156" t="s">
        <v>237</v>
      </c>
      <c r="D149" s="156" t="s">
        <v>167</v>
      </c>
      <c r="E149" s="157" t="s">
        <v>1905</v>
      </c>
      <c r="F149" s="158" t="s">
        <v>1906</v>
      </c>
      <c r="G149" s="159" t="s">
        <v>929</v>
      </c>
      <c r="H149" s="160">
        <v>1</v>
      </c>
      <c r="I149" s="161"/>
      <c r="J149" s="162">
        <f>ROUND(I149*H149,2)</f>
        <v>0</v>
      </c>
      <c r="K149" s="158" t="s">
        <v>1</v>
      </c>
      <c r="L149" s="31"/>
      <c r="M149" s="163" t="s">
        <v>1</v>
      </c>
      <c r="N149" s="164" t="s">
        <v>38</v>
      </c>
      <c r="P149" s="141">
        <f>O149*H149</f>
        <v>0</v>
      </c>
      <c r="Q149" s="141">
        <v>0</v>
      </c>
      <c r="R149" s="141">
        <f>Q149*H149</f>
        <v>0</v>
      </c>
      <c r="S149" s="141">
        <v>0</v>
      </c>
      <c r="T149" s="142">
        <f>S149*H149</f>
        <v>0</v>
      </c>
      <c r="AR149" s="143" t="s">
        <v>88</v>
      </c>
      <c r="AT149" s="143" t="s">
        <v>167</v>
      </c>
      <c r="AU149" s="143" t="s">
        <v>82</v>
      </c>
      <c r="AY149" s="16" t="s">
        <v>155</v>
      </c>
      <c r="BE149" s="144">
        <f>IF(N149="základní",J149,0)</f>
        <v>0</v>
      </c>
      <c r="BF149" s="144">
        <f>IF(N149="snížená",J149,0)</f>
        <v>0</v>
      </c>
      <c r="BG149" s="144">
        <f>IF(N149="zákl. přenesená",J149,0)</f>
        <v>0</v>
      </c>
      <c r="BH149" s="144">
        <f>IF(N149="sníž. přenesená",J149,0)</f>
        <v>0</v>
      </c>
      <c r="BI149" s="144">
        <f>IF(N149="nulová",J149,0)</f>
        <v>0</v>
      </c>
      <c r="BJ149" s="16" t="s">
        <v>78</v>
      </c>
      <c r="BK149" s="144">
        <f>ROUND(I149*H149,2)</f>
        <v>0</v>
      </c>
      <c r="BL149" s="16" t="s">
        <v>88</v>
      </c>
      <c r="BM149" s="143" t="s">
        <v>1907</v>
      </c>
    </row>
    <row r="150" spans="2:65" s="1" customFormat="1">
      <c r="B150" s="31"/>
      <c r="D150" s="145" t="s">
        <v>163</v>
      </c>
      <c r="F150" s="146" t="s">
        <v>1906</v>
      </c>
      <c r="I150" s="147"/>
      <c r="L150" s="31"/>
      <c r="M150" s="148"/>
      <c r="T150" s="55"/>
      <c r="AT150" s="16" t="s">
        <v>163</v>
      </c>
      <c r="AU150" s="16" t="s">
        <v>82</v>
      </c>
    </row>
    <row r="151" spans="2:65" s="1" customFormat="1" ht="16.5" customHeight="1">
      <c r="B151" s="31"/>
      <c r="C151" s="156" t="s">
        <v>244</v>
      </c>
      <c r="D151" s="156" t="s">
        <v>167</v>
      </c>
      <c r="E151" s="157" t="s">
        <v>1908</v>
      </c>
      <c r="F151" s="158" t="s">
        <v>1909</v>
      </c>
      <c r="G151" s="159" t="s">
        <v>929</v>
      </c>
      <c r="H151" s="160">
        <v>1</v>
      </c>
      <c r="I151" s="161"/>
      <c r="J151" s="162">
        <f>ROUND(I151*H151,2)</f>
        <v>0</v>
      </c>
      <c r="K151" s="158" t="s">
        <v>1</v>
      </c>
      <c r="L151" s="31"/>
      <c r="M151" s="163" t="s">
        <v>1</v>
      </c>
      <c r="N151" s="164" t="s">
        <v>38</v>
      </c>
      <c r="P151" s="141">
        <f>O151*H151</f>
        <v>0</v>
      </c>
      <c r="Q151" s="141">
        <v>0</v>
      </c>
      <c r="R151" s="141">
        <f>Q151*H151</f>
        <v>0</v>
      </c>
      <c r="S151" s="141">
        <v>0</v>
      </c>
      <c r="T151" s="142">
        <f>S151*H151</f>
        <v>0</v>
      </c>
      <c r="AR151" s="143" t="s">
        <v>88</v>
      </c>
      <c r="AT151" s="143" t="s">
        <v>167</v>
      </c>
      <c r="AU151" s="143" t="s">
        <v>82</v>
      </c>
      <c r="AY151" s="16" t="s">
        <v>155</v>
      </c>
      <c r="BE151" s="144">
        <f>IF(N151="základní",J151,0)</f>
        <v>0</v>
      </c>
      <c r="BF151" s="144">
        <f>IF(N151="snížená",J151,0)</f>
        <v>0</v>
      </c>
      <c r="BG151" s="144">
        <f>IF(N151="zákl. přenesená",J151,0)</f>
        <v>0</v>
      </c>
      <c r="BH151" s="144">
        <f>IF(N151="sníž. přenesená",J151,0)</f>
        <v>0</v>
      </c>
      <c r="BI151" s="144">
        <f>IF(N151="nulová",J151,0)</f>
        <v>0</v>
      </c>
      <c r="BJ151" s="16" t="s">
        <v>78</v>
      </c>
      <c r="BK151" s="144">
        <f>ROUND(I151*H151,2)</f>
        <v>0</v>
      </c>
      <c r="BL151" s="16" t="s">
        <v>88</v>
      </c>
      <c r="BM151" s="143" t="s">
        <v>1910</v>
      </c>
    </row>
    <row r="152" spans="2:65" s="1" customFormat="1">
      <c r="B152" s="31"/>
      <c r="D152" s="145" t="s">
        <v>163</v>
      </c>
      <c r="F152" s="146" t="s">
        <v>1909</v>
      </c>
      <c r="I152" s="147"/>
      <c r="L152" s="31"/>
      <c r="M152" s="148"/>
      <c r="T152" s="55"/>
      <c r="AT152" s="16" t="s">
        <v>163</v>
      </c>
      <c r="AU152" s="16" t="s">
        <v>82</v>
      </c>
    </row>
    <row r="153" spans="2:65" s="1" customFormat="1" ht="16.5" customHeight="1">
      <c r="B153" s="31"/>
      <c r="C153" s="156" t="s">
        <v>250</v>
      </c>
      <c r="D153" s="156" t="s">
        <v>167</v>
      </c>
      <c r="E153" s="157" t="s">
        <v>1911</v>
      </c>
      <c r="F153" s="158" t="s">
        <v>1912</v>
      </c>
      <c r="G153" s="159" t="s">
        <v>929</v>
      </c>
      <c r="H153" s="160">
        <v>2</v>
      </c>
      <c r="I153" s="161"/>
      <c r="J153" s="162">
        <f>ROUND(I153*H153,2)</f>
        <v>0</v>
      </c>
      <c r="K153" s="158" t="s">
        <v>1</v>
      </c>
      <c r="L153" s="31"/>
      <c r="M153" s="163" t="s">
        <v>1</v>
      </c>
      <c r="N153" s="164" t="s">
        <v>38</v>
      </c>
      <c r="P153" s="141">
        <f>O153*H153</f>
        <v>0</v>
      </c>
      <c r="Q153" s="141">
        <v>0</v>
      </c>
      <c r="R153" s="141">
        <f>Q153*H153</f>
        <v>0</v>
      </c>
      <c r="S153" s="141">
        <v>0</v>
      </c>
      <c r="T153" s="142">
        <f>S153*H153</f>
        <v>0</v>
      </c>
      <c r="AR153" s="143" t="s">
        <v>88</v>
      </c>
      <c r="AT153" s="143" t="s">
        <v>167</v>
      </c>
      <c r="AU153" s="143" t="s">
        <v>82</v>
      </c>
      <c r="AY153" s="16" t="s">
        <v>155</v>
      </c>
      <c r="BE153" s="144">
        <f>IF(N153="základní",J153,0)</f>
        <v>0</v>
      </c>
      <c r="BF153" s="144">
        <f>IF(N153="snížená",J153,0)</f>
        <v>0</v>
      </c>
      <c r="BG153" s="144">
        <f>IF(N153="zákl. přenesená",J153,0)</f>
        <v>0</v>
      </c>
      <c r="BH153" s="144">
        <f>IF(N153="sníž. přenesená",J153,0)</f>
        <v>0</v>
      </c>
      <c r="BI153" s="144">
        <f>IF(N153="nulová",J153,0)</f>
        <v>0</v>
      </c>
      <c r="BJ153" s="16" t="s">
        <v>78</v>
      </c>
      <c r="BK153" s="144">
        <f>ROUND(I153*H153,2)</f>
        <v>0</v>
      </c>
      <c r="BL153" s="16" t="s">
        <v>88</v>
      </c>
      <c r="BM153" s="143" t="s">
        <v>1913</v>
      </c>
    </row>
    <row r="154" spans="2:65" s="1" customFormat="1">
      <c r="B154" s="31"/>
      <c r="D154" s="145" t="s">
        <v>163</v>
      </c>
      <c r="F154" s="146" t="s">
        <v>1912</v>
      </c>
      <c r="I154" s="147"/>
      <c r="L154" s="31"/>
      <c r="M154" s="148"/>
      <c r="T154" s="55"/>
      <c r="AT154" s="16" t="s">
        <v>163</v>
      </c>
      <c r="AU154" s="16" t="s">
        <v>82</v>
      </c>
    </row>
    <row r="155" spans="2:65" s="1" customFormat="1" ht="16.5" customHeight="1">
      <c r="B155" s="31"/>
      <c r="C155" s="156" t="s">
        <v>259</v>
      </c>
      <c r="D155" s="156" t="s">
        <v>167</v>
      </c>
      <c r="E155" s="157" t="s">
        <v>1914</v>
      </c>
      <c r="F155" s="158" t="s">
        <v>1915</v>
      </c>
      <c r="G155" s="159" t="s">
        <v>929</v>
      </c>
      <c r="H155" s="160">
        <v>10</v>
      </c>
      <c r="I155" s="161"/>
      <c r="J155" s="162">
        <f>ROUND(I155*H155,2)</f>
        <v>0</v>
      </c>
      <c r="K155" s="158" t="s">
        <v>1</v>
      </c>
      <c r="L155" s="31"/>
      <c r="M155" s="163" t="s">
        <v>1</v>
      </c>
      <c r="N155" s="164" t="s">
        <v>38</v>
      </c>
      <c r="P155" s="141">
        <f>O155*H155</f>
        <v>0</v>
      </c>
      <c r="Q155" s="141">
        <v>0</v>
      </c>
      <c r="R155" s="141">
        <f>Q155*H155</f>
        <v>0</v>
      </c>
      <c r="S155" s="141">
        <v>0</v>
      </c>
      <c r="T155" s="142">
        <f>S155*H155</f>
        <v>0</v>
      </c>
      <c r="AR155" s="143" t="s">
        <v>88</v>
      </c>
      <c r="AT155" s="143" t="s">
        <v>167</v>
      </c>
      <c r="AU155" s="143" t="s">
        <v>82</v>
      </c>
      <c r="AY155" s="16" t="s">
        <v>155</v>
      </c>
      <c r="BE155" s="144">
        <f>IF(N155="základní",J155,0)</f>
        <v>0</v>
      </c>
      <c r="BF155" s="144">
        <f>IF(N155="snížená",J155,0)</f>
        <v>0</v>
      </c>
      <c r="BG155" s="144">
        <f>IF(N155="zákl. přenesená",J155,0)</f>
        <v>0</v>
      </c>
      <c r="BH155" s="144">
        <f>IF(N155="sníž. přenesená",J155,0)</f>
        <v>0</v>
      </c>
      <c r="BI155" s="144">
        <f>IF(N155="nulová",J155,0)</f>
        <v>0</v>
      </c>
      <c r="BJ155" s="16" t="s">
        <v>78</v>
      </c>
      <c r="BK155" s="144">
        <f>ROUND(I155*H155,2)</f>
        <v>0</v>
      </c>
      <c r="BL155" s="16" t="s">
        <v>88</v>
      </c>
      <c r="BM155" s="143" t="s">
        <v>1916</v>
      </c>
    </row>
    <row r="156" spans="2:65" s="1" customFormat="1">
      <c r="B156" s="31"/>
      <c r="D156" s="145" t="s">
        <v>163</v>
      </c>
      <c r="F156" s="146" t="s">
        <v>1915</v>
      </c>
      <c r="I156" s="147"/>
      <c r="L156" s="31"/>
      <c r="M156" s="148"/>
      <c r="T156" s="55"/>
      <c r="AT156" s="16" t="s">
        <v>163</v>
      </c>
      <c r="AU156" s="16" t="s">
        <v>82</v>
      </c>
    </row>
    <row r="157" spans="2:65" s="1" customFormat="1" ht="21.75" customHeight="1">
      <c r="B157" s="31"/>
      <c r="C157" s="156" t="s">
        <v>8</v>
      </c>
      <c r="D157" s="156" t="s">
        <v>167</v>
      </c>
      <c r="E157" s="157" t="s">
        <v>1917</v>
      </c>
      <c r="F157" s="158" t="s">
        <v>1918</v>
      </c>
      <c r="G157" s="159" t="s">
        <v>929</v>
      </c>
      <c r="H157" s="160">
        <v>1</v>
      </c>
      <c r="I157" s="161"/>
      <c r="J157" s="162">
        <f>ROUND(I157*H157,2)</f>
        <v>0</v>
      </c>
      <c r="K157" s="158" t="s">
        <v>1</v>
      </c>
      <c r="L157" s="31"/>
      <c r="M157" s="163" t="s">
        <v>1</v>
      </c>
      <c r="N157" s="164" t="s">
        <v>38</v>
      </c>
      <c r="P157" s="141">
        <f>O157*H157</f>
        <v>0</v>
      </c>
      <c r="Q157" s="141">
        <v>0</v>
      </c>
      <c r="R157" s="141">
        <f>Q157*H157</f>
        <v>0</v>
      </c>
      <c r="S157" s="141">
        <v>0</v>
      </c>
      <c r="T157" s="142">
        <f>S157*H157</f>
        <v>0</v>
      </c>
      <c r="AR157" s="143" t="s">
        <v>88</v>
      </c>
      <c r="AT157" s="143" t="s">
        <v>167</v>
      </c>
      <c r="AU157" s="143" t="s">
        <v>82</v>
      </c>
      <c r="AY157" s="16" t="s">
        <v>155</v>
      </c>
      <c r="BE157" s="144">
        <f>IF(N157="základní",J157,0)</f>
        <v>0</v>
      </c>
      <c r="BF157" s="144">
        <f>IF(N157="snížená",J157,0)</f>
        <v>0</v>
      </c>
      <c r="BG157" s="144">
        <f>IF(N157="zákl. přenesená",J157,0)</f>
        <v>0</v>
      </c>
      <c r="BH157" s="144">
        <f>IF(N157="sníž. přenesená",J157,0)</f>
        <v>0</v>
      </c>
      <c r="BI157" s="144">
        <f>IF(N157="nulová",J157,0)</f>
        <v>0</v>
      </c>
      <c r="BJ157" s="16" t="s">
        <v>78</v>
      </c>
      <c r="BK157" s="144">
        <f>ROUND(I157*H157,2)</f>
        <v>0</v>
      </c>
      <c r="BL157" s="16" t="s">
        <v>88</v>
      </c>
      <c r="BM157" s="143" t="s">
        <v>1919</v>
      </c>
    </row>
    <row r="158" spans="2:65" s="1" customFormat="1">
      <c r="B158" s="31"/>
      <c r="D158" s="145" t="s">
        <v>163</v>
      </c>
      <c r="F158" s="146" t="s">
        <v>1918</v>
      </c>
      <c r="I158" s="147"/>
      <c r="L158" s="31"/>
      <c r="M158" s="148"/>
      <c r="T158" s="55"/>
      <c r="AT158" s="16" t="s">
        <v>163</v>
      </c>
      <c r="AU158" s="16" t="s">
        <v>82</v>
      </c>
    </row>
    <row r="159" spans="2:65" s="1" customFormat="1" ht="21.75" customHeight="1">
      <c r="B159" s="31"/>
      <c r="C159" s="156" t="s">
        <v>269</v>
      </c>
      <c r="D159" s="156" t="s">
        <v>167</v>
      </c>
      <c r="E159" s="157" t="s">
        <v>1920</v>
      </c>
      <c r="F159" s="158" t="s">
        <v>1921</v>
      </c>
      <c r="G159" s="159" t="s">
        <v>929</v>
      </c>
      <c r="H159" s="160">
        <v>1</v>
      </c>
      <c r="I159" s="161"/>
      <c r="J159" s="162">
        <f>ROUND(I159*H159,2)</f>
        <v>0</v>
      </c>
      <c r="K159" s="158" t="s">
        <v>1</v>
      </c>
      <c r="L159" s="31"/>
      <c r="M159" s="163" t="s">
        <v>1</v>
      </c>
      <c r="N159" s="164" t="s">
        <v>38</v>
      </c>
      <c r="P159" s="141">
        <f>O159*H159</f>
        <v>0</v>
      </c>
      <c r="Q159" s="141">
        <v>0</v>
      </c>
      <c r="R159" s="141">
        <f>Q159*H159</f>
        <v>0</v>
      </c>
      <c r="S159" s="141">
        <v>0</v>
      </c>
      <c r="T159" s="142">
        <f>S159*H159</f>
        <v>0</v>
      </c>
      <c r="AR159" s="143" t="s">
        <v>88</v>
      </c>
      <c r="AT159" s="143" t="s">
        <v>167</v>
      </c>
      <c r="AU159" s="143" t="s">
        <v>82</v>
      </c>
      <c r="AY159" s="16" t="s">
        <v>155</v>
      </c>
      <c r="BE159" s="144">
        <f>IF(N159="základní",J159,0)</f>
        <v>0</v>
      </c>
      <c r="BF159" s="144">
        <f>IF(N159="snížená",J159,0)</f>
        <v>0</v>
      </c>
      <c r="BG159" s="144">
        <f>IF(N159="zákl. přenesená",J159,0)</f>
        <v>0</v>
      </c>
      <c r="BH159" s="144">
        <f>IF(N159="sníž. přenesená",J159,0)</f>
        <v>0</v>
      </c>
      <c r="BI159" s="144">
        <f>IF(N159="nulová",J159,0)</f>
        <v>0</v>
      </c>
      <c r="BJ159" s="16" t="s">
        <v>78</v>
      </c>
      <c r="BK159" s="144">
        <f>ROUND(I159*H159,2)</f>
        <v>0</v>
      </c>
      <c r="BL159" s="16" t="s">
        <v>88</v>
      </c>
      <c r="BM159" s="143" t="s">
        <v>1922</v>
      </c>
    </row>
    <row r="160" spans="2:65" s="1" customFormat="1">
      <c r="B160" s="31"/>
      <c r="D160" s="145" t="s">
        <v>163</v>
      </c>
      <c r="F160" s="146" t="s">
        <v>1921</v>
      </c>
      <c r="I160" s="147"/>
      <c r="L160" s="31"/>
      <c r="M160" s="148"/>
      <c r="T160" s="55"/>
      <c r="AT160" s="16" t="s">
        <v>163</v>
      </c>
      <c r="AU160" s="16" t="s">
        <v>82</v>
      </c>
    </row>
    <row r="161" spans="2:65" s="1" customFormat="1" ht="24.15" customHeight="1">
      <c r="B161" s="31"/>
      <c r="C161" s="156" t="s">
        <v>275</v>
      </c>
      <c r="D161" s="156" t="s">
        <v>167</v>
      </c>
      <c r="E161" s="157" t="s">
        <v>1923</v>
      </c>
      <c r="F161" s="158" t="s">
        <v>1924</v>
      </c>
      <c r="G161" s="159" t="s">
        <v>929</v>
      </c>
      <c r="H161" s="160">
        <v>1</v>
      </c>
      <c r="I161" s="161"/>
      <c r="J161" s="162">
        <f>ROUND(I161*H161,2)</f>
        <v>0</v>
      </c>
      <c r="K161" s="158" t="s">
        <v>1</v>
      </c>
      <c r="L161" s="31"/>
      <c r="M161" s="163" t="s">
        <v>1</v>
      </c>
      <c r="N161" s="164" t="s">
        <v>38</v>
      </c>
      <c r="P161" s="141">
        <f>O161*H161</f>
        <v>0</v>
      </c>
      <c r="Q161" s="141">
        <v>0</v>
      </c>
      <c r="R161" s="141">
        <f>Q161*H161</f>
        <v>0</v>
      </c>
      <c r="S161" s="141">
        <v>0</v>
      </c>
      <c r="T161" s="142">
        <f>S161*H161</f>
        <v>0</v>
      </c>
      <c r="AR161" s="143" t="s">
        <v>88</v>
      </c>
      <c r="AT161" s="143" t="s">
        <v>167</v>
      </c>
      <c r="AU161" s="143" t="s">
        <v>82</v>
      </c>
      <c r="AY161" s="16" t="s">
        <v>155</v>
      </c>
      <c r="BE161" s="144">
        <f>IF(N161="základní",J161,0)</f>
        <v>0</v>
      </c>
      <c r="BF161" s="144">
        <f>IF(N161="snížená",J161,0)</f>
        <v>0</v>
      </c>
      <c r="BG161" s="144">
        <f>IF(N161="zákl. přenesená",J161,0)</f>
        <v>0</v>
      </c>
      <c r="BH161" s="144">
        <f>IF(N161="sníž. přenesená",J161,0)</f>
        <v>0</v>
      </c>
      <c r="BI161" s="144">
        <f>IF(N161="nulová",J161,0)</f>
        <v>0</v>
      </c>
      <c r="BJ161" s="16" t="s">
        <v>78</v>
      </c>
      <c r="BK161" s="144">
        <f>ROUND(I161*H161,2)</f>
        <v>0</v>
      </c>
      <c r="BL161" s="16" t="s">
        <v>88</v>
      </c>
      <c r="BM161" s="143" t="s">
        <v>1925</v>
      </c>
    </row>
    <row r="162" spans="2:65" s="1" customFormat="1">
      <c r="B162" s="31"/>
      <c r="D162" s="145" t="s">
        <v>163</v>
      </c>
      <c r="F162" s="146" t="s">
        <v>1924</v>
      </c>
      <c r="I162" s="147"/>
      <c r="L162" s="31"/>
      <c r="M162" s="148"/>
      <c r="T162" s="55"/>
      <c r="AT162" s="16" t="s">
        <v>163</v>
      </c>
      <c r="AU162" s="16" t="s">
        <v>82</v>
      </c>
    </row>
    <row r="163" spans="2:65" s="1" customFormat="1" ht="16.5" customHeight="1">
      <c r="B163" s="31"/>
      <c r="C163" s="156" t="s">
        <v>286</v>
      </c>
      <c r="D163" s="156" t="s">
        <v>167</v>
      </c>
      <c r="E163" s="157" t="s">
        <v>1926</v>
      </c>
      <c r="F163" s="158" t="s">
        <v>1927</v>
      </c>
      <c r="G163" s="159" t="s">
        <v>929</v>
      </c>
      <c r="H163" s="160">
        <v>1</v>
      </c>
      <c r="I163" s="161"/>
      <c r="J163" s="162">
        <f>ROUND(I163*H163,2)</f>
        <v>0</v>
      </c>
      <c r="K163" s="158" t="s">
        <v>1</v>
      </c>
      <c r="L163" s="31"/>
      <c r="M163" s="163" t="s">
        <v>1</v>
      </c>
      <c r="N163" s="164" t="s">
        <v>38</v>
      </c>
      <c r="P163" s="141">
        <f>O163*H163</f>
        <v>0</v>
      </c>
      <c r="Q163" s="141">
        <v>0</v>
      </c>
      <c r="R163" s="141">
        <f>Q163*H163</f>
        <v>0</v>
      </c>
      <c r="S163" s="141">
        <v>0</v>
      </c>
      <c r="T163" s="142">
        <f>S163*H163</f>
        <v>0</v>
      </c>
      <c r="AR163" s="143" t="s">
        <v>88</v>
      </c>
      <c r="AT163" s="143" t="s">
        <v>167</v>
      </c>
      <c r="AU163" s="143" t="s">
        <v>82</v>
      </c>
      <c r="AY163" s="16" t="s">
        <v>155</v>
      </c>
      <c r="BE163" s="144">
        <f>IF(N163="základní",J163,0)</f>
        <v>0</v>
      </c>
      <c r="BF163" s="144">
        <f>IF(N163="snížená",J163,0)</f>
        <v>0</v>
      </c>
      <c r="BG163" s="144">
        <f>IF(N163="zákl. přenesená",J163,0)</f>
        <v>0</v>
      </c>
      <c r="BH163" s="144">
        <f>IF(N163="sníž. přenesená",J163,0)</f>
        <v>0</v>
      </c>
      <c r="BI163" s="144">
        <f>IF(N163="nulová",J163,0)</f>
        <v>0</v>
      </c>
      <c r="BJ163" s="16" t="s">
        <v>78</v>
      </c>
      <c r="BK163" s="144">
        <f>ROUND(I163*H163,2)</f>
        <v>0</v>
      </c>
      <c r="BL163" s="16" t="s">
        <v>88</v>
      </c>
      <c r="BM163" s="143" t="s">
        <v>1928</v>
      </c>
    </row>
    <row r="164" spans="2:65" s="1" customFormat="1">
      <c r="B164" s="31"/>
      <c r="D164" s="145" t="s">
        <v>163</v>
      </c>
      <c r="F164" s="146" t="s">
        <v>1927</v>
      </c>
      <c r="I164" s="147"/>
      <c r="L164" s="31"/>
      <c r="M164" s="148"/>
      <c r="T164" s="55"/>
      <c r="AT164" s="16" t="s">
        <v>163</v>
      </c>
      <c r="AU164" s="16" t="s">
        <v>82</v>
      </c>
    </row>
    <row r="165" spans="2:65" s="1" customFormat="1" ht="16.5" customHeight="1">
      <c r="B165" s="31"/>
      <c r="C165" s="156" t="s">
        <v>299</v>
      </c>
      <c r="D165" s="156" t="s">
        <v>167</v>
      </c>
      <c r="E165" s="157" t="s">
        <v>1929</v>
      </c>
      <c r="F165" s="158" t="s">
        <v>1903</v>
      </c>
      <c r="G165" s="159" t="s">
        <v>929</v>
      </c>
      <c r="H165" s="160">
        <v>1</v>
      </c>
      <c r="I165" s="161"/>
      <c r="J165" s="162">
        <f>ROUND(I165*H165,2)</f>
        <v>0</v>
      </c>
      <c r="K165" s="158" t="s">
        <v>1</v>
      </c>
      <c r="L165" s="31"/>
      <c r="M165" s="163" t="s">
        <v>1</v>
      </c>
      <c r="N165" s="164" t="s">
        <v>38</v>
      </c>
      <c r="P165" s="141">
        <f>O165*H165</f>
        <v>0</v>
      </c>
      <c r="Q165" s="141">
        <v>0</v>
      </c>
      <c r="R165" s="141">
        <f>Q165*H165</f>
        <v>0</v>
      </c>
      <c r="S165" s="141">
        <v>0</v>
      </c>
      <c r="T165" s="142">
        <f>S165*H165</f>
        <v>0</v>
      </c>
      <c r="AR165" s="143" t="s">
        <v>88</v>
      </c>
      <c r="AT165" s="143" t="s">
        <v>167</v>
      </c>
      <c r="AU165" s="143" t="s">
        <v>82</v>
      </c>
      <c r="AY165" s="16" t="s">
        <v>155</v>
      </c>
      <c r="BE165" s="144">
        <f>IF(N165="základní",J165,0)</f>
        <v>0</v>
      </c>
      <c r="BF165" s="144">
        <f>IF(N165="snížená",J165,0)</f>
        <v>0</v>
      </c>
      <c r="BG165" s="144">
        <f>IF(N165="zákl. přenesená",J165,0)</f>
        <v>0</v>
      </c>
      <c r="BH165" s="144">
        <f>IF(N165="sníž. přenesená",J165,0)</f>
        <v>0</v>
      </c>
      <c r="BI165" s="144">
        <f>IF(N165="nulová",J165,0)</f>
        <v>0</v>
      </c>
      <c r="BJ165" s="16" t="s">
        <v>78</v>
      </c>
      <c r="BK165" s="144">
        <f>ROUND(I165*H165,2)</f>
        <v>0</v>
      </c>
      <c r="BL165" s="16" t="s">
        <v>88</v>
      </c>
      <c r="BM165" s="143" t="s">
        <v>1930</v>
      </c>
    </row>
    <row r="166" spans="2:65" s="1" customFormat="1">
      <c r="B166" s="31"/>
      <c r="D166" s="145" t="s">
        <v>163</v>
      </c>
      <c r="F166" s="146" t="s">
        <v>1903</v>
      </c>
      <c r="I166" s="147"/>
      <c r="L166" s="31"/>
      <c r="M166" s="148"/>
      <c r="T166" s="55"/>
      <c r="AT166" s="16" t="s">
        <v>163</v>
      </c>
      <c r="AU166" s="16" t="s">
        <v>82</v>
      </c>
    </row>
    <row r="167" spans="2:65" s="1" customFormat="1" ht="16.5" customHeight="1">
      <c r="B167" s="31"/>
      <c r="C167" s="156" t="s">
        <v>307</v>
      </c>
      <c r="D167" s="156" t="s">
        <v>167</v>
      </c>
      <c r="E167" s="157" t="s">
        <v>1931</v>
      </c>
      <c r="F167" s="158" t="s">
        <v>1932</v>
      </c>
      <c r="G167" s="159" t="s">
        <v>929</v>
      </c>
      <c r="H167" s="160">
        <v>1</v>
      </c>
      <c r="I167" s="161"/>
      <c r="J167" s="162">
        <f>ROUND(I167*H167,2)</f>
        <v>0</v>
      </c>
      <c r="K167" s="158" t="s">
        <v>1</v>
      </c>
      <c r="L167" s="31"/>
      <c r="M167" s="163" t="s">
        <v>1</v>
      </c>
      <c r="N167" s="164" t="s">
        <v>38</v>
      </c>
      <c r="P167" s="141">
        <f>O167*H167</f>
        <v>0</v>
      </c>
      <c r="Q167" s="141">
        <v>0</v>
      </c>
      <c r="R167" s="141">
        <f>Q167*H167</f>
        <v>0</v>
      </c>
      <c r="S167" s="141">
        <v>0</v>
      </c>
      <c r="T167" s="142">
        <f>S167*H167</f>
        <v>0</v>
      </c>
      <c r="AR167" s="143" t="s">
        <v>88</v>
      </c>
      <c r="AT167" s="143" t="s">
        <v>167</v>
      </c>
      <c r="AU167" s="143" t="s">
        <v>82</v>
      </c>
      <c r="AY167" s="16" t="s">
        <v>155</v>
      </c>
      <c r="BE167" s="144">
        <f>IF(N167="základní",J167,0)</f>
        <v>0</v>
      </c>
      <c r="BF167" s="144">
        <f>IF(N167="snížená",J167,0)</f>
        <v>0</v>
      </c>
      <c r="BG167" s="144">
        <f>IF(N167="zákl. přenesená",J167,0)</f>
        <v>0</v>
      </c>
      <c r="BH167" s="144">
        <f>IF(N167="sníž. přenesená",J167,0)</f>
        <v>0</v>
      </c>
      <c r="BI167" s="144">
        <f>IF(N167="nulová",J167,0)</f>
        <v>0</v>
      </c>
      <c r="BJ167" s="16" t="s">
        <v>78</v>
      </c>
      <c r="BK167" s="144">
        <f>ROUND(I167*H167,2)</f>
        <v>0</v>
      </c>
      <c r="BL167" s="16" t="s">
        <v>88</v>
      </c>
      <c r="BM167" s="143" t="s">
        <v>1933</v>
      </c>
    </row>
    <row r="168" spans="2:65" s="1" customFormat="1">
      <c r="B168" s="31"/>
      <c r="D168" s="145" t="s">
        <v>163</v>
      </c>
      <c r="F168" s="146" t="s">
        <v>1932</v>
      </c>
      <c r="I168" s="147"/>
      <c r="L168" s="31"/>
      <c r="M168" s="148"/>
      <c r="T168" s="55"/>
      <c r="AT168" s="16" t="s">
        <v>163</v>
      </c>
      <c r="AU168" s="16" t="s">
        <v>82</v>
      </c>
    </row>
    <row r="169" spans="2:65" s="1" customFormat="1" ht="16.5" customHeight="1">
      <c r="B169" s="31"/>
      <c r="C169" s="156" t="s">
        <v>7</v>
      </c>
      <c r="D169" s="156" t="s">
        <v>167</v>
      </c>
      <c r="E169" s="157" t="s">
        <v>1934</v>
      </c>
      <c r="F169" s="158" t="s">
        <v>1935</v>
      </c>
      <c r="G169" s="159" t="s">
        <v>1301</v>
      </c>
      <c r="H169" s="160">
        <v>1</v>
      </c>
      <c r="I169" s="161"/>
      <c r="J169" s="162">
        <f>ROUND(I169*H169,2)</f>
        <v>0</v>
      </c>
      <c r="K169" s="158" t="s">
        <v>1</v>
      </c>
      <c r="L169" s="31"/>
      <c r="M169" s="163" t="s">
        <v>1</v>
      </c>
      <c r="N169" s="164" t="s">
        <v>38</v>
      </c>
      <c r="P169" s="141">
        <f>O169*H169</f>
        <v>0</v>
      </c>
      <c r="Q169" s="141">
        <v>0</v>
      </c>
      <c r="R169" s="141">
        <f>Q169*H169</f>
        <v>0</v>
      </c>
      <c r="S169" s="141">
        <v>0</v>
      </c>
      <c r="T169" s="142">
        <f>S169*H169</f>
        <v>0</v>
      </c>
      <c r="AR169" s="143" t="s">
        <v>88</v>
      </c>
      <c r="AT169" s="143" t="s">
        <v>167</v>
      </c>
      <c r="AU169" s="143" t="s">
        <v>82</v>
      </c>
      <c r="AY169" s="16" t="s">
        <v>155</v>
      </c>
      <c r="BE169" s="144">
        <f>IF(N169="základní",J169,0)</f>
        <v>0</v>
      </c>
      <c r="BF169" s="144">
        <f>IF(N169="snížená",J169,0)</f>
        <v>0</v>
      </c>
      <c r="BG169" s="144">
        <f>IF(N169="zákl. přenesená",J169,0)</f>
        <v>0</v>
      </c>
      <c r="BH169" s="144">
        <f>IF(N169="sníž. přenesená",J169,0)</f>
        <v>0</v>
      </c>
      <c r="BI169" s="144">
        <f>IF(N169="nulová",J169,0)</f>
        <v>0</v>
      </c>
      <c r="BJ169" s="16" t="s">
        <v>78</v>
      </c>
      <c r="BK169" s="144">
        <f>ROUND(I169*H169,2)</f>
        <v>0</v>
      </c>
      <c r="BL169" s="16" t="s">
        <v>88</v>
      </c>
      <c r="BM169" s="143" t="s">
        <v>1936</v>
      </c>
    </row>
    <row r="170" spans="2:65" s="1" customFormat="1">
      <c r="B170" s="31"/>
      <c r="D170" s="145" t="s">
        <v>163</v>
      </c>
      <c r="F170" s="146" t="s">
        <v>1935</v>
      </c>
      <c r="I170" s="147"/>
      <c r="L170" s="31"/>
      <c r="M170" s="148"/>
      <c r="T170" s="55"/>
      <c r="AT170" s="16" t="s">
        <v>163</v>
      </c>
      <c r="AU170" s="16" t="s">
        <v>82</v>
      </c>
    </row>
    <row r="171" spans="2:65" s="1" customFormat="1" ht="24.15" customHeight="1">
      <c r="B171" s="31"/>
      <c r="C171" s="156" t="s">
        <v>333</v>
      </c>
      <c r="D171" s="156" t="s">
        <v>167</v>
      </c>
      <c r="E171" s="157" t="s">
        <v>1937</v>
      </c>
      <c r="F171" s="158" t="s">
        <v>1938</v>
      </c>
      <c r="G171" s="159" t="s">
        <v>929</v>
      </c>
      <c r="H171" s="160">
        <v>3</v>
      </c>
      <c r="I171" s="161"/>
      <c r="J171" s="162">
        <f>ROUND(I171*H171,2)</f>
        <v>0</v>
      </c>
      <c r="K171" s="158" t="s">
        <v>1</v>
      </c>
      <c r="L171" s="31"/>
      <c r="M171" s="163" t="s">
        <v>1</v>
      </c>
      <c r="N171" s="164" t="s">
        <v>38</v>
      </c>
      <c r="P171" s="141">
        <f>O171*H171</f>
        <v>0</v>
      </c>
      <c r="Q171" s="141">
        <v>0</v>
      </c>
      <c r="R171" s="141">
        <f>Q171*H171</f>
        <v>0</v>
      </c>
      <c r="S171" s="141">
        <v>0</v>
      </c>
      <c r="T171" s="142">
        <f>S171*H171</f>
        <v>0</v>
      </c>
      <c r="AR171" s="143" t="s">
        <v>88</v>
      </c>
      <c r="AT171" s="143" t="s">
        <v>167</v>
      </c>
      <c r="AU171" s="143" t="s">
        <v>82</v>
      </c>
      <c r="AY171" s="16" t="s">
        <v>155</v>
      </c>
      <c r="BE171" s="144">
        <f>IF(N171="základní",J171,0)</f>
        <v>0</v>
      </c>
      <c r="BF171" s="144">
        <f>IF(N171="snížená",J171,0)</f>
        <v>0</v>
      </c>
      <c r="BG171" s="144">
        <f>IF(N171="zákl. přenesená",J171,0)</f>
        <v>0</v>
      </c>
      <c r="BH171" s="144">
        <f>IF(N171="sníž. přenesená",J171,0)</f>
        <v>0</v>
      </c>
      <c r="BI171" s="144">
        <f>IF(N171="nulová",J171,0)</f>
        <v>0</v>
      </c>
      <c r="BJ171" s="16" t="s">
        <v>78</v>
      </c>
      <c r="BK171" s="144">
        <f>ROUND(I171*H171,2)</f>
        <v>0</v>
      </c>
      <c r="BL171" s="16" t="s">
        <v>88</v>
      </c>
      <c r="BM171" s="143" t="s">
        <v>1939</v>
      </c>
    </row>
    <row r="172" spans="2:65" s="1" customFormat="1" ht="19.2">
      <c r="B172" s="31"/>
      <c r="D172" s="145" t="s">
        <v>163</v>
      </c>
      <c r="F172" s="146" t="s">
        <v>1938</v>
      </c>
      <c r="I172" s="147"/>
      <c r="L172" s="31"/>
      <c r="M172" s="148"/>
      <c r="T172" s="55"/>
      <c r="AT172" s="16" t="s">
        <v>163</v>
      </c>
      <c r="AU172" s="16" t="s">
        <v>82</v>
      </c>
    </row>
    <row r="173" spans="2:65" s="1" customFormat="1" ht="16.5" customHeight="1">
      <c r="B173" s="31"/>
      <c r="C173" s="156" t="s">
        <v>339</v>
      </c>
      <c r="D173" s="156" t="s">
        <v>167</v>
      </c>
      <c r="E173" s="157" t="s">
        <v>1940</v>
      </c>
      <c r="F173" s="158" t="s">
        <v>1941</v>
      </c>
      <c r="G173" s="159" t="s">
        <v>929</v>
      </c>
      <c r="H173" s="160">
        <v>1</v>
      </c>
      <c r="I173" s="161"/>
      <c r="J173" s="162">
        <f>ROUND(I173*H173,2)</f>
        <v>0</v>
      </c>
      <c r="K173" s="158" t="s">
        <v>1</v>
      </c>
      <c r="L173" s="31"/>
      <c r="M173" s="163" t="s">
        <v>1</v>
      </c>
      <c r="N173" s="164" t="s">
        <v>38</v>
      </c>
      <c r="P173" s="141">
        <f>O173*H173</f>
        <v>0</v>
      </c>
      <c r="Q173" s="141">
        <v>0</v>
      </c>
      <c r="R173" s="141">
        <f>Q173*H173</f>
        <v>0</v>
      </c>
      <c r="S173" s="141">
        <v>0</v>
      </c>
      <c r="T173" s="142">
        <f>S173*H173</f>
        <v>0</v>
      </c>
      <c r="AR173" s="143" t="s">
        <v>88</v>
      </c>
      <c r="AT173" s="143" t="s">
        <v>167</v>
      </c>
      <c r="AU173" s="143" t="s">
        <v>82</v>
      </c>
      <c r="AY173" s="16" t="s">
        <v>155</v>
      </c>
      <c r="BE173" s="144">
        <f>IF(N173="základní",J173,0)</f>
        <v>0</v>
      </c>
      <c r="BF173" s="144">
        <f>IF(N173="snížená",J173,0)</f>
        <v>0</v>
      </c>
      <c r="BG173" s="144">
        <f>IF(N173="zákl. přenesená",J173,0)</f>
        <v>0</v>
      </c>
      <c r="BH173" s="144">
        <f>IF(N173="sníž. přenesená",J173,0)</f>
        <v>0</v>
      </c>
      <c r="BI173" s="144">
        <f>IF(N173="nulová",J173,0)</f>
        <v>0</v>
      </c>
      <c r="BJ173" s="16" t="s">
        <v>78</v>
      </c>
      <c r="BK173" s="144">
        <f>ROUND(I173*H173,2)</f>
        <v>0</v>
      </c>
      <c r="BL173" s="16" t="s">
        <v>88</v>
      </c>
      <c r="BM173" s="143" t="s">
        <v>1942</v>
      </c>
    </row>
    <row r="174" spans="2:65" s="1" customFormat="1">
      <c r="B174" s="31"/>
      <c r="D174" s="145" t="s">
        <v>163</v>
      </c>
      <c r="F174" s="146" t="s">
        <v>1941</v>
      </c>
      <c r="I174" s="147"/>
      <c r="L174" s="31"/>
      <c r="M174" s="148"/>
      <c r="T174" s="55"/>
      <c r="AT174" s="16" t="s">
        <v>163</v>
      </c>
      <c r="AU174" s="16" t="s">
        <v>82</v>
      </c>
    </row>
    <row r="175" spans="2:65" s="1" customFormat="1" ht="16.5" customHeight="1">
      <c r="B175" s="31"/>
      <c r="C175" s="156" t="s">
        <v>346</v>
      </c>
      <c r="D175" s="156" t="s">
        <v>167</v>
      </c>
      <c r="E175" s="157" t="s">
        <v>1943</v>
      </c>
      <c r="F175" s="158" t="s">
        <v>1944</v>
      </c>
      <c r="G175" s="159" t="s">
        <v>929</v>
      </c>
      <c r="H175" s="160">
        <v>1</v>
      </c>
      <c r="I175" s="161"/>
      <c r="J175" s="162">
        <f>ROUND(I175*H175,2)</f>
        <v>0</v>
      </c>
      <c r="K175" s="158" t="s">
        <v>1</v>
      </c>
      <c r="L175" s="31"/>
      <c r="M175" s="163" t="s">
        <v>1</v>
      </c>
      <c r="N175" s="164" t="s">
        <v>38</v>
      </c>
      <c r="P175" s="141">
        <f>O175*H175</f>
        <v>0</v>
      </c>
      <c r="Q175" s="141">
        <v>0</v>
      </c>
      <c r="R175" s="141">
        <f>Q175*H175</f>
        <v>0</v>
      </c>
      <c r="S175" s="141">
        <v>0</v>
      </c>
      <c r="T175" s="142">
        <f>S175*H175</f>
        <v>0</v>
      </c>
      <c r="AR175" s="143" t="s">
        <v>88</v>
      </c>
      <c r="AT175" s="143" t="s">
        <v>167</v>
      </c>
      <c r="AU175" s="143" t="s">
        <v>82</v>
      </c>
      <c r="AY175" s="16" t="s">
        <v>155</v>
      </c>
      <c r="BE175" s="144">
        <f>IF(N175="základní",J175,0)</f>
        <v>0</v>
      </c>
      <c r="BF175" s="144">
        <f>IF(N175="snížená",J175,0)</f>
        <v>0</v>
      </c>
      <c r="BG175" s="144">
        <f>IF(N175="zákl. přenesená",J175,0)</f>
        <v>0</v>
      </c>
      <c r="BH175" s="144">
        <f>IF(N175="sníž. přenesená",J175,0)</f>
        <v>0</v>
      </c>
      <c r="BI175" s="144">
        <f>IF(N175="nulová",J175,0)</f>
        <v>0</v>
      </c>
      <c r="BJ175" s="16" t="s">
        <v>78</v>
      </c>
      <c r="BK175" s="144">
        <f>ROUND(I175*H175,2)</f>
        <v>0</v>
      </c>
      <c r="BL175" s="16" t="s">
        <v>88</v>
      </c>
      <c r="BM175" s="143" t="s">
        <v>1945</v>
      </c>
    </row>
    <row r="176" spans="2:65" s="1" customFormat="1">
      <c r="B176" s="31"/>
      <c r="D176" s="145" t="s">
        <v>163</v>
      </c>
      <c r="F176" s="146" t="s">
        <v>1944</v>
      </c>
      <c r="I176" s="147"/>
      <c r="L176" s="31"/>
      <c r="M176" s="148"/>
      <c r="T176" s="55"/>
      <c r="AT176" s="16" t="s">
        <v>163</v>
      </c>
      <c r="AU176" s="16" t="s">
        <v>82</v>
      </c>
    </row>
    <row r="177" spans="2:65" s="1" customFormat="1" ht="16.5" customHeight="1">
      <c r="B177" s="31"/>
      <c r="C177" s="156" t="s">
        <v>351</v>
      </c>
      <c r="D177" s="156" t="s">
        <v>167</v>
      </c>
      <c r="E177" s="157" t="s">
        <v>1946</v>
      </c>
      <c r="F177" s="158" t="s">
        <v>1947</v>
      </c>
      <c r="G177" s="159" t="s">
        <v>929</v>
      </c>
      <c r="H177" s="160">
        <v>1</v>
      </c>
      <c r="I177" s="161"/>
      <c r="J177" s="162">
        <f>ROUND(I177*H177,2)</f>
        <v>0</v>
      </c>
      <c r="K177" s="158" t="s">
        <v>1</v>
      </c>
      <c r="L177" s="31"/>
      <c r="M177" s="163" t="s">
        <v>1</v>
      </c>
      <c r="N177" s="164" t="s">
        <v>38</v>
      </c>
      <c r="P177" s="141">
        <f>O177*H177</f>
        <v>0</v>
      </c>
      <c r="Q177" s="141">
        <v>0</v>
      </c>
      <c r="R177" s="141">
        <f>Q177*H177</f>
        <v>0</v>
      </c>
      <c r="S177" s="141">
        <v>0</v>
      </c>
      <c r="T177" s="142">
        <f>S177*H177</f>
        <v>0</v>
      </c>
      <c r="AR177" s="143" t="s">
        <v>88</v>
      </c>
      <c r="AT177" s="143" t="s">
        <v>167</v>
      </c>
      <c r="AU177" s="143" t="s">
        <v>82</v>
      </c>
      <c r="AY177" s="16" t="s">
        <v>155</v>
      </c>
      <c r="BE177" s="144">
        <f>IF(N177="základní",J177,0)</f>
        <v>0</v>
      </c>
      <c r="BF177" s="144">
        <f>IF(N177="snížená",J177,0)</f>
        <v>0</v>
      </c>
      <c r="BG177" s="144">
        <f>IF(N177="zákl. přenesená",J177,0)</f>
        <v>0</v>
      </c>
      <c r="BH177" s="144">
        <f>IF(N177="sníž. přenesená",J177,0)</f>
        <v>0</v>
      </c>
      <c r="BI177" s="144">
        <f>IF(N177="nulová",J177,0)</f>
        <v>0</v>
      </c>
      <c r="BJ177" s="16" t="s">
        <v>78</v>
      </c>
      <c r="BK177" s="144">
        <f>ROUND(I177*H177,2)</f>
        <v>0</v>
      </c>
      <c r="BL177" s="16" t="s">
        <v>88</v>
      </c>
      <c r="BM177" s="143" t="s">
        <v>1948</v>
      </c>
    </row>
    <row r="178" spans="2:65" s="1" customFormat="1">
      <c r="B178" s="31"/>
      <c r="D178" s="145" t="s">
        <v>163</v>
      </c>
      <c r="F178" s="146" t="s">
        <v>1947</v>
      </c>
      <c r="I178" s="147"/>
      <c r="L178" s="31"/>
      <c r="M178" s="148"/>
      <c r="T178" s="55"/>
      <c r="AT178" s="16" t="s">
        <v>163</v>
      </c>
      <c r="AU178" s="16" t="s">
        <v>82</v>
      </c>
    </row>
    <row r="179" spans="2:65" s="1" customFormat="1" ht="16.5" customHeight="1">
      <c r="B179" s="31"/>
      <c r="C179" s="156" t="s">
        <v>366</v>
      </c>
      <c r="D179" s="156" t="s">
        <v>167</v>
      </c>
      <c r="E179" s="157" t="s">
        <v>1949</v>
      </c>
      <c r="F179" s="158" t="s">
        <v>1935</v>
      </c>
      <c r="G179" s="159" t="s">
        <v>1301</v>
      </c>
      <c r="H179" s="160">
        <v>1</v>
      </c>
      <c r="I179" s="161"/>
      <c r="J179" s="162">
        <f>ROUND(I179*H179,2)</f>
        <v>0</v>
      </c>
      <c r="K179" s="158" t="s">
        <v>1</v>
      </c>
      <c r="L179" s="31"/>
      <c r="M179" s="163" t="s">
        <v>1</v>
      </c>
      <c r="N179" s="164" t="s">
        <v>38</v>
      </c>
      <c r="P179" s="141">
        <f>O179*H179</f>
        <v>0</v>
      </c>
      <c r="Q179" s="141">
        <v>0</v>
      </c>
      <c r="R179" s="141">
        <f>Q179*H179</f>
        <v>0</v>
      </c>
      <c r="S179" s="141">
        <v>0</v>
      </c>
      <c r="T179" s="142">
        <f>S179*H179</f>
        <v>0</v>
      </c>
      <c r="AR179" s="143" t="s">
        <v>88</v>
      </c>
      <c r="AT179" s="143" t="s">
        <v>167</v>
      </c>
      <c r="AU179" s="143" t="s">
        <v>82</v>
      </c>
      <c r="AY179" s="16" t="s">
        <v>155</v>
      </c>
      <c r="BE179" s="144">
        <f>IF(N179="základní",J179,0)</f>
        <v>0</v>
      </c>
      <c r="BF179" s="144">
        <f>IF(N179="snížená",J179,0)</f>
        <v>0</v>
      </c>
      <c r="BG179" s="144">
        <f>IF(N179="zákl. přenesená",J179,0)</f>
        <v>0</v>
      </c>
      <c r="BH179" s="144">
        <f>IF(N179="sníž. přenesená",J179,0)</f>
        <v>0</v>
      </c>
      <c r="BI179" s="144">
        <f>IF(N179="nulová",J179,0)</f>
        <v>0</v>
      </c>
      <c r="BJ179" s="16" t="s">
        <v>78</v>
      </c>
      <c r="BK179" s="144">
        <f>ROUND(I179*H179,2)</f>
        <v>0</v>
      </c>
      <c r="BL179" s="16" t="s">
        <v>88</v>
      </c>
      <c r="BM179" s="143" t="s">
        <v>1950</v>
      </c>
    </row>
    <row r="180" spans="2:65" s="1" customFormat="1">
      <c r="B180" s="31"/>
      <c r="D180" s="145" t="s">
        <v>163</v>
      </c>
      <c r="F180" s="146" t="s">
        <v>1935</v>
      </c>
      <c r="I180" s="147"/>
      <c r="L180" s="31"/>
      <c r="M180" s="148"/>
      <c r="T180" s="55"/>
      <c r="AT180" s="16" t="s">
        <v>163</v>
      </c>
      <c r="AU180" s="16" t="s">
        <v>82</v>
      </c>
    </row>
    <row r="181" spans="2:65" s="1" customFormat="1" ht="16.5" customHeight="1">
      <c r="B181" s="31"/>
      <c r="C181" s="156" t="s">
        <v>371</v>
      </c>
      <c r="D181" s="156" t="s">
        <v>167</v>
      </c>
      <c r="E181" s="157" t="s">
        <v>1951</v>
      </c>
      <c r="F181" s="158" t="s">
        <v>1952</v>
      </c>
      <c r="G181" s="159" t="s">
        <v>929</v>
      </c>
      <c r="H181" s="160">
        <v>1</v>
      </c>
      <c r="I181" s="161"/>
      <c r="J181" s="162">
        <f>ROUND(I181*H181,2)</f>
        <v>0</v>
      </c>
      <c r="K181" s="158" t="s">
        <v>1</v>
      </c>
      <c r="L181" s="31"/>
      <c r="M181" s="163" t="s">
        <v>1</v>
      </c>
      <c r="N181" s="164" t="s">
        <v>38</v>
      </c>
      <c r="P181" s="141">
        <f>O181*H181</f>
        <v>0</v>
      </c>
      <c r="Q181" s="141">
        <v>0</v>
      </c>
      <c r="R181" s="141">
        <f>Q181*H181</f>
        <v>0</v>
      </c>
      <c r="S181" s="141">
        <v>0</v>
      </c>
      <c r="T181" s="142">
        <f>S181*H181</f>
        <v>0</v>
      </c>
      <c r="AR181" s="143" t="s">
        <v>88</v>
      </c>
      <c r="AT181" s="143" t="s">
        <v>167</v>
      </c>
      <c r="AU181" s="143" t="s">
        <v>82</v>
      </c>
      <c r="AY181" s="16" t="s">
        <v>155</v>
      </c>
      <c r="BE181" s="144">
        <f>IF(N181="základní",J181,0)</f>
        <v>0</v>
      </c>
      <c r="BF181" s="144">
        <f>IF(N181="snížená",J181,0)</f>
        <v>0</v>
      </c>
      <c r="BG181" s="144">
        <f>IF(N181="zákl. přenesená",J181,0)</f>
        <v>0</v>
      </c>
      <c r="BH181" s="144">
        <f>IF(N181="sníž. přenesená",J181,0)</f>
        <v>0</v>
      </c>
      <c r="BI181" s="144">
        <f>IF(N181="nulová",J181,0)</f>
        <v>0</v>
      </c>
      <c r="BJ181" s="16" t="s">
        <v>78</v>
      </c>
      <c r="BK181" s="144">
        <f>ROUND(I181*H181,2)</f>
        <v>0</v>
      </c>
      <c r="BL181" s="16" t="s">
        <v>88</v>
      </c>
      <c r="BM181" s="143" t="s">
        <v>1953</v>
      </c>
    </row>
    <row r="182" spans="2:65" s="1" customFormat="1">
      <c r="B182" s="31"/>
      <c r="D182" s="145" t="s">
        <v>163</v>
      </c>
      <c r="F182" s="146" t="s">
        <v>1952</v>
      </c>
      <c r="I182" s="147"/>
      <c r="L182" s="31"/>
      <c r="M182" s="148"/>
      <c r="T182" s="55"/>
      <c r="AT182" s="16" t="s">
        <v>163</v>
      </c>
      <c r="AU182" s="16" t="s">
        <v>82</v>
      </c>
    </row>
    <row r="183" spans="2:65" s="1" customFormat="1" ht="16.5" customHeight="1">
      <c r="B183" s="31"/>
      <c r="C183" s="156" t="s">
        <v>378</v>
      </c>
      <c r="D183" s="156" t="s">
        <v>167</v>
      </c>
      <c r="E183" s="157" t="s">
        <v>1954</v>
      </c>
      <c r="F183" s="158" t="s">
        <v>1955</v>
      </c>
      <c r="G183" s="159" t="s">
        <v>586</v>
      </c>
      <c r="H183" s="160">
        <v>1</v>
      </c>
      <c r="I183" s="161"/>
      <c r="J183" s="162">
        <f>ROUND(I183*H183,2)</f>
        <v>0</v>
      </c>
      <c r="K183" s="158" t="s">
        <v>1</v>
      </c>
      <c r="L183" s="31"/>
      <c r="M183" s="163" t="s">
        <v>1</v>
      </c>
      <c r="N183" s="164" t="s">
        <v>38</v>
      </c>
      <c r="P183" s="141">
        <f>O183*H183</f>
        <v>0</v>
      </c>
      <c r="Q183" s="141">
        <v>0</v>
      </c>
      <c r="R183" s="141">
        <f>Q183*H183</f>
        <v>0</v>
      </c>
      <c r="S183" s="141">
        <v>0</v>
      </c>
      <c r="T183" s="142">
        <f>S183*H183</f>
        <v>0</v>
      </c>
      <c r="AR183" s="143" t="s">
        <v>88</v>
      </c>
      <c r="AT183" s="143" t="s">
        <v>167</v>
      </c>
      <c r="AU183" s="143" t="s">
        <v>82</v>
      </c>
      <c r="AY183" s="16" t="s">
        <v>155</v>
      </c>
      <c r="BE183" s="144">
        <f>IF(N183="základní",J183,0)</f>
        <v>0</v>
      </c>
      <c r="BF183" s="144">
        <f>IF(N183="snížená",J183,0)</f>
        <v>0</v>
      </c>
      <c r="BG183" s="144">
        <f>IF(N183="zákl. přenesená",J183,0)</f>
        <v>0</v>
      </c>
      <c r="BH183" s="144">
        <f>IF(N183="sníž. přenesená",J183,0)</f>
        <v>0</v>
      </c>
      <c r="BI183" s="144">
        <f>IF(N183="nulová",J183,0)</f>
        <v>0</v>
      </c>
      <c r="BJ183" s="16" t="s">
        <v>78</v>
      </c>
      <c r="BK183" s="144">
        <f>ROUND(I183*H183,2)</f>
        <v>0</v>
      </c>
      <c r="BL183" s="16" t="s">
        <v>88</v>
      </c>
      <c r="BM183" s="143" t="s">
        <v>1956</v>
      </c>
    </row>
    <row r="184" spans="2:65" s="1" customFormat="1">
      <c r="B184" s="31"/>
      <c r="D184" s="145" t="s">
        <v>163</v>
      </c>
      <c r="F184" s="146" t="s">
        <v>1955</v>
      </c>
      <c r="I184" s="147"/>
      <c r="L184" s="31"/>
      <c r="M184" s="148"/>
      <c r="T184" s="55"/>
      <c r="AT184" s="16" t="s">
        <v>163</v>
      </c>
      <c r="AU184" s="16" t="s">
        <v>82</v>
      </c>
    </row>
    <row r="185" spans="2:65" s="1" customFormat="1" ht="24.15" customHeight="1">
      <c r="B185" s="31"/>
      <c r="C185" s="156" t="s">
        <v>394</v>
      </c>
      <c r="D185" s="156" t="s">
        <v>167</v>
      </c>
      <c r="E185" s="157" t="s">
        <v>1957</v>
      </c>
      <c r="F185" s="158" t="s">
        <v>1958</v>
      </c>
      <c r="G185" s="159" t="s">
        <v>929</v>
      </c>
      <c r="H185" s="160">
        <v>1</v>
      </c>
      <c r="I185" s="161"/>
      <c r="J185" s="162">
        <f>ROUND(I185*H185,2)</f>
        <v>0</v>
      </c>
      <c r="K185" s="158" t="s">
        <v>1</v>
      </c>
      <c r="L185" s="31"/>
      <c r="M185" s="163" t="s">
        <v>1</v>
      </c>
      <c r="N185" s="164" t="s">
        <v>38</v>
      </c>
      <c r="P185" s="141">
        <f>O185*H185</f>
        <v>0</v>
      </c>
      <c r="Q185" s="141">
        <v>0</v>
      </c>
      <c r="R185" s="141">
        <f>Q185*H185</f>
        <v>0</v>
      </c>
      <c r="S185" s="141">
        <v>0</v>
      </c>
      <c r="T185" s="142">
        <f>S185*H185</f>
        <v>0</v>
      </c>
      <c r="AR185" s="143" t="s">
        <v>88</v>
      </c>
      <c r="AT185" s="143" t="s">
        <v>167</v>
      </c>
      <c r="AU185" s="143" t="s">
        <v>82</v>
      </c>
      <c r="AY185" s="16" t="s">
        <v>155</v>
      </c>
      <c r="BE185" s="144">
        <f>IF(N185="základní",J185,0)</f>
        <v>0</v>
      </c>
      <c r="BF185" s="144">
        <f>IF(N185="snížená",J185,0)</f>
        <v>0</v>
      </c>
      <c r="BG185" s="144">
        <f>IF(N185="zákl. přenesená",J185,0)</f>
        <v>0</v>
      </c>
      <c r="BH185" s="144">
        <f>IF(N185="sníž. přenesená",J185,0)</f>
        <v>0</v>
      </c>
      <c r="BI185" s="144">
        <f>IF(N185="nulová",J185,0)</f>
        <v>0</v>
      </c>
      <c r="BJ185" s="16" t="s">
        <v>78</v>
      </c>
      <c r="BK185" s="144">
        <f>ROUND(I185*H185,2)</f>
        <v>0</v>
      </c>
      <c r="BL185" s="16" t="s">
        <v>88</v>
      </c>
      <c r="BM185" s="143" t="s">
        <v>1959</v>
      </c>
    </row>
    <row r="186" spans="2:65" s="1" customFormat="1" ht="19.2">
      <c r="B186" s="31"/>
      <c r="D186" s="145" t="s">
        <v>163</v>
      </c>
      <c r="F186" s="146" t="s">
        <v>1958</v>
      </c>
      <c r="I186" s="147"/>
      <c r="L186" s="31"/>
      <c r="M186" s="148"/>
      <c r="T186" s="55"/>
      <c r="AT186" s="16" t="s">
        <v>163</v>
      </c>
      <c r="AU186" s="16" t="s">
        <v>82</v>
      </c>
    </row>
    <row r="187" spans="2:65" s="1" customFormat="1" ht="21.75" customHeight="1">
      <c r="B187" s="31"/>
      <c r="C187" s="156" t="s">
        <v>399</v>
      </c>
      <c r="D187" s="156" t="s">
        <v>167</v>
      </c>
      <c r="E187" s="157" t="s">
        <v>1960</v>
      </c>
      <c r="F187" s="158" t="s">
        <v>1961</v>
      </c>
      <c r="G187" s="159" t="s">
        <v>929</v>
      </c>
      <c r="H187" s="160">
        <v>2</v>
      </c>
      <c r="I187" s="161"/>
      <c r="J187" s="162">
        <f>ROUND(I187*H187,2)</f>
        <v>0</v>
      </c>
      <c r="K187" s="158" t="s">
        <v>1</v>
      </c>
      <c r="L187" s="31"/>
      <c r="M187" s="163" t="s">
        <v>1</v>
      </c>
      <c r="N187" s="164" t="s">
        <v>38</v>
      </c>
      <c r="P187" s="141">
        <f>O187*H187</f>
        <v>0</v>
      </c>
      <c r="Q187" s="141">
        <v>0</v>
      </c>
      <c r="R187" s="141">
        <f>Q187*H187</f>
        <v>0</v>
      </c>
      <c r="S187" s="141">
        <v>0</v>
      </c>
      <c r="T187" s="142">
        <f>S187*H187</f>
        <v>0</v>
      </c>
      <c r="AR187" s="143" t="s">
        <v>88</v>
      </c>
      <c r="AT187" s="143" t="s">
        <v>167</v>
      </c>
      <c r="AU187" s="143" t="s">
        <v>82</v>
      </c>
      <c r="AY187" s="16" t="s">
        <v>155</v>
      </c>
      <c r="BE187" s="144">
        <f>IF(N187="základní",J187,0)</f>
        <v>0</v>
      </c>
      <c r="BF187" s="144">
        <f>IF(N187="snížená",J187,0)</f>
        <v>0</v>
      </c>
      <c r="BG187" s="144">
        <f>IF(N187="zákl. přenesená",J187,0)</f>
        <v>0</v>
      </c>
      <c r="BH187" s="144">
        <f>IF(N187="sníž. přenesená",J187,0)</f>
        <v>0</v>
      </c>
      <c r="BI187" s="144">
        <f>IF(N187="nulová",J187,0)</f>
        <v>0</v>
      </c>
      <c r="BJ187" s="16" t="s">
        <v>78</v>
      </c>
      <c r="BK187" s="144">
        <f>ROUND(I187*H187,2)</f>
        <v>0</v>
      </c>
      <c r="BL187" s="16" t="s">
        <v>88</v>
      </c>
      <c r="BM187" s="143" t="s">
        <v>1962</v>
      </c>
    </row>
    <row r="188" spans="2:65" s="1" customFormat="1">
      <c r="B188" s="31"/>
      <c r="D188" s="145" t="s">
        <v>163</v>
      </c>
      <c r="F188" s="146" t="s">
        <v>1961</v>
      </c>
      <c r="I188" s="147"/>
      <c r="L188" s="31"/>
      <c r="M188" s="148"/>
      <c r="T188" s="55"/>
      <c r="AT188" s="16" t="s">
        <v>163</v>
      </c>
      <c r="AU188" s="16" t="s">
        <v>82</v>
      </c>
    </row>
    <row r="189" spans="2:65" s="1" customFormat="1" ht="16.5" customHeight="1">
      <c r="B189" s="31"/>
      <c r="C189" s="156" t="s">
        <v>404</v>
      </c>
      <c r="D189" s="156" t="s">
        <v>167</v>
      </c>
      <c r="E189" s="157" t="s">
        <v>1963</v>
      </c>
      <c r="F189" s="158" t="s">
        <v>1964</v>
      </c>
      <c r="G189" s="159" t="s">
        <v>929</v>
      </c>
      <c r="H189" s="160">
        <v>1</v>
      </c>
      <c r="I189" s="161"/>
      <c r="J189" s="162">
        <f>ROUND(I189*H189,2)</f>
        <v>0</v>
      </c>
      <c r="K189" s="158" t="s">
        <v>1</v>
      </c>
      <c r="L189" s="31"/>
      <c r="M189" s="163" t="s">
        <v>1</v>
      </c>
      <c r="N189" s="164" t="s">
        <v>38</v>
      </c>
      <c r="P189" s="141">
        <f>O189*H189</f>
        <v>0</v>
      </c>
      <c r="Q189" s="141">
        <v>0</v>
      </c>
      <c r="R189" s="141">
        <f>Q189*H189</f>
        <v>0</v>
      </c>
      <c r="S189" s="141">
        <v>0</v>
      </c>
      <c r="T189" s="142">
        <f>S189*H189</f>
        <v>0</v>
      </c>
      <c r="AR189" s="143" t="s">
        <v>88</v>
      </c>
      <c r="AT189" s="143" t="s">
        <v>167</v>
      </c>
      <c r="AU189" s="143" t="s">
        <v>82</v>
      </c>
      <c r="AY189" s="16" t="s">
        <v>155</v>
      </c>
      <c r="BE189" s="144">
        <f>IF(N189="základní",J189,0)</f>
        <v>0</v>
      </c>
      <c r="BF189" s="144">
        <f>IF(N189="snížená",J189,0)</f>
        <v>0</v>
      </c>
      <c r="BG189" s="144">
        <f>IF(N189="zákl. přenesená",J189,0)</f>
        <v>0</v>
      </c>
      <c r="BH189" s="144">
        <f>IF(N189="sníž. přenesená",J189,0)</f>
        <v>0</v>
      </c>
      <c r="BI189" s="144">
        <f>IF(N189="nulová",J189,0)</f>
        <v>0</v>
      </c>
      <c r="BJ189" s="16" t="s">
        <v>78</v>
      </c>
      <c r="BK189" s="144">
        <f>ROUND(I189*H189,2)</f>
        <v>0</v>
      </c>
      <c r="BL189" s="16" t="s">
        <v>88</v>
      </c>
      <c r="BM189" s="143" t="s">
        <v>1965</v>
      </c>
    </row>
    <row r="190" spans="2:65" s="1" customFormat="1">
      <c r="B190" s="31"/>
      <c r="D190" s="145" t="s">
        <v>163</v>
      </c>
      <c r="F190" s="146" t="s">
        <v>1964</v>
      </c>
      <c r="I190" s="147"/>
      <c r="L190" s="31"/>
      <c r="M190" s="148"/>
      <c r="T190" s="55"/>
      <c r="AT190" s="16" t="s">
        <v>163</v>
      </c>
      <c r="AU190" s="16" t="s">
        <v>82</v>
      </c>
    </row>
    <row r="191" spans="2:65" s="11" customFormat="1" ht="22.95" customHeight="1">
      <c r="B191" s="119"/>
      <c r="D191" s="120" t="s">
        <v>72</v>
      </c>
      <c r="E191" s="129" t="s">
        <v>1966</v>
      </c>
      <c r="F191" s="129" t="s">
        <v>1967</v>
      </c>
      <c r="I191" s="122"/>
      <c r="J191" s="130">
        <f>BK191</f>
        <v>0</v>
      </c>
      <c r="L191" s="119"/>
      <c r="M191" s="124"/>
      <c r="P191" s="125">
        <f>SUM(P192:P265)</f>
        <v>0</v>
      </c>
      <c r="R191" s="125">
        <f>SUM(R192:R265)</f>
        <v>0</v>
      </c>
      <c r="T191" s="126">
        <f>SUM(T192:T265)</f>
        <v>0</v>
      </c>
      <c r="AR191" s="120" t="s">
        <v>82</v>
      </c>
      <c r="AT191" s="127" t="s">
        <v>72</v>
      </c>
      <c r="AU191" s="127" t="s">
        <v>78</v>
      </c>
      <c r="AY191" s="120" t="s">
        <v>155</v>
      </c>
      <c r="BK191" s="128">
        <f>SUM(BK192:BK265)</f>
        <v>0</v>
      </c>
    </row>
    <row r="192" spans="2:65" s="1" customFormat="1" ht="16.5" customHeight="1">
      <c r="B192" s="31"/>
      <c r="C192" s="156" t="s">
        <v>409</v>
      </c>
      <c r="D192" s="156" t="s">
        <v>167</v>
      </c>
      <c r="E192" s="157" t="s">
        <v>1968</v>
      </c>
      <c r="F192" s="158" t="s">
        <v>1969</v>
      </c>
      <c r="G192" s="159" t="s">
        <v>929</v>
      </c>
      <c r="H192" s="160">
        <v>9</v>
      </c>
      <c r="I192" s="161"/>
      <c r="J192" s="162">
        <f>ROUND(I192*H192,2)</f>
        <v>0</v>
      </c>
      <c r="K192" s="158" t="s">
        <v>1</v>
      </c>
      <c r="L192" s="31"/>
      <c r="M192" s="163" t="s">
        <v>1</v>
      </c>
      <c r="N192" s="164" t="s">
        <v>38</v>
      </c>
      <c r="P192" s="141">
        <f>O192*H192</f>
        <v>0</v>
      </c>
      <c r="Q192" s="141">
        <v>0</v>
      </c>
      <c r="R192" s="141">
        <f>Q192*H192</f>
        <v>0</v>
      </c>
      <c r="S192" s="141">
        <v>0</v>
      </c>
      <c r="T192" s="142">
        <f>S192*H192</f>
        <v>0</v>
      </c>
      <c r="AR192" s="143" t="s">
        <v>88</v>
      </c>
      <c r="AT192" s="143" t="s">
        <v>167</v>
      </c>
      <c r="AU192" s="143" t="s">
        <v>82</v>
      </c>
      <c r="AY192" s="16" t="s">
        <v>155</v>
      </c>
      <c r="BE192" s="144">
        <f>IF(N192="základní",J192,0)</f>
        <v>0</v>
      </c>
      <c r="BF192" s="144">
        <f>IF(N192="snížená",J192,0)</f>
        <v>0</v>
      </c>
      <c r="BG192" s="144">
        <f>IF(N192="zákl. přenesená",J192,0)</f>
        <v>0</v>
      </c>
      <c r="BH192" s="144">
        <f>IF(N192="sníž. přenesená",J192,0)</f>
        <v>0</v>
      </c>
      <c r="BI192" s="144">
        <f>IF(N192="nulová",J192,0)</f>
        <v>0</v>
      </c>
      <c r="BJ192" s="16" t="s">
        <v>78</v>
      </c>
      <c r="BK192" s="144">
        <f>ROUND(I192*H192,2)</f>
        <v>0</v>
      </c>
      <c r="BL192" s="16" t="s">
        <v>88</v>
      </c>
      <c r="BM192" s="143" t="s">
        <v>1970</v>
      </c>
    </row>
    <row r="193" spans="2:65" s="1" customFormat="1">
      <c r="B193" s="31"/>
      <c r="D193" s="145" t="s">
        <v>163</v>
      </c>
      <c r="F193" s="146" t="s">
        <v>1969</v>
      </c>
      <c r="I193" s="147"/>
      <c r="L193" s="31"/>
      <c r="M193" s="148"/>
      <c r="T193" s="55"/>
      <c r="AT193" s="16" t="s">
        <v>163</v>
      </c>
      <c r="AU193" s="16" t="s">
        <v>82</v>
      </c>
    </row>
    <row r="194" spans="2:65" s="1" customFormat="1" ht="16.5" customHeight="1">
      <c r="B194" s="31"/>
      <c r="C194" s="156" t="s">
        <v>414</v>
      </c>
      <c r="D194" s="156" t="s">
        <v>167</v>
      </c>
      <c r="E194" s="157" t="s">
        <v>1971</v>
      </c>
      <c r="F194" s="158" t="s">
        <v>1972</v>
      </c>
      <c r="G194" s="159" t="s">
        <v>929</v>
      </c>
      <c r="H194" s="160">
        <v>15</v>
      </c>
      <c r="I194" s="161"/>
      <c r="J194" s="162">
        <f>ROUND(I194*H194,2)</f>
        <v>0</v>
      </c>
      <c r="K194" s="158" t="s">
        <v>1</v>
      </c>
      <c r="L194" s="31"/>
      <c r="M194" s="163" t="s">
        <v>1</v>
      </c>
      <c r="N194" s="164" t="s">
        <v>38</v>
      </c>
      <c r="P194" s="141">
        <f>O194*H194</f>
        <v>0</v>
      </c>
      <c r="Q194" s="141">
        <v>0</v>
      </c>
      <c r="R194" s="141">
        <f>Q194*H194</f>
        <v>0</v>
      </c>
      <c r="S194" s="141">
        <v>0</v>
      </c>
      <c r="T194" s="142">
        <f>S194*H194</f>
        <v>0</v>
      </c>
      <c r="AR194" s="143" t="s">
        <v>88</v>
      </c>
      <c r="AT194" s="143" t="s">
        <v>167</v>
      </c>
      <c r="AU194" s="143" t="s">
        <v>82</v>
      </c>
      <c r="AY194" s="16" t="s">
        <v>155</v>
      </c>
      <c r="BE194" s="144">
        <f>IF(N194="základní",J194,0)</f>
        <v>0</v>
      </c>
      <c r="BF194" s="144">
        <f>IF(N194="snížená",J194,0)</f>
        <v>0</v>
      </c>
      <c r="BG194" s="144">
        <f>IF(N194="zákl. přenesená",J194,0)</f>
        <v>0</v>
      </c>
      <c r="BH194" s="144">
        <f>IF(N194="sníž. přenesená",J194,0)</f>
        <v>0</v>
      </c>
      <c r="BI194" s="144">
        <f>IF(N194="nulová",J194,0)</f>
        <v>0</v>
      </c>
      <c r="BJ194" s="16" t="s">
        <v>78</v>
      </c>
      <c r="BK194" s="144">
        <f>ROUND(I194*H194,2)</f>
        <v>0</v>
      </c>
      <c r="BL194" s="16" t="s">
        <v>88</v>
      </c>
      <c r="BM194" s="143" t="s">
        <v>1973</v>
      </c>
    </row>
    <row r="195" spans="2:65" s="1" customFormat="1">
      <c r="B195" s="31"/>
      <c r="D195" s="145" t="s">
        <v>163</v>
      </c>
      <c r="F195" s="146" t="s">
        <v>1972</v>
      </c>
      <c r="I195" s="147"/>
      <c r="L195" s="31"/>
      <c r="M195" s="148"/>
      <c r="T195" s="55"/>
      <c r="AT195" s="16" t="s">
        <v>163</v>
      </c>
      <c r="AU195" s="16" t="s">
        <v>82</v>
      </c>
    </row>
    <row r="196" spans="2:65" s="1" customFormat="1" ht="16.5" customHeight="1">
      <c r="B196" s="31"/>
      <c r="C196" s="156" t="s">
        <v>419</v>
      </c>
      <c r="D196" s="156" t="s">
        <v>167</v>
      </c>
      <c r="E196" s="157" t="s">
        <v>1974</v>
      </c>
      <c r="F196" s="158" t="s">
        <v>1975</v>
      </c>
      <c r="G196" s="159" t="s">
        <v>929</v>
      </c>
      <c r="H196" s="160">
        <v>1</v>
      </c>
      <c r="I196" s="161"/>
      <c r="J196" s="162">
        <f>ROUND(I196*H196,2)</f>
        <v>0</v>
      </c>
      <c r="K196" s="158" t="s">
        <v>1</v>
      </c>
      <c r="L196" s="31"/>
      <c r="M196" s="163" t="s">
        <v>1</v>
      </c>
      <c r="N196" s="164" t="s">
        <v>38</v>
      </c>
      <c r="P196" s="141">
        <f>O196*H196</f>
        <v>0</v>
      </c>
      <c r="Q196" s="141">
        <v>0</v>
      </c>
      <c r="R196" s="141">
        <f>Q196*H196</f>
        <v>0</v>
      </c>
      <c r="S196" s="141">
        <v>0</v>
      </c>
      <c r="T196" s="142">
        <f>S196*H196</f>
        <v>0</v>
      </c>
      <c r="AR196" s="143" t="s">
        <v>88</v>
      </c>
      <c r="AT196" s="143" t="s">
        <v>167</v>
      </c>
      <c r="AU196" s="143" t="s">
        <v>82</v>
      </c>
      <c r="AY196" s="16" t="s">
        <v>155</v>
      </c>
      <c r="BE196" s="144">
        <f>IF(N196="základní",J196,0)</f>
        <v>0</v>
      </c>
      <c r="BF196" s="144">
        <f>IF(N196="snížená",J196,0)</f>
        <v>0</v>
      </c>
      <c r="BG196" s="144">
        <f>IF(N196="zákl. přenesená",J196,0)</f>
        <v>0</v>
      </c>
      <c r="BH196" s="144">
        <f>IF(N196="sníž. přenesená",J196,0)</f>
        <v>0</v>
      </c>
      <c r="BI196" s="144">
        <f>IF(N196="nulová",J196,0)</f>
        <v>0</v>
      </c>
      <c r="BJ196" s="16" t="s">
        <v>78</v>
      </c>
      <c r="BK196" s="144">
        <f>ROUND(I196*H196,2)</f>
        <v>0</v>
      </c>
      <c r="BL196" s="16" t="s">
        <v>88</v>
      </c>
      <c r="BM196" s="143" t="s">
        <v>1976</v>
      </c>
    </row>
    <row r="197" spans="2:65" s="1" customFormat="1">
      <c r="B197" s="31"/>
      <c r="D197" s="145" t="s">
        <v>163</v>
      </c>
      <c r="F197" s="146" t="s">
        <v>1975</v>
      </c>
      <c r="I197" s="147"/>
      <c r="L197" s="31"/>
      <c r="M197" s="148"/>
      <c r="T197" s="55"/>
      <c r="AT197" s="16" t="s">
        <v>163</v>
      </c>
      <c r="AU197" s="16" t="s">
        <v>82</v>
      </c>
    </row>
    <row r="198" spans="2:65" s="1" customFormat="1" ht="16.5" customHeight="1">
      <c r="B198" s="31"/>
      <c r="C198" s="156" t="s">
        <v>423</v>
      </c>
      <c r="D198" s="156" t="s">
        <v>167</v>
      </c>
      <c r="E198" s="157" t="s">
        <v>1977</v>
      </c>
      <c r="F198" s="158" t="s">
        <v>1978</v>
      </c>
      <c r="G198" s="159" t="s">
        <v>929</v>
      </c>
      <c r="H198" s="160">
        <v>6</v>
      </c>
      <c r="I198" s="161"/>
      <c r="J198" s="162">
        <f>ROUND(I198*H198,2)</f>
        <v>0</v>
      </c>
      <c r="K198" s="158" t="s">
        <v>1</v>
      </c>
      <c r="L198" s="31"/>
      <c r="M198" s="163" t="s">
        <v>1</v>
      </c>
      <c r="N198" s="164" t="s">
        <v>38</v>
      </c>
      <c r="P198" s="141">
        <f>O198*H198</f>
        <v>0</v>
      </c>
      <c r="Q198" s="141">
        <v>0</v>
      </c>
      <c r="R198" s="141">
        <f>Q198*H198</f>
        <v>0</v>
      </c>
      <c r="S198" s="141">
        <v>0</v>
      </c>
      <c r="T198" s="142">
        <f>S198*H198</f>
        <v>0</v>
      </c>
      <c r="AR198" s="143" t="s">
        <v>88</v>
      </c>
      <c r="AT198" s="143" t="s">
        <v>167</v>
      </c>
      <c r="AU198" s="143" t="s">
        <v>82</v>
      </c>
      <c r="AY198" s="16" t="s">
        <v>155</v>
      </c>
      <c r="BE198" s="144">
        <f>IF(N198="základní",J198,0)</f>
        <v>0</v>
      </c>
      <c r="BF198" s="144">
        <f>IF(N198="snížená",J198,0)</f>
        <v>0</v>
      </c>
      <c r="BG198" s="144">
        <f>IF(N198="zákl. přenesená",J198,0)</f>
        <v>0</v>
      </c>
      <c r="BH198" s="144">
        <f>IF(N198="sníž. přenesená",J198,0)</f>
        <v>0</v>
      </c>
      <c r="BI198" s="144">
        <f>IF(N198="nulová",J198,0)</f>
        <v>0</v>
      </c>
      <c r="BJ198" s="16" t="s">
        <v>78</v>
      </c>
      <c r="BK198" s="144">
        <f>ROUND(I198*H198,2)</f>
        <v>0</v>
      </c>
      <c r="BL198" s="16" t="s">
        <v>88</v>
      </c>
      <c r="BM198" s="143" t="s">
        <v>1979</v>
      </c>
    </row>
    <row r="199" spans="2:65" s="1" customFormat="1">
      <c r="B199" s="31"/>
      <c r="D199" s="145" t="s">
        <v>163</v>
      </c>
      <c r="F199" s="146" t="s">
        <v>1978</v>
      </c>
      <c r="I199" s="147"/>
      <c r="L199" s="31"/>
      <c r="M199" s="148"/>
      <c r="T199" s="55"/>
      <c r="AT199" s="16" t="s">
        <v>163</v>
      </c>
      <c r="AU199" s="16" t="s">
        <v>82</v>
      </c>
    </row>
    <row r="200" spans="2:65" s="1" customFormat="1" ht="16.5" customHeight="1">
      <c r="B200" s="31"/>
      <c r="C200" s="156" t="s">
        <v>429</v>
      </c>
      <c r="D200" s="156" t="s">
        <v>167</v>
      </c>
      <c r="E200" s="157" t="s">
        <v>1980</v>
      </c>
      <c r="F200" s="158" t="s">
        <v>1981</v>
      </c>
      <c r="G200" s="159" t="s">
        <v>929</v>
      </c>
      <c r="H200" s="160">
        <v>1</v>
      </c>
      <c r="I200" s="161"/>
      <c r="J200" s="162">
        <f>ROUND(I200*H200,2)</f>
        <v>0</v>
      </c>
      <c r="K200" s="158" t="s">
        <v>1</v>
      </c>
      <c r="L200" s="31"/>
      <c r="M200" s="163" t="s">
        <v>1</v>
      </c>
      <c r="N200" s="164" t="s">
        <v>38</v>
      </c>
      <c r="P200" s="141">
        <f>O200*H200</f>
        <v>0</v>
      </c>
      <c r="Q200" s="141">
        <v>0</v>
      </c>
      <c r="R200" s="141">
        <f>Q200*H200</f>
        <v>0</v>
      </c>
      <c r="S200" s="141">
        <v>0</v>
      </c>
      <c r="T200" s="142">
        <f>S200*H200</f>
        <v>0</v>
      </c>
      <c r="AR200" s="143" t="s">
        <v>88</v>
      </c>
      <c r="AT200" s="143" t="s">
        <v>167</v>
      </c>
      <c r="AU200" s="143" t="s">
        <v>82</v>
      </c>
      <c r="AY200" s="16" t="s">
        <v>155</v>
      </c>
      <c r="BE200" s="144">
        <f>IF(N200="základní",J200,0)</f>
        <v>0</v>
      </c>
      <c r="BF200" s="144">
        <f>IF(N200="snížená",J200,0)</f>
        <v>0</v>
      </c>
      <c r="BG200" s="144">
        <f>IF(N200="zákl. přenesená",J200,0)</f>
        <v>0</v>
      </c>
      <c r="BH200" s="144">
        <f>IF(N200="sníž. přenesená",J200,0)</f>
        <v>0</v>
      </c>
      <c r="BI200" s="144">
        <f>IF(N200="nulová",J200,0)</f>
        <v>0</v>
      </c>
      <c r="BJ200" s="16" t="s">
        <v>78</v>
      </c>
      <c r="BK200" s="144">
        <f>ROUND(I200*H200,2)</f>
        <v>0</v>
      </c>
      <c r="BL200" s="16" t="s">
        <v>88</v>
      </c>
      <c r="BM200" s="143" t="s">
        <v>1982</v>
      </c>
    </row>
    <row r="201" spans="2:65" s="1" customFormat="1">
      <c r="B201" s="31"/>
      <c r="D201" s="145" t="s">
        <v>163</v>
      </c>
      <c r="F201" s="146" t="s">
        <v>1981</v>
      </c>
      <c r="I201" s="147"/>
      <c r="L201" s="31"/>
      <c r="M201" s="148"/>
      <c r="T201" s="55"/>
      <c r="AT201" s="16" t="s">
        <v>163</v>
      </c>
      <c r="AU201" s="16" t="s">
        <v>82</v>
      </c>
    </row>
    <row r="202" spans="2:65" s="1" customFormat="1" ht="24.15" customHeight="1">
      <c r="B202" s="31"/>
      <c r="C202" s="156" t="s">
        <v>435</v>
      </c>
      <c r="D202" s="156" t="s">
        <v>167</v>
      </c>
      <c r="E202" s="157" t="s">
        <v>1983</v>
      </c>
      <c r="F202" s="158" t="s">
        <v>1984</v>
      </c>
      <c r="G202" s="159" t="s">
        <v>929</v>
      </c>
      <c r="H202" s="160">
        <v>1</v>
      </c>
      <c r="I202" s="161"/>
      <c r="J202" s="162">
        <f>ROUND(I202*H202,2)</f>
        <v>0</v>
      </c>
      <c r="K202" s="158" t="s">
        <v>1</v>
      </c>
      <c r="L202" s="31"/>
      <c r="M202" s="163" t="s">
        <v>1</v>
      </c>
      <c r="N202" s="164" t="s">
        <v>38</v>
      </c>
      <c r="P202" s="141">
        <f>O202*H202</f>
        <v>0</v>
      </c>
      <c r="Q202" s="141">
        <v>0</v>
      </c>
      <c r="R202" s="141">
        <f>Q202*H202</f>
        <v>0</v>
      </c>
      <c r="S202" s="141">
        <v>0</v>
      </c>
      <c r="T202" s="142">
        <f>S202*H202</f>
        <v>0</v>
      </c>
      <c r="AR202" s="143" t="s">
        <v>88</v>
      </c>
      <c r="AT202" s="143" t="s">
        <v>167</v>
      </c>
      <c r="AU202" s="143" t="s">
        <v>82</v>
      </c>
      <c r="AY202" s="16" t="s">
        <v>155</v>
      </c>
      <c r="BE202" s="144">
        <f>IF(N202="základní",J202,0)</f>
        <v>0</v>
      </c>
      <c r="BF202" s="144">
        <f>IF(N202="snížená",J202,0)</f>
        <v>0</v>
      </c>
      <c r="BG202" s="144">
        <f>IF(N202="zákl. přenesená",J202,0)</f>
        <v>0</v>
      </c>
      <c r="BH202" s="144">
        <f>IF(N202="sníž. přenesená",J202,0)</f>
        <v>0</v>
      </c>
      <c r="BI202" s="144">
        <f>IF(N202="nulová",J202,0)</f>
        <v>0</v>
      </c>
      <c r="BJ202" s="16" t="s">
        <v>78</v>
      </c>
      <c r="BK202" s="144">
        <f>ROUND(I202*H202,2)</f>
        <v>0</v>
      </c>
      <c r="BL202" s="16" t="s">
        <v>88</v>
      </c>
      <c r="BM202" s="143" t="s">
        <v>1985</v>
      </c>
    </row>
    <row r="203" spans="2:65" s="1" customFormat="1">
      <c r="B203" s="31"/>
      <c r="D203" s="145" t="s">
        <v>163</v>
      </c>
      <c r="F203" s="146" t="s">
        <v>1984</v>
      </c>
      <c r="I203" s="147"/>
      <c r="L203" s="31"/>
      <c r="M203" s="148"/>
      <c r="T203" s="55"/>
      <c r="AT203" s="16" t="s">
        <v>163</v>
      </c>
      <c r="AU203" s="16" t="s">
        <v>82</v>
      </c>
    </row>
    <row r="204" spans="2:65" s="1" customFormat="1" ht="16.5" customHeight="1">
      <c r="B204" s="31"/>
      <c r="C204" s="156" t="s">
        <v>445</v>
      </c>
      <c r="D204" s="156" t="s">
        <v>167</v>
      </c>
      <c r="E204" s="157" t="s">
        <v>1986</v>
      </c>
      <c r="F204" s="158" t="s">
        <v>1987</v>
      </c>
      <c r="G204" s="159" t="s">
        <v>929</v>
      </c>
      <c r="H204" s="160">
        <v>24</v>
      </c>
      <c r="I204" s="161"/>
      <c r="J204" s="162">
        <f>ROUND(I204*H204,2)</f>
        <v>0</v>
      </c>
      <c r="K204" s="158" t="s">
        <v>1</v>
      </c>
      <c r="L204" s="31"/>
      <c r="M204" s="163" t="s">
        <v>1</v>
      </c>
      <c r="N204" s="164" t="s">
        <v>38</v>
      </c>
      <c r="P204" s="141">
        <f>O204*H204</f>
        <v>0</v>
      </c>
      <c r="Q204" s="141">
        <v>0</v>
      </c>
      <c r="R204" s="141">
        <f>Q204*H204</f>
        <v>0</v>
      </c>
      <c r="S204" s="141">
        <v>0</v>
      </c>
      <c r="T204" s="142">
        <f>S204*H204</f>
        <v>0</v>
      </c>
      <c r="AR204" s="143" t="s">
        <v>88</v>
      </c>
      <c r="AT204" s="143" t="s">
        <v>167</v>
      </c>
      <c r="AU204" s="143" t="s">
        <v>82</v>
      </c>
      <c r="AY204" s="16" t="s">
        <v>155</v>
      </c>
      <c r="BE204" s="144">
        <f>IF(N204="základní",J204,0)</f>
        <v>0</v>
      </c>
      <c r="BF204" s="144">
        <f>IF(N204="snížená",J204,0)</f>
        <v>0</v>
      </c>
      <c r="BG204" s="144">
        <f>IF(N204="zákl. přenesená",J204,0)</f>
        <v>0</v>
      </c>
      <c r="BH204" s="144">
        <f>IF(N204="sníž. přenesená",J204,0)</f>
        <v>0</v>
      </c>
      <c r="BI204" s="144">
        <f>IF(N204="nulová",J204,0)</f>
        <v>0</v>
      </c>
      <c r="BJ204" s="16" t="s">
        <v>78</v>
      </c>
      <c r="BK204" s="144">
        <f>ROUND(I204*H204,2)</f>
        <v>0</v>
      </c>
      <c r="BL204" s="16" t="s">
        <v>88</v>
      </c>
      <c r="BM204" s="143" t="s">
        <v>1988</v>
      </c>
    </row>
    <row r="205" spans="2:65" s="1" customFormat="1">
      <c r="B205" s="31"/>
      <c r="D205" s="145" t="s">
        <v>163</v>
      </c>
      <c r="F205" s="146" t="s">
        <v>1987</v>
      </c>
      <c r="I205" s="147"/>
      <c r="L205" s="31"/>
      <c r="M205" s="148"/>
      <c r="T205" s="55"/>
      <c r="AT205" s="16" t="s">
        <v>163</v>
      </c>
      <c r="AU205" s="16" t="s">
        <v>82</v>
      </c>
    </row>
    <row r="206" spans="2:65" s="1" customFormat="1" ht="16.5" customHeight="1">
      <c r="B206" s="31"/>
      <c r="C206" s="156" t="s">
        <v>454</v>
      </c>
      <c r="D206" s="156" t="s">
        <v>167</v>
      </c>
      <c r="E206" s="157" t="s">
        <v>1989</v>
      </c>
      <c r="F206" s="158" t="s">
        <v>1990</v>
      </c>
      <c r="G206" s="159" t="s">
        <v>929</v>
      </c>
      <c r="H206" s="160">
        <v>32</v>
      </c>
      <c r="I206" s="161"/>
      <c r="J206" s="162">
        <f>ROUND(I206*H206,2)</f>
        <v>0</v>
      </c>
      <c r="K206" s="158" t="s">
        <v>1</v>
      </c>
      <c r="L206" s="31"/>
      <c r="M206" s="163" t="s">
        <v>1</v>
      </c>
      <c r="N206" s="164" t="s">
        <v>38</v>
      </c>
      <c r="P206" s="141">
        <f>O206*H206</f>
        <v>0</v>
      </c>
      <c r="Q206" s="141">
        <v>0</v>
      </c>
      <c r="R206" s="141">
        <f>Q206*H206</f>
        <v>0</v>
      </c>
      <c r="S206" s="141">
        <v>0</v>
      </c>
      <c r="T206" s="142">
        <f>S206*H206</f>
        <v>0</v>
      </c>
      <c r="AR206" s="143" t="s">
        <v>88</v>
      </c>
      <c r="AT206" s="143" t="s">
        <v>167</v>
      </c>
      <c r="AU206" s="143" t="s">
        <v>82</v>
      </c>
      <c r="AY206" s="16" t="s">
        <v>155</v>
      </c>
      <c r="BE206" s="144">
        <f>IF(N206="základní",J206,0)</f>
        <v>0</v>
      </c>
      <c r="BF206" s="144">
        <f>IF(N206="snížená",J206,0)</f>
        <v>0</v>
      </c>
      <c r="BG206" s="144">
        <f>IF(N206="zákl. přenesená",J206,0)</f>
        <v>0</v>
      </c>
      <c r="BH206" s="144">
        <f>IF(N206="sníž. přenesená",J206,0)</f>
        <v>0</v>
      </c>
      <c r="BI206" s="144">
        <f>IF(N206="nulová",J206,0)</f>
        <v>0</v>
      </c>
      <c r="BJ206" s="16" t="s">
        <v>78</v>
      </c>
      <c r="BK206" s="144">
        <f>ROUND(I206*H206,2)</f>
        <v>0</v>
      </c>
      <c r="BL206" s="16" t="s">
        <v>88</v>
      </c>
      <c r="BM206" s="143" t="s">
        <v>1991</v>
      </c>
    </row>
    <row r="207" spans="2:65" s="1" customFormat="1">
      <c r="B207" s="31"/>
      <c r="D207" s="145" t="s">
        <v>163</v>
      </c>
      <c r="F207" s="146" t="s">
        <v>1990</v>
      </c>
      <c r="I207" s="147"/>
      <c r="L207" s="31"/>
      <c r="M207" s="148"/>
      <c r="T207" s="55"/>
      <c r="AT207" s="16" t="s">
        <v>163</v>
      </c>
      <c r="AU207" s="16" t="s">
        <v>82</v>
      </c>
    </row>
    <row r="208" spans="2:65" s="1" customFormat="1" ht="24.15" customHeight="1">
      <c r="B208" s="31"/>
      <c r="C208" s="156" t="s">
        <v>461</v>
      </c>
      <c r="D208" s="156" t="s">
        <v>167</v>
      </c>
      <c r="E208" s="157" t="s">
        <v>1992</v>
      </c>
      <c r="F208" s="158" t="s">
        <v>1993</v>
      </c>
      <c r="G208" s="159" t="s">
        <v>929</v>
      </c>
      <c r="H208" s="160">
        <v>6</v>
      </c>
      <c r="I208" s="161"/>
      <c r="J208" s="162">
        <f>ROUND(I208*H208,2)</f>
        <v>0</v>
      </c>
      <c r="K208" s="158" t="s">
        <v>1</v>
      </c>
      <c r="L208" s="31"/>
      <c r="M208" s="163" t="s">
        <v>1</v>
      </c>
      <c r="N208" s="164" t="s">
        <v>38</v>
      </c>
      <c r="P208" s="141">
        <f>O208*H208</f>
        <v>0</v>
      </c>
      <c r="Q208" s="141">
        <v>0</v>
      </c>
      <c r="R208" s="141">
        <f>Q208*H208</f>
        <v>0</v>
      </c>
      <c r="S208" s="141">
        <v>0</v>
      </c>
      <c r="T208" s="142">
        <f>S208*H208</f>
        <v>0</v>
      </c>
      <c r="AR208" s="143" t="s">
        <v>88</v>
      </c>
      <c r="AT208" s="143" t="s">
        <v>167</v>
      </c>
      <c r="AU208" s="143" t="s">
        <v>82</v>
      </c>
      <c r="AY208" s="16" t="s">
        <v>155</v>
      </c>
      <c r="BE208" s="144">
        <f>IF(N208="základní",J208,0)</f>
        <v>0</v>
      </c>
      <c r="BF208" s="144">
        <f>IF(N208="snížená",J208,0)</f>
        <v>0</v>
      </c>
      <c r="BG208" s="144">
        <f>IF(N208="zákl. přenesená",J208,0)</f>
        <v>0</v>
      </c>
      <c r="BH208" s="144">
        <f>IF(N208="sníž. přenesená",J208,0)</f>
        <v>0</v>
      </c>
      <c r="BI208" s="144">
        <f>IF(N208="nulová",J208,0)</f>
        <v>0</v>
      </c>
      <c r="BJ208" s="16" t="s">
        <v>78</v>
      </c>
      <c r="BK208" s="144">
        <f>ROUND(I208*H208,2)</f>
        <v>0</v>
      </c>
      <c r="BL208" s="16" t="s">
        <v>88</v>
      </c>
      <c r="BM208" s="143" t="s">
        <v>1994</v>
      </c>
    </row>
    <row r="209" spans="2:65" s="1" customFormat="1">
      <c r="B209" s="31"/>
      <c r="D209" s="145" t="s">
        <v>163</v>
      </c>
      <c r="F209" s="146" t="s">
        <v>1993</v>
      </c>
      <c r="I209" s="147"/>
      <c r="L209" s="31"/>
      <c r="M209" s="148"/>
      <c r="T209" s="55"/>
      <c r="AT209" s="16" t="s">
        <v>163</v>
      </c>
      <c r="AU209" s="16" t="s">
        <v>82</v>
      </c>
    </row>
    <row r="210" spans="2:65" s="1" customFormat="1" ht="16.5" customHeight="1">
      <c r="B210" s="31"/>
      <c r="C210" s="156" t="s">
        <v>467</v>
      </c>
      <c r="D210" s="156" t="s">
        <v>167</v>
      </c>
      <c r="E210" s="157" t="s">
        <v>1995</v>
      </c>
      <c r="F210" s="158" t="s">
        <v>1996</v>
      </c>
      <c r="G210" s="159" t="s">
        <v>929</v>
      </c>
      <c r="H210" s="160">
        <v>1</v>
      </c>
      <c r="I210" s="161"/>
      <c r="J210" s="162">
        <f>ROUND(I210*H210,2)</f>
        <v>0</v>
      </c>
      <c r="K210" s="158" t="s">
        <v>1</v>
      </c>
      <c r="L210" s="31"/>
      <c r="M210" s="163" t="s">
        <v>1</v>
      </c>
      <c r="N210" s="164" t="s">
        <v>38</v>
      </c>
      <c r="P210" s="141">
        <f>O210*H210</f>
        <v>0</v>
      </c>
      <c r="Q210" s="141">
        <v>0</v>
      </c>
      <c r="R210" s="141">
        <f>Q210*H210</f>
        <v>0</v>
      </c>
      <c r="S210" s="141">
        <v>0</v>
      </c>
      <c r="T210" s="142">
        <f>S210*H210</f>
        <v>0</v>
      </c>
      <c r="AR210" s="143" t="s">
        <v>88</v>
      </c>
      <c r="AT210" s="143" t="s">
        <v>167</v>
      </c>
      <c r="AU210" s="143" t="s">
        <v>82</v>
      </c>
      <c r="AY210" s="16" t="s">
        <v>155</v>
      </c>
      <c r="BE210" s="144">
        <f>IF(N210="základní",J210,0)</f>
        <v>0</v>
      </c>
      <c r="BF210" s="144">
        <f>IF(N210="snížená",J210,0)</f>
        <v>0</v>
      </c>
      <c r="BG210" s="144">
        <f>IF(N210="zákl. přenesená",J210,0)</f>
        <v>0</v>
      </c>
      <c r="BH210" s="144">
        <f>IF(N210="sníž. přenesená",J210,0)</f>
        <v>0</v>
      </c>
      <c r="BI210" s="144">
        <f>IF(N210="nulová",J210,0)</f>
        <v>0</v>
      </c>
      <c r="BJ210" s="16" t="s">
        <v>78</v>
      </c>
      <c r="BK210" s="144">
        <f>ROUND(I210*H210,2)</f>
        <v>0</v>
      </c>
      <c r="BL210" s="16" t="s">
        <v>88</v>
      </c>
      <c r="BM210" s="143" t="s">
        <v>1997</v>
      </c>
    </row>
    <row r="211" spans="2:65" s="1" customFormat="1">
      <c r="B211" s="31"/>
      <c r="D211" s="145" t="s">
        <v>163</v>
      </c>
      <c r="F211" s="146" t="s">
        <v>1996</v>
      </c>
      <c r="I211" s="147"/>
      <c r="L211" s="31"/>
      <c r="M211" s="148"/>
      <c r="T211" s="55"/>
      <c r="AT211" s="16" t="s">
        <v>163</v>
      </c>
      <c r="AU211" s="16" t="s">
        <v>82</v>
      </c>
    </row>
    <row r="212" spans="2:65" s="1" customFormat="1" ht="16.5" customHeight="1">
      <c r="B212" s="31"/>
      <c r="C212" s="156" t="s">
        <v>473</v>
      </c>
      <c r="D212" s="156" t="s">
        <v>167</v>
      </c>
      <c r="E212" s="157" t="s">
        <v>1998</v>
      </c>
      <c r="F212" s="158" t="s">
        <v>1999</v>
      </c>
      <c r="G212" s="159" t="s">
        <v>929</v>
      </c>
      <c r="H212" s="160">
        <v>2</v>
      </c>
      <c r="I212" s="161"/>
      <c r="J212" s="162">
        <f>ROUND(I212*H212,2)</f>
        <v>0</v>
      </c>
      <c r="K212" s="158" t="s">
        <v>1</v>
      </c>
      <c r="L212" s="31"/>
      <c r="M212" s="163" t="s">
        <v>1</v>
      </c>
      <c r="N212" s="164" t="s">
        <v>38</v>
      </c>
      <c r="P212" s="141">
        <f>O212*H212</f>
        <v>0</v>
      </c>
      <c r="Q212" s="141">
        <v>0</v>
      </c>
      <c r="R212" s="141">
        <f>Q212*H212</f>
        <v>0</v>
      </c>
      <c r="S212" s="141">
        <v>0</v>
      </c>
      <c r="T212" s="142">
        <f>S212*H212</f>
        <v>0</v>
      </c>
      <c r="AR212" s="143" t="s">
        <v>88</v>
      </c>
      <c r="AT212" s="143" t="s">
        <v>167</v>
      </c>
      <c r="AU212" s="143" t="s">
        <v>82</v>
      </c>
      <c r="AY212" s="16" t="s">
        <v>155</v>
      </c>
      <c r="BE212" s="144">
        <f>IF(N212="základní",J212,0)</f>
        <v>0</v>
      </c>
      <c r="BF212" s="144">
        <f>IF(N212="snížená",J212,0)</f>
        <v>0</v>
      </c>
      <c r="BG212" s="144">
        <f>IF(N212="zákl. přenesená",J212,0)</f>
        <v>0</v>
      </c>
      <c r="BH212" s="144">
        <f>IF(N212="sníž. přenesená",J212,0)</f>
        <v>0</v>
      </c>
      <c r="BI212" s="144">
        <f>IF(N212="nulová",J212,0)</f>
        <v>0</v>
      </c>
      <c r="BJ212" s="16" t="s">
        <v>78</v>
      </c>
      <c r="BK212" s="144">
        <f>ROUND(I212*H212,2)</f>
        <v>0</v>
      </c>
      <c r="BL212" s="16" t="s">
        <v>88</v>
      </c>
      <c r="BM212" s="143" t="s">
        <v>2000</v>
      </c>
    </row>
    <row r="213" spans="2:65" s="1" customFormat="1">
      <c r="B213" s="31"/>
      <c r="D213" s="145" t="s">
        <v>163</v>
      </c>
      <c r="F213" s="146" t="s">
        <v>1999</v>
      </c>
      <c r="I213" s="147"/>
      <c r="L213" s="31"/>
      <c r="M213" s="148"/>
      <c r="T213" s="55"/>
      <c r="AT213" s="16" t="s">
        <v>163</v>
      </c>
      <c r="AU213" s="16" t="s">
        <v>82</v>
      </c>
    </row>
    <row r="214" spans="2:65" s="1" customFormat="1" ht="16.5" customHeight="1">
      <c r="B214" s="31"/>
      <c r="C214" s="156" t="s">
        <v>480</v>
      </c>
      <c r="D214" s="156" t="s">
        <v>167</v>
      </c>
      <c r="E214" s="157" t="s">
        <v>2001</v>
      </c>
      <c r="F214" s="158" t="s">
        <v>2002</v>
      </c>
      <c r="G214" s="159" t="s">
        <v>929</v>
      </c>
      <c r="H214" s="160">
        <v>1</v>
      </c>
      <c r="I214" s="161"/>
      <c r="J214" s="162">
        <f>ROUND(I214*H214,2)</f>
        <v>0</v>
      </c>
      <c r="K214" s="158" t="s">
        <v>1</v>
      </c>
      <c r="L214" s="31"/>
      <c r="M214" s="163" t="s">
        <v>1</v>
      </c>
      <c r="N214" s="164" t="s">
        <v>38</v>
      </c>
      <c r="P214" s="141">
        <f>O214*H214</f>
        <v>0</v>
      </c>
      <c r="Q214" s="141">
        <v>0</v>
      </c>
      <c r="R214" s="141">
        <f>Q214*H214</f>
        <v>0</v>
      </c>
      <c r="S214" s="141">
        <v>0</v>
      </c>
      <c r="T214" s="142">
        <f>S214*H214</f>
        <v>0</v>
      </c>
      <c r="AR214" s="143" t="s">
        <v>88</v>
      </c>
      <c r="AT214" s="143" t="s">
        <v>167</v>
      </c>
      <c r="AU214" s="143" t="s">
        <v>82</v>
      </c>
      <c r="AY214" s="16" t="s">
        <v>155</v>
      </c>
      <c r="BE214" s="144">
        <f>IF(N214="základní",J214,0)</f>
        <v>0</v>
      </c>
      <c r="BF214" s="144">
        <f>IF(N214="snížená",J214,0)</f>
        <v>0</v>
      </c>
      <c r="BG214" s="144">
        <f>IF(N214="zákl. přenesená",J214,0)</f>
        <v>0</v>
      </c>
      <c r="BH214" s="144">
        <f>IF(N214="sníž. přenesená",J214,0)</f>
        <v>0</v>
      </c>
      <c r="BI214" s="144">
        <f>IF(N214="nulová",J214,0)</f>
        <v>0</v>
      </c>
      <c r="BJ214" s="16" t="s">
        <v>78</v>
      </c>
      <c r="BK214" s="144">
        <f>ROUND(I214*H214,2)</f>
        <v>0</v>
      </c>
      <c r="BL214" s="16" t="s">
        <v>88</v>
      </c>
      <c r="BM214" s="143" t="s">
        <v>2003</v>
      </c>
    </row>
    <row r="215" spans="2:65" s="1" customFormat="1">
      <c r="B215" s="31"/>
      <c r="D215" s="145" t="s">
        <v>163</v>
      </c>
      <c r="F215" s="146" t="s">
        <v>2002</v>
      </c>
      <c r="I215" s="147"/>
      <c r="L215" s="31"/>
      <c r="M215" s="148"/>
      <c r="T215" s="55"/>
      <c r="AT215" s="16" t="s">
        <v>163</v>
      </c>
      <c r="AU215" s="16" t="s">
        <v>82</v>
      </c>
    </row>
    <row r="216" spans="2:65" s="1" customFormat="1" ht="21.75" customHeight="1">
      <c r="B216" s="31"/>
      <c r="C216" s="156" t="s">
        <v>486</v>
      </c>
      <c r="D216" s="156" t="s">
        <v>167</v>
      </c>
      <c r="E216" s="157" t="s">
        <v>2004</v>
      </c>
      <c r="F216" s="158" t="s">
        <v>2005</v>
      </c>
      <c r="G216" s="159" t="s">
        <v>929</v>
      </c>
      <c r="H216" s="160">
        <v>24</v>
      </c>
      <c r="I216" s="161"/>
      <c r="J216" s="162">
        <f>ROUND(I216*H216,2)</f>
        <v>0</v>
      </c>
      <c r="K216" s="158" t="s">
        <v>1</v>
      </c>
      <c r="L216" s="31"/>
      <c r="M216" s="163" t="s">
        <v>1</v>
      </c>
      <c r="N216" s="164" t="s">
        <v>38</v>
      </c>
      <c r="P216" s="141">
        <f>O216*H216</f>
        <v>0</v>
      </c>
      <c r="Q216" s="141">
        <v>0</v>
      </c>
      <c r="R216" s="141">
        <f>Q216*H216</f>
        <v>0</v>
      </c>
      <c r="S216" s="141">
        <v>0</v>
      </c>
      <c r="T216" s="142">
        <f>S216*H216</f>
        <v>0</v>
      </c>
      <c r="AR216" s="143" t="s">
        <v>88</v>
      </c>
      <c r="AT216" s="143" t="s">
        <v>167</v>
      </c>
      <c r="AU216" s="143" t="s">
        <v>82</v>
      </c>
      <c r="AY216" s="16" t="s">
        <v>155</v>
      </c>
      <c r="BE216" s="144">
        <f>IF(N216="základní",J216,0)</f>
        <v>0</v>
      </c>
      <c r="BF216" s="144">
        <f>IF(N216="snížená",J216,0)</f>
        <v>0</v>
      </c>
      <c r="BG216" s="144">
        <f>IF(N216="zákl. přenesená",J216,0)</f>
        <v>0</v>
      </c>
      <c r="BH216" s="144">
        <f>IF(N216="sníž. přenesená",J216,0)</f>
        <v>0</v>
      </c>
      <c r="BI216" s="144">
        <f>IF(N216="nulová",J216,0)</f>
        <v>0</v>
      </c>
      <c r="BJ216" s="16" t="s">
        <v>78</v>
      </c>
      <c r="BK216" s="144">
        <f>ROUND(I216*H216,2)</f>
        <v>0</v>
      </c>
      <c r="BL216" s="16" t="s">
        <v>88</v>
      </c>
      <c r="BM216" s="143" t="s">
        <v>2006</v>
      </c>
    </row>
    <row r="217" spans="2:65" s="1" customFormat="1">
      <c r="B217" s="31"/>
      <c r="D217" s="145" t="s">
        <v>163</v>
      </c>
      <c r="F217" s="146" t="s">
        <v>2005</v>
      </c>
      <c r="I217" s="147"/>
      <c r="L217" s="31"/>
      <c r="M217" s="148"/>
      <c r="T217" s="55"/>
      <c r="AT217" s="16" t="s">
        <v>163</v>
      </c>
      <c r="AU217" s="16" t="s">
        <v>82</v>
      </c>
    </row>
    <row r="218" spans="2:65" s="1" customFormat="1" ht="16.5" customHeight="1">
      <c r="B218" s="31"/>
      <c r="C218" s="156" t="s">
        <v>491</v>
      </c>
      <c r="D218" s="156" t="s">
        <v>167</v>
      </c>
      <c r="E218" s="157" t="s">
        <v>2007</v>
      </c>
      <c r="F218" s="158" t="s">
        <v>2008</v>
      </c>
      <c r="G218" s="159" t="s">
        <v>929</v>
      </c>
      <c r="H218" s="160">
        <v>19</v>
      </c>
      <c r="I218" s="161"/>
      <c r="J218" s="162">
        <f>ROUND(I218*H218,2)</f>
        <v>0</v>
      </c>
      <c r="K218" s="158" t="s">
        <v>1</v>
      </c>
      <c r="L218" s="31"/>
      <c r="M218" s="163" t="s">
        <v>1</v>
      </c>
      <c r="N218" s="164" t="s">
        <v>38</v>
      </c>
      <c r="P218" s="141">
        <f>O218*H218</f>
        <v>0</v>
      </c>
      <c r="Q218" s="141">
        <v>0</v>
      </c>
      <c r="R218" s="141">
        <f>Q218*H218</f>
        <v>0</v>
      </c>
      <c r="S218" s="141">
        <v>0</v>
      </c>
      <c r="T218" s="142">
        <f>S218*H218</f>
        <v>0</v>
      </c>
      <c r="AR218" s="143" t="s">
        <v>88</v>
      </c>
      <c r="AT218" s="143" t="s">
        <v>167</v>
      </c>
      <c r="AU218" s="143" t="s">
        <v>82</v>
      </c>
      <c r="AY218" s="16" t="s">
        <v>155</v>
      </c>
      <c r="BE218" s="144">
        <f>IF(N218="základní",J218,0)</f>
        <v>0</v>
      </c>
      <c r="BF218" s="144">
        <f>IF(N218="snížená",J218,0)</f>
        <v>0</v>
      </c>
      <c r="BG218" s="144">
        <f>IF(N218="zákl. přenesená",J218,0)</f>
        <v>0</v>
      </c>
      <c r="BH218" s="144">
        <f>IF(N218="sníž. přenesená",J218,0)</f>
        <v>0</v>
      </c>
      <c r="BI218" s="144">
        <f>IF(N218="nulová",J218,0)</f>
        <v>0</v>
      </c>
      <c r="BJ218" s="16" t="s">
        <v>78</v>
      </c>
      <c r="BK218" s="144">
        <f>ROUND(I218*H218,2)</f>
        <v>0</v>
      </c>
      <c r="BL218" s="16" t="s">
        <v>88</v>
      </c>
      <c r="BM218" s="143" t="s">
        <v>2009</v>
      </c>
    </row>
    <row r="219" spans="2:65" s="1" customFormat="1">
      <c r="B219" s="31"/>
      <c r="D219" s="145" t="s">
        <v>163</v>
      </c>
      <c r="F219" s="146" t="s">
        <v>2008</v>
      </c>
      <c r="I219" s="147"/>
      <c r="L219" s="31"/>
      <c r="M219" s="148"/>
      <c r="T219" s="55"/>
      <c r="AT219" s="16" t="s">
        <v>163</v>
      </c>
      <c r="AU219" s="16" t="s">
        <v>82</v>
      </c>
    </row>
    <row r="220" spans="2:65" s="1" customFormat="1" ht="16.5" customHeight="1">
      <c r="B220" s="31"/>
      <c r="C220" s="156" t="s">
        <v>496</v>
      </c>
      <c r="D220" s="156" t="s">
        <v>167</v>
      </c>
      <c r="E220" s="157" t="s">
        <v>2010</v>
      </c>
      <c r="F220" s="158" t="s">
        <v>2011</v>
      </c>
      <c r="G220" s="159" t="s">
        <v>929</v>
      </c>
      <c r="H220" s="160">
        <v>3</v>
      </c>
      <c r="I220" s="161"/>
      <c r="J220" s="162">
        <f>ROUND(I220*H220,2)</f>
        <v>0</v>
      </c>
      <c r="K220" s="158" t="s">
        <v>1</v>
      </c>
      <c r="L220" s="31"/>
      <c r="M220" s="163" t="s">
        <v>1</v>
      </c>
      <c r="N220" s="164" t="s">
        <v>38</v>
      </c>
      <c r="P220" s="141">
        <f>O220*H220</f>
        <v>0</v>
      </c>
      <c r="Q220" s="141">
        <v>0</v>
      </c>
      <c r="R220" s="141">
        <f>Q220*H220</f>
        <v>0</v>
      </c>
      <c r="S220" s="141">
        <v>0</v>
      </c>
      <c r="T220" s="142">
        <f>S220*H220</f>
        <v>0</v>
      </c>
      <c r="AR220" s="143" t="s">
        <v>88</v>
      </c>
      <c r="AT220" s="143" t="s">
        <v>167</v>
      </c>
      <c r="AU220" s="143" t="s">
        <v>82</v>
      </c>
      <c r="AY220" s="16" t="s">
        <v>155</v>
      </c>
      <c r="BE220" s="144">
        <f>IF(N220="základní",J220,0)</f>
        <v>0</v>
      </c>
      <c r="BF220" s="144">
        <f>IF(N220="snížená",J220,0)</f>
        <v>0</v>
      </c>
      <c r="BG220" s="144">
        <f>IF(N220="zákl. přenesená",J220,0)</f>
        <v>0</v>
      </c>
      <c r="BH220" s="144">
        <f>IF(N220="sníž. přenesená",J220,0)</f>
        <v>0</v>
      </c>
      <c r="BI220" s="144">
        <f>IF(N220="nulová",J220,0)</f>
        <v>0</v>
      </c>
      <c r="BJ220" s="16" t="s">
        <v>78</v>
      </c>
      <c r="BK220" s="144">
        <f>ROUND(I220*H220,2)</f>
        <v>0</v>
      </c>
      <c r="BL220" s="16" t="s">
        <v>88</v>
      </c>
      <c r="BM220" s="143" t="s">
        <v>2012</v>
      </c>
    </row>
    <row r="221" spans="2:65" s="1" customFormat="1">
      <c r="B221" s="31"/>
      <c r="D221" s="145" t="s">
        <v>163</v>
      </c>
      <c r="F221" s="146" t="s">
        <v>2011</v>
      </c>
      <c r="I221" s="147"/>
      <c r="L221" s="31"/>
      <c r="M221" s="148"/>
      <c r="T221" s="55"/>
      <c r="AT221" s="16" t="s">
        <v>163</v>
      </c>
      <c r="AU221" s="16" t="s">
        <v>82</v>
      </c>
    </row>
    <row r="222" spans="2:65" s="1" customFormat="1" ht="16.5" customHeight="1">
      <c r="B222" s="31"/>
      <c r="C222" s="156" t="s">
        <v>502</v>
      </c>
      <c r="D222" s="156" t="s">
        <v>167</v>
      </c>
      <c r="E222" s="157" t="s">
        <v>2013</v>
      </c>
      <c r="F222" s="158" t="s">
        <v>2014</v>
      </c>
      <c r="G222" s="159" t="s">
        <v>929</v>
      </c>
      <c r="H222" s="160">
        <v>75</v>
      </c>
      <c r="I222" s="161"/>
      <c r="J222" s="162">
        <f>ROUND(I222*H222,2)</f>
        <v>0</v>
      </c>
      <c r="K222" s="158" t="s">
        <v>1</v>
      </c>
      <c r="L222" s="31"/>
      <c r="M222" s="163" t="s">
        <v>1</v>
      </c>
      <c r="N222" s="164" t="s">
        <v>38</v>
      </c>
      <c r="P222" s="141">
        <f>O222*H222</f>
        <v>0</v>
      </c>
      <c r="Q222" s="141">
        <v>0</v>
      </c>
      <c r="R222" s="141">
        <f>Q222*H222</f>
        <v>0</v>
      </c>
      <c r="S222" s="141">
        <v>0</v>
      </c>
      <c r="T222" s="142">
        <f>S222*H222</f>
        <v>0</v>
      </c>
      <c r="AR222" s="143" t="s">
        <v>88</v>
      </c>
      <c r="AT222" s="143" t="s">
        <v>167</v>
      </c>
      <c r="AU222" s="143" t="s">
        <v>82</v>
      </c>
      <c r="AY222" s="16" t="s">
        <v>155</v>
      </c>
      <c r="BE222" s="144">
        <f>IF(N222="základní",J222,0)</f>
        <v>0</v>
      </c>
      <c r="BF222" s="144">
        <f>IF(N222="snížená",J222,0)</f>
        <v>0</v>
      </c>
      <c r="BG222" s="144">
        <f>IF(N222="zákl. přenesená",J222,0)</f>
        <v>0</v>
      </c>
      <c r="BH222" s="144">
        <f>IF(N222="sníž. přenesená",J222,0)</f>
        <v>0</v>
      </c>
      <c r="BI222" s="144">
        <f>IF(N222="nulová",J222,0)</f>
        <v>0</v>
      </c>
      <c r="BJ222" s="16" t="s">
        <v>78</v>
      </c>
      <c r="BK222" s="144">
        <f>ROUND(I222*H222,2)</f>
        <v>0</v>
      </c>
      <c r="BL222" s="16" t="s">
        <v>88</v>
      </c>
      <c r="BM222" s="143" t="s">
        <v>2015</v>
      </c>
    </row>
    <row r="223" spans="2:65" s="1" customFormat="1">
      <c r="B223" s="31"/>
      <c r="D223" s="145" t="s">
        <v>163</v>
      </c>
      <c r="F223" s="146" t="s">
        <v>2014</v>
      </c>
      <c r="I223" s="147"/>
      <c r="L223" s="31"/>
      <c r="M223" s="148"/>
      <c r="T223" s="55"/>
      <c r="AT223" s="16" t="s">
        <v>163</v>
      </c>
      <c r="AU223" s="16" t="s">
        <v>82</v>
      </c>
    </row>
    <row r="224" spans="2:65" s="1" customFormat="1" ht="16.5" customHeight="1">
      <c r="B224" s="31"/>
      <c r="C224" s="156" t="s">
        <v>507</v>
      </c>
      <c r="D224" s="156" t="s">
        <v>167</v>
      </c>
      <c r="E224" s="157" t="s">
        <v>2016</v>
      </c>
      <c r="F224" s="158" t="s">
        <v>2017</v>
      </c>
      <c r="G224" s="159" t="s">
        <v>929</v>
      </c>
      <c r="H224" s="160">
        <v>6</v>
      </c>
      <c r="I224" s="161"/>
      <c r="J224" s="162">
        <f>ROUND(I224*H224,2)</f>
        <v>0</v>
      </c>
      <c r="K224" s="158" t="s">
        <v>1</v>
      </c>
      <c r="L224" s="31"/>
      <c r="M224" s="163" t="s">
        <v>1</v>
      </c>
      <c r="N224" s="164" t="s">
        <v>38</v>
      </c>
      <c r="P224" s="141">
        <f>O224*H224</f>
        <v>0</v>
      </c>
      <c r="Q224" s="141">
        <v>0</v>
      </c>
      <c r="R224" s="141">
        <f>Q224*H224</f>
        <v>0</v>
      </c>
      <c r="S224" s="141">
        <v>0</v>
      </c>
      <c r="T224" s="142">
        <f>S224*H224</f>
        <v>0</v>
      </c>
      <c r="AR224" s="143" t="s">
        <v>88</v>
      </c>
      <c r="AT224" s="143" t="s">
        <v>167</v>
      </c>
      <c r="AU224" s="143" t="s">
        <v>82</v>
      </c>
      <c r="AY224" s="16" t="s">
        <v>155</v>
      </c>
      <c r="BE224" s="144">
        <f>IF(N224="základní",J224,0)</f>
        <v>0</v>
      </c>
      <c r="BF224" s="144">
        <f>IF(N224="snížená",J224,0)</f>
        <v>0</v>
      </c>
      <c r="BG224" s="144">
        <f>IF(N224="zákl. přenesená",J224,0)</f>
        <v>0</v>
      </c>
      <c r="BH224" s="144">
        <f>IF(N224="sníž. přenesená",J224,0)</f>
        <v>0</v>
      </c>
      <c r="BI224" s="144">
        <f>IF(N224="nulová",J224,0)</f>
        <v>0</v>
      </c>
      <c r="BJ224" s="16" t="s">
        <v>78</v>
      </c>
      <c r="BK224" s="144">
        <f>ROUND(I224*H224,2)</f>
        <v>0</v>
      </c>
      <c r="BL224" s="16" t="s">
        <v>88</v>
      </c>
      <c r="BM224" s="143" t="s">
        <v>2018</v>
      </c>
    </row>
    <row r="225" spans="2:65" s="1" customFormat="1">
      <c r="B225" s="31"/>
      <c r="D225" s="145" t="s">
        <v>163</v>
      </c>
      <c r="F225" s="146" t="s">
        <v>2017</v>
      </c>
      <c r="I225" s="147"/>
      <c r="L225" s="31"/>
      <c r="M225" s="148"/>
      <c r="T225" s="55"/>
      <c r="AT225" s="16" t="s">
        <v>163</v>
      </c>
      <c r="AU225" s="16" t="s">
        <v>82</v>
      </c>
    </row>
    <row r="226" spans="2:65" s="1" customFormat="1" ht="16.5" customHeight="1">
      <c r="B226" s="31"/>
      <c r="C226" s="156" t="s">
        <v>512</v>
      </c>
      <c r="D226" s="156" t="s">
        <v>167</v>
      </c>
      <c r="E226" s="157" t="s">
        <v>2019</v>
      </c>
      <c r="F226" s="158" t="s">
        <v>2020</v>
      </c>
      <c r="G226" s="159" t="s">
        <v>929</v>
      </c>
      <c r="H226" s="160">
        <v>1</v>
      </c>
      <c r="I226" s="161"/>
      <c r="J226" s="162">
        <f>ROUND(I226*H226,2)</f>
        <v>0</v>
      </c>
      <c r="K226" s="158" t="s">
        <v>1</v>
      </c>
      <c r="L226" s="31"/>
      <c r="M226" s="163" t="s">
        <v>1</v>
      </c>
      <c r="N226" s="164" t="s">
        <v>38</v>
      </c>
      <c r="P226" s="141">
        <f>O226*H226</f>
        <v>0</v>
      </c>
      <c r="Q226" s="141">
        <v>0</v>
      </c>
      <c r="R226" s="141">
        <f>Q226*H226</f>
        <v>0</v>
      </c>
      <c r="S226" s="141">
        <v>0</v>
      </c>
      <c r="T226" s="142">
        <f>S226*H226</f>
        <v>0</v>
      </c>
      <c r="AR226" s="143" t="s">
        <v>88</v>
      </c>
      <c r="AT226" s="143" t="s">
        <v>167</v>
      </c>
      <c r="AU226" s="143" t="s">
        <v>82</v>
      </c>
      <c r="AY226" s="16" t="s">
        <v>155</v>
      </c>
      <c r="BE226" s="144">
        <f>IF(N226="základní",J226,0)</f>
        <v>0</v>
      </c>
      <c r="BF226" s="144">
        <f>IF(N226="snížená",J226,0)</f>
        <v>0</v>
      </c>
      <c r="BG226" s="144">
        <f>IF(N226="zákl. přenesená",J226,0)</f>
        <v>0</v>
      </c>
      <c r="BH226" s="144">
        <f>IF(N226="sníž. přenesená",J226,0)</f>
        <v>0</v>
      </c>
      <c r="BI226" s="144">
        <f>IF(N226="nulová",J226,0)</f>
        <v>0</v>
      </c>
      <c r="BJ226" s="16" t="s">
        <v>78</v>
      </c>
      <c r="BK226" s="144">
        <f>ROUND(I226*H226,2)</f>
        <v>0</v>
      </c>
      <c r="BL226" s="16" t="s">
        <v>88</v>
      </c>
      <c r="BM226" s="143" t="s">
        <v>2021</v>
      </c>
    </row>
    <row r="227" spans="2:65" s="1" customFormat="1">
      <c r="B227" s="31"/>
      <c r="D227" s="145" t="s">
        <v>163</v>
      </c>
      <c r="F227" s="146" t="s">
        <v>2020</v>
      </c>
      <c r="I227" s="147"/>
      <c r="L227" s="31"/>
      <c r="M227" s="148"/>
      <c r="T227" s="55"/>
      <c r="AT227" s="16" t="s">
        <v>163</v>
      </c>
      <c r="AU227" s="16" t="s">
        <v>82</v>
      </c>
    </row>
    <row r="228" spans="2:65" s="1" customFormat="1" ht="16.5" customHeight="1">
      <c r="B228" s="31"/>
      <c r="C228" s="156" t="s">
        <v>521</v>
      </c>
      <c r="D228" s="156" t="s">
        <v>167</v>
      </c>
      <c r="E228" s="157" t="s">
        <v>2022</v>
      </c>
      <c r="F228" s="158" t="s">
        <v>2023</v>
      </c>
      <c r="G228" s="159" t="s">
        <v>929</v>
      </c>
      <c r="H228" s="160">
        <v>3</v>
      </c>
      <c r="I228" s="161"/>
      <c r="J228" s="162">
        <f>ROUND(I228*H228,2)</f>
        <v>0</v>
      </c>
      <c r="K228" s="158" t="s">
        <v>1</v>
      </c>
      <c r="L228" s="31"/>
      <c r="M228" s="163" t="s">
        <v>1</v>
      </c>
      <c r="N228" s="164" t="s">
        <v>38</v>
      </c>
      <c r="P228" s="141">
        <f>O228*H228</f>
        <v>0</v>
      </c>
      <c r="Q228" s="141">
        <v>0</v>
      </c>
      <c r="R228" s="141">
        <f>Q228*H228</f>
        <v>0</v>
      </c>
      <c r="S228" s="141">
        <v>0</v>
      </c>
      <c r="T228" s="142">
        <f>S228*H228</f>
        <v>0</v>
      </c>
      <c r="AR228" s="143" t="s">
        <v>88</v>
      </c>
      <c r="AT228" s="143" t="s">
        <v>167</v>
      </c>
      <c r="AU228" s="143" t="s">
        <v>82</v>
      </c>
      <c r="AY228" s="16" t="s">
        <v>155</v>
      </c>
      <c r="BE228" s="144">
        <f>IF(N228="základní",J228,0)</f>
        <v>0</v>
      </c>
      <c r="BF228" s="144">
        <f>IF(N228="snížená",J228,0)</f>
        <v>0</v>
      </c>
      <c r="BG228" s="144">
        <f>IF(N228="zákl. přenesená",J228,0)</f>
        <v>0</v>
      </c>
      <c r="BH228" s="144">
        <f>IF(N228="sníž. přenesená",J228,0)</f>
        <v>0</v>
      </c>
      <c r="BI228" s="144">
        <f>IF(N228="nulová",J228,0)</f>
        <v>0</v>
      </c>
      <c r="BJ228" s="16" t="s">
        <v>78</v>
      </c>
      <c r="BK228" s="144">
        <f>ROUND(I228*H228,2)</f>
        <v>0</v>
      </c>
      <c r="BL228" s="16" t="s">
        <v>88</v>
      </c>
      <c r="BM228" s="143" t="s">
        <v>2024</v>
      </c>
    </row>
    <row r="229" spans="2:65" s="1" customFormat="1">
      <c r="B229" s="31"/>
      <c r="D229" s="145" t="s">
        <v>163</v>
      </c>
      <c r="F229" s="146" t="s">
        <v>2023</v>
      </c>
      <c r="I229" s="147"/>
      <c r="L229" s="31"/>
      <c r="M229" s="148"/>
      <c r="T229" s="55"/>
      <c r="AT229" s="16" t="s">
        <v>163</v>
      </c>
      <c r="AU229" s="16" t="s">
        <v>82</v>
      </c>
    </row>
    <row r="230" spans="2:65" s="1" customFormat="1" ht="24.15" customHeight="1">
      <c r="B230" s="31"/>
      <c r="C230" s="156" t="s">
        <v>527</v>
      </c>
      <c r="D230" s="156" t="s">
        <v>167</v>
      </c>
      <c r="E230" s="157" t="s">
        <v>2025</v>
      </c>
      <c r="F230" s="158" t="s">
        <v>2026</v>
      </c>
      <c r="G230" s="159" t="s">
        <v>929</v>
      </c>
      <c r="H230" s="160">
        <v>1</v>
      </c>
      <c r="I230" s="161"/>
      <c r="J230" s="162">
        <f>ROUND(I230*H230,2)</f>
        <v>0</v>
      </c>
      <c r="K230" s="158" t="s">
        <v>1</v>
      </c>
      <c r="L230" s="31"/>
      <c r="M230" s="163" t="s">
        <v>1</v>
      </c>
      <c r="N230" s="164" t="s">
        <v>38</v>
      </c>
      <c r="P230" s="141">
        <f>O230*H230</f>
        <v>0</v>
      </c>
      <c r="Q230" s="141">
        <v>0</v>
      </c>
      <c r="R230" s="141">
        <f>Q230*H230</f>
        <v>0</v>
      </c>
      <c r="S230" s="141">
        <v>0</v>
      </c>
      <c r="T230" s="142">
        <f>S230*H230</f>
        <v>0</v>
      </c>
      <c r="AR230" s="143" t="s">
        <v>88</v>
      </c>
      <c r="AT230" s="143" t="s">
        <v>167</v>
      </c>
      <c r="AU230" s="143" t="s">
        <v>82</v>
      </c>
      <c r="AY230" s="16" t="s">
        <v>155</v>
      </c>
      <c r="BE230" s="144">
        <f>IF(N230="základní",J230,0)</f>
        <v>0</v>
      </c>
      <c r="BF230" s="144">
        <f>IF(N230="snížená",J230,0)</f>
        <v>0</v>
      </c>
      <c r="BG230" s="144">
        <f>IF(N230="zákl. přenesená",J230,0)</f>
        <v>0</v>
      </c>
      <c r="BH230" s="144">
        <f>IF(N230="sníž. přenesená",J230,0)</f>
        <v>0</v>
      </c>
      <c r="BI230" s="144">
        <f>IF(N230="nulová",J230,0)</f>
        <v>0</v>
      </c>
      <c r="BJ230" s="16" t="s">
        <v>78</v>
      </c>
      <c r="BK230" s="144">
        <f>ROUND(I230*H230,2)</f>
        <v>0</v>
      </c>
      <c r="BL230" s="16" t="s">
        <v>88</v>
      </c>
      <c r="BM230" s="143" t="s">
        <v>2027</v>
      </c>
    </row>
    <row r="231" spans="2:65" s="1" customFormat="1">
      <c r="B231" s="31"/>
      <c r="D231" s="145" t="s">
        <v>163</v>
      </c>
      <c r="F231" s="146" t="s">
        <v>2026</v>
      </c>
      <c r="I231" s="147"/>
      <c r="L231" s="31"/>
      <c r="M231" s="148"/>
      <c r="T231" s="55"/>
      <c r="AT231" s="16" t="s">
        <v>163</v>
      </c>
      <c r="AU231" s="16" t="s">
        <v>82</v>
      </c>
    </row>
    <row r="232" spans="2:65" s="1" customFormat="1" ht="16.5" customHeight="1">
      <c r="B232" s="31"/>
      <c r="C232" s="156" t="s">
        <v>533</v>
      </c>
      <c r="D232" s="156" t="s">
        <v>167</v>
      </c>
      <c r="E232" s="157" t="s">
        <v>2028</v>
      </c>
      <c r="F232" s="158" t="s">
        <v>2029</v>
      </c>
      <c r="G232" s="159" t="s">
        <v>198</v>
      </c>
      <c r="H232" s="160">
        <v>55</v>
      </c>
      <c r="I232" s="161"/>
      <c r="J232" s="162">
        <f>ROUND(I232*H232,2)</f>
        <v>0</v>
      </c>
      <c r="K232" s="158" t="s">
        <v>1</v>
      </c>
      <c r="L232" s="31"/>
      <c r="M232" s="163" t="s">
        <v>1</v>
      </c>
      <c r="N232" s="164" t="s">
        <v>38</v>
      </c>
      <c r="P232" s="141">
        <f>O232*H232</f>
        <v>0</v>
      </c>
      <c r="Q232" s="141">
        <v>0</v>
      </c>
      <c r="R232" s="141">
        <f>Q232*H232</f>
        <v>0</v>
      </c>
      <c r="S232" s="141">
        <v>0</v>
      </c>
      <c r="T232" s="142">
        <f>S232*H232</f>
        <v>0</v>
      </c>
      <c r="AR232" s="143" t="s">
        <v>88</v>
      </c>
      <c r="AT232" s="143" t="s">
        <v>167</v>
      </c>
      <c r="AU232" s="143" t="s">
        <v>82</v>
      </c>
      <c r="AY232" s="16" t="s">
        <v>155</v>
      </c>
      <c r="BE232" s="144">
        <f>IF(N232="základní",J232,0)</f>
        <v>0</v>
      </c>
      <c r="BF232" s="144">
        <f>IF(N232="snížená",J232,0)</f>
        <v>0</v>
      </c>
      <c r="BG232" s="144">
        <f>IF(N232="zákl. přenesená",J232,0)</f>
        <v>0</v>
      </c>
      <c r="BH232" s="144">
        <f>IF(N232="sníž. přenesená",J232,0)</f>
        <v>0</v>
      </c>
      <c r="BI232" s="144">
        <f>IF(N232="nulová",J232,0)</f>
        <v>0</v>
      </c>
      <c r="BJ232" s="16" t="s">
        <v>78</v>
      </c>
      <c r="BK232" s="144">
        <f>ROUND(I232*H232,2)</f>
        <v>0</v>
      </c>
      <c r="BL232" s="16" t="s">
        <v>88</v>
      </c>
      <c r="BM232" s="143" t="s">
        <v>2030</v>
      </c>
    </row>
    <row r="233" spans="2:65" s="1" customFormat="1">
      <c r="B233" s="31"/>
      <c r="D233" s="145" t="s">
        <v>163</v>
      </c>
      <c r="F233" s="146" t="s">
        <v>2029</v>
      </c>
      <c r="I233" s="147"/>
      <c r="L233" s="31"/>
      <c r="M233" s="148"/>
      <c r="T233" s="55"/>
      <c r="AT233" s="16" t="s">
        <v>163</v>
      </c>
      <c r="AU233" s="16" t="s">
        <v>82</v>
      </c>
    </row>
    <row r="234" spans="2:65" s="1" customFormat="1" ht="16.5" customHeight="1">
      <c r="B234" s="31"/>
      <c r="C234" s="156" t="s">
        <v>538</v>
      </c>
      <c r="D234" s="156" t="s">
        <v>167</v>
      </c>
      <c r="E234" s="157" t="s">
        <v>2031</v>
      </c>
      <c r="F234" s="158" t="s">
        <v>2032</v>
      </c>
      <c r="G234" s="159" t="s">
        <v>198</v>
      </c>
      <c r="H234" s="160">
        <v>45</v>
      </c>
      <c r="I234" s="161"/>
      <c r="J234" s="162">
        <f>ROUND(I234*H234,2)</f>
        <v>0</v>
      </c>
      <c r="K234" s="158" t="s">
        <v>1</v>
      </c>
      <c r="L234" s="31"/>
      <c r="M234" s="163" t="s">
        <v>1</v>
      </c>
      <c r="N234" s="164" t="s">
        <v>38</v>
      </c>
      <c r="P234" s="141">
        <f>O234*H234</f>
        <v>0</v>
      </c>
      <c r="Q234" s="141">
        <v>0</v>
      </c>
      <c r="R234" s="141">
        <f>Q234*H234</f>
        <v>0</v>
      </c>
      <c r="S234" s="141">
        <v>0</v>
      </c>
      <c r="T234" s="142">
        <f>S234*H234</f>
        <v>0</v>
      </c>
      <c r="AR234" s="143" t="s">
        <v>88</v>
      </c>
      <c r="AT234" s="143" t="s">
        <v>167</v>
      </c>
      <c r="AU234" s="143" t="s">
        <v>82</v>
      </c>
      <c r="AY234" s="16" t="s">
        <v>155</v>
      </c>
      <c r="BE234" s="144">
        <f>IF(N234="základní",J234,0)</f>
        <v>0</v>
      </c>
      <c r="BF234" s="144">
        <f>IF(N234="snížená",J234,0)</f>
        <v>0</v>
      </c>
      <c r="BG234" s="144">
        <f>IF(N234="zákl. přenesená",J234,0)</f>
        <v>0</v>
      </c>
      <c r="BH234" s="144">
        <f>IF(N234="sníž. přenesená",J234,0)</f>
        <v>0</v>
      </c>
      <c r="BI234" s="144">
        <f>IF(N234="nulová",J234,0)</f>
        <v>0</v>
      </c>
      <c r="BJ234" s="16" t="s">
        <v>78</v>
      </c>
      <c r="BK234" s="144">
        <f>ROUND(I234*H234,2)</f>
        <v>0</v>
      </c>
      <c r="BL234" s="16" t="s">
        <v>88</v>
      </c>
      <c r="BM234" s="143" t="s">
        <v>2033</v>
      </c>
    </row>
    <row r="235" spans="2:65" s="1" customFormat="1">
      <c r="B235" s="31"/>
      <c r="D235" s="145" t="s">
        <v>163</v>
      </c>
      <c r="F235" s="146" t="s">
        <v>2032</v>
      </c>
      <c r="I235" s="147"/>
      <c r="L235" s="31"/>
      <c r="M235" s="148"/>
      <c r="T235" s="55"/>
      <c r="AT235" s="16" t="s">
        <v>163</v>
      </c>
      <c r="AU235" s="16" t="s">
        <v>82</v>
      </c>
    </row>
    <row r="236" spans="2:65" s="1" customFormat="1" ht="16.5" customHeight="1">
      <c r="B236" s="31"/>
      <c r="C236" s="156" t="s">
        <v>545</v>
      </c>
      <c r="D236" s="156" t="s">
        <v>167</v>
      </c>
      <c r="E236" s="157" t="s">
        <v>2034</v>
      </c>
      <c r="F236" s="158" t="s">
        <v>2035</v>
      </c>
      <c r="G236" s="159" t="s">
        <v>198</v>
      </c>
      <c r="H236" s="160">
        <v>20</v>
      </c>
      <c r="I236" s="161"/>
      <c r="J236" s="162">
        <f>ROUND(I236*H236,2)</f>
        <v>0</v>
      </c>
      <c r="K236" s="158" t="s">
        <v>1</v>
      </c>
      <c r="L236" s="31"/>
      <c r="M236" s="163" t="s">
        <v>1</v>
      </c>
      <c r="N236" s="164" t="s">
        <v>38</v>
      </c>
      <c r="P236" s="141">
        <f>O236*H236</f>
        <v>0</v>
      </c>
      <c r="Q236" s="141">
        <v>0</v>
      </c>
      <c r="R236" s="141">
        <f>Q236*H236</f>
        <v>0</v>
      </c>
      <c r="S236" s="141">
        <v>0</v>
      </c>
      <c r="T236" s="142">
        <f>S236*H236</f>
        <v>0</v>
      </c>
      <c r="AR236" s="143" t="s">
        <v>88</v>
      </c>
      <c r="AT236" s="143" t="s">
        <v>167</v>
      </c>
      <c r="AU236" s="143" t="s">
        <v>82</v>
      </c>
      <c r="AY236" s="16" t="s">
        <v>155</v>
      </c>
      <c r="BE236" s="144">
        <f>IF(N236="základní",J236,0)</f>
        <v>0</v>
      </c>
      <c r="BF236" s="144">
        <f>IF(N236="snížená",J236,0)</f>
        <v>0</v>
      </c>
      <c r="BG236" s="144">
        <f>IF(N236="zákl. přenesená",J236,0)</f>
        <v>0</v>
      </c>
      <c r="BH236" s="144">
        <f>IF(N236="sníž. přenesená",J236,0)</f>
        <v>0</v>
      </c>
      <c r="BI236" s="144">
        <f>IF(N236="nulová",J236,0)</f>
        <v>0</v>
      </c>
      <c r="BJ236" s="16" t="s">
        <v>78</v>
      </c>
      <c r="BK236" s="144">
        <f>ROUND(I236*H236,2)</f>
        <v>0</v>
      </c>
      <c r="BL236" s="16" t="s">
        <v>88</v>
      </c>
      <c r="BM236" s="143" t="s">
        <v>2036</v>
      </c>
    </row>
    <row r="237" spans="2:65" s="1" customFormat="1">
      <c r="B237" s="31"/>
      <c r="D237" s="145" t="s">
        <v>163</v>
      </c>
      <c r="F237" s="146" t="s">
        <v>2035</v>
      </c>
      <c r="I237" s="147"/>
      <c r="L237" s="31"/>
      <c r="M237" s="148"/>
      <c r="T237" s="55"/>
      <c r="AT237" s="16" t="s">
        <v>163</v>
      </c>
      <c r="AU237" s="16" t="s">
        <v>82</v>
      </c>
    </row>
    <row r="238" spans="2:65" s="1" customFormat="1" ht="16.5" customHeight="1">
      <c r="B238" s="31"/>
      <c r="C238" s="156" t="s">
        <v>553</v>
      </c>
      <c r="D238" s="156" t="s">
        <v>167</v>
      </c>
      <c r="E238" s="157" t="s">
        <v>2037</v>
      </c>
      <c r="F238" s="158" t="s">
        <v>2038</v>
      </c>
      <c r="G238" s="159" t="s">
        <v>198</v>
      </c>
      <c r="H238" s="160">
        <v>92</v>
      </c>
      <c r="I238" s="161"/>
      <c r="J238" s="162">
        <f>ROUND(I238*H238,2)</f>
        <v>0</v>
      </c>
      <c r="K238" s="158" t="s">
        <v>1</v>
      </c>
      <c r="L238" s="31"/>
      <c r="M238" s="163" t="s">
        <v>1</v>
      </c>
      <c r="N238" s="164" t="s">
        <v>38</v>
      </c>
      <c r="P238" s="141">
        <f>O238*H238</f>
        <v>0</v>
      </c>
      <c r="Q238" s="141">
        <v>0</v>
      </c>
      <c r="R238" s="141">
        <f>Q238*H238</f>
        <v>0</v>
      </c>
      <c r="S238" s="141">
        <v>0</v>
      </c>
      <c r="T238" s="142">
        <f>S238*H238</f>
        <v>0</v>
      </c>
      <c r="AR238" s="143" t="s">
        <v>88</v>
      </c>
      <c r="AT238" s="143" t="s">
        <v>167</v>
      </c>
      <c r="AU238" s="143" t="s">
        <v>82</v>
      </c>
      <c r="AY238" s="16" t="s">
        <v>155</v>
      </c>
      <c r="BE238" s="144">
        <f>IF(N238="základní",J238,0)</f>
        <v>0</v>
      </c>
      <c r="BF238" s="144">
        <f>IF(N238="snížená",J238,0)</f>
        <v>0</v>
      </c>
      <c r="BG238" s="144">
        <f>IF(N238="zákl. přenesená",J238,0)</f>
        <v>0</v>
      </c>
      <c r="BH238" s="144">
        <f>IF(N238="sníž. přenesená",J238,0)</f>
        <v>0</v>
      </c>
      <c r="BI238" s="144">
        <f>IF(N238="nulová",J238,0)</f>
        <v>0</v>
      </c>
      <c r="BJ238" s="16" t="s">
        <v>78</v>
      </c>
      <c r="BK238" s="144">
        <f>ROUND(I238*H238,2)</f>
        <v>0</v>
      </c>
      <c r="BL238" s="16" t="s">
        <v>88</v>
      </c>
      <c r="BM238" s="143" t="s">
        <v>2039</v>
      </c>
    </row>
    <row r="239" spans="2:65" s="1" customFormat="1">
      <c r="B239" s="31"/>
      <c r="D239" s="145" t="s">
        <v>163</v>
      </c>
      <c r="F239" s="146" t="s">
        <v>2038</v>
      </c>
      <c r="I239" s="147"/>
      <c r="L239" s="31"/>
      <c r="M239" s="148"/>
      <c r="T239" s="55"/>
      <c r="AT239" s="16" t="s">
        <v>163</v>
      </c>
      <c r="AU239" s="16" t="s">
        <v>82</v>
      </c>
    </row>
    <row r="240" spans="2:65" s="1" customFormat="1" ht="16.5" customHeight="1">
      <c r="B240" s="31"/>
      <c r="C240" s="156" t="s">
        <v>558</v>
      </c>
      <c r="D240" s="156" t="s">
        <v>167</v>
      </c>
      <c r="E240" s="157" t="s">
        <v>2040</v>
      </c>
      <c r="F240" s="158" t="s">
        <v>2041</v>
      </c>
      <c r="G240" s="159" t="s">
        <v>198</v>
      </c>
      <c r="H240" s="160">
        <v>10</v>
      </c>
      <c r="I240" s="161"/>
      <c r="J240" s="162">
        <f>ROUND(I240*H240,2)</f>
        <v>0</v>
      </c>
      <c r="K240" s="158" t="s">
        <v>1</v>
      </c>
      <c r="L240" s="31"/>
      <c r="M240" s="163" t="s">
        <v>1</v>
      </c>
      <c r="N240" s="164" t="s">
        <v>38</v>
      </c>
      <c r="P240" s="141">
        <f>O240*H240</f>
        <v>0</v>
      </c>
      <c r="Q240" s="141">
        <v>0</v>
      </c>
      <c r="R240" s="141">
        <f>Q240*H240</f>
        <v>0</v>
      </c>
      <c r="S240" s="141">
        <v>0</v>
      </c>
      <c r="T240" s="142">
        <f>S240*H240</f>
        <v>0</v>
      </c>
      <c r="AR240" s="143" t="s">
        <v>88</v>
      </c>
      <c r="AT240" s="143" t="s">
        <v>167</v>
      </c>
      <c r="AU240" s="143" t="s">
        <v>82</v>
      </c>
      <c r="AY240" s="16" t="s">
        <v>155</v>
      </c>
      <c r="BE240" s="144">
        <f>IF(N240="základní",J240,0)</f>
        <v>0</v>
      </c>
      <c r="BF240" s="144">
        <f>IF(N240="snížená",J240,0)</f>
        <v>0</v>
      </c>
      <c r="BG240" s="144">
        <f>IF(N240="zákl. přenesená",J240,0)</f>
        <v>0</v>
      </c>
      <c r="BH240" s="144">
        <f>IF(N240="sníž. přenesená",J240,0)</f>
        <v>0</v>
      </c>
      <c r="BI240" s="144">
        <f>IF(N240="nulová",J240,0)</f>
        <v>0</v>
      </c>
      <c r="BJ240" s="16" t="s">
        <v>78</v>
      </c>
      <c r="BK240" s="144">
        <f>ROUND(I240*H240,2)</f>
        <v>0</v>
      </c>
      <c r="BL240" s="16" t="s">
        <v>88</v>
      </c>
      <c r="BM240" s="143" t="s">
        <v>2042</v>
      </c>
    </row>
    <row r="241" spans="2:65" s="1" customFormat="1">
      <c r="B241" s="31"/>
      <c r="D241" s="145" t="s">
        <v>163</v>
      </c>
      <c r="F241" s="146" t="s">
        <v>2041</v>
      </c>
      <c r="I241" s="147"/>
      <c r="L241" s="31"/>
      <c r="M241" s="148"/>
      <c r="T241" s="55"/>
      <c r="AT241" s="16" t="s">
        <v>163</v>
      </c>
      <c r="AU241" s="16" t="s">
        <v>82</v>
      </c>
    </row>
    <row r="242" spans="2:65" s="1" customFormat="1" ht="16.5" customHeight="1">
      <c r="B242" s="31"/>
      <c r="C242" s="156" t="s">
        <v>566</v>
      </c>
      <c r="D242" s="156" t="s">
        <v>167</v>
      </c>
      <c r="E242" s="157" t="s">
        <v>2043</v>
      </c>
      <c r="F242" s="158" t="s">
        <v>2044</v>
      </c>
      <c r="G242" s="159" t="s">
        <v>198</v>
      </c>
      <c r="H242" s="160">
        <v>230</v>
      </c>
      <c r="I242" s="161"/>
      <c r="J242" s="162">
        <f>ROUND(I242*H242,2)</f>
        <v>0</v>
      </c>
      <c r="K242" s="158" t="s">
        <v>1</v>
      </c>
      <c r="L242" s="31"/>
      <c r="M242" s="163" t="s">
        <v>1</v>
      </c>
      <c r="N242" s="164" t="s">
        <v>38</v>
      </c>
      <c r="P242" s="141">
        <f>O242*H242</f>
        <v>0</v>
      </c>
      <c r="Q242" s="141">
        <v>0</v>
      </c>
      <c r="R242" s="141">
        <f>Q242*H242</f>
        <v>0</v>
      </c>
      <c r="S242" s="141">
        <v>0</v>
      </c>
      <c r="T242" s="142">
        <f>S242*H242</f>
        <v>0</v>
      </c>
      <c r="AR242" s="143" t="s">
        <v>88</v>
      </c>
      <c r="AT242" s="143" t="s">
        <v>167</v>
      </c>
      <c r="AU242" s="143" t="s">
        <v>82</v>
      </c>
      <c r="AY242" s="16" t="s">
        <v>155</v>
      </c>
      <c r="BE242" s="144">
        <f>IF(N242="základní",J242,0)</f>
        <v>0</v>
      </c>
      <c r="BF242" s="144">
        <f>IF(N242="snížená",J242,0)</f>
        <v>0</v>
      </c>
      <c r="BG242" s="144">
        <f>IF(N242="zákl. přenesená",J242,0)</f>
        <v>0</v>
      </c>
      <c r="BH242" s="144">
        <f>IF(N242="sníž. přenesená",J242,0)</f>
        <v>0</v>
      </c>
      <c r="BI242" s="144">
        <f>IF(N242="nulová",J242,0)</f>
        <v>0</v>
      </c>
      <c r="BJ242" s="16" t="s">
        <v>78</v>
      </c>
      <c r="BK242" s="144">
        <f>ROUND(I242*H242,2)</f>
        <v>0</v>
      </c>
      <c r="BL242" s="16" t="s">
        <v>88</v>
      </c>
      <c r="BM242" s="143" t="s">
        <v>2045</v>
      </c>
    </row>
    <row r="243" spans="2:65" s="1" customFormat="1">
      <c r="B243" s="31"/>
      <c r="D243" s="145" t="s">
        <v>163</v>
      </c>
      <c r="F243" s="146" t="s">
        <v>2044</v>
      </c>
      <c r="I243" s="147"/>
      <c r="L243" s="31"/>
      <c r="M243" s="148"/>
      <c r="T243" s="55"/>
      <c r="AT243" s="16" t="s">
        <v>163</v>
      </c>
      <c r="AU243" s="16" t="s">
        <v>82</v>
      </c>
    </row>
    <row r="244" spans="2:65" s="1" customFormat="1" ht="16.5" customHeight="1">
      <c r="B244" s="31"/>
      <c r="C244" s="156" t="s">
        <v>573</v>
      </c>
      <c r="D244" s="156" t="s">
        <v>167</v>
      </c>
      <c r="E244" s="157" t="s">
        <v>2046</v>
      </c>
      <c r="F244" s="158" t="s">
        <v>2047</v>
      </c>
      <c r="G244" s="159" t="s">
        <v>198</v>
      </c>
      <c r="H244" s="160">
        <v>550</v>
      </c>
      <c r="I244" s="161"/>
      <c r="J244" s="162">
        <f>ROUND(I244*H244,2)</f>
        <v>0</v>
      </c>
      <c r="K244" s="158" t="s">
        <v>1</v>
      </c>
      <c r="L244" s="31"/>
      <c r="M244" s="163" t="s">
        <v>1</v>
      </c>
      <c r="N244" s="164" t="s">
        <v>38</v>
      </c>
      <c r="P244" s="141">
        <f>O244*H244</f>
        <v>0</v>
      </c>
      <c r="Q244" s="141">
        <v>0</v>
      </c>
      <c r="R244" s="141">
        <f>Q244*H244</f>
        <v>0</v>
      </c>
      <c r="S244" s="141">
        <v>0</v>
      </c>
      <c r="T244" s="142">
        <f>S244*H244</f>
        <v>0</v>
      </c>
      <c r="AR244" s="143" t="s">
        <v>88</v>
      </c>
      <c r="AT244" s="143" t="s">
        <v>167</v>
      </c>
      <c r="AU244" s="143" t="s">
        <v>82</v>
      </c>
      <c r="AY244" s="16" t="s">
        <v>155</v>
      </c>
      <c r="BE244" s="144">
        <f>IF(N244="základní",J244,0)</f>
        <v>0</v>
      </c>
      <c r="BF244" s="144">
        <f>IF(N244="snížená",J244,0)</f>
        <v>0</v>
      </c>
      <c r="BG244" s="144">
        <f>IF(N244="zákl. přenesená",J244,0)</f>
        <v>0</v>
      </c>
      <c r="BH244" s="144">
        <f>IF(N244="sníž. přenesená",J244,0)</f>
        <v>0</v>
      </c>
      <c r="BI244" s="144">
        <f>IF(N244="nulová",J244,0)</f>
        <v>0</v>
      </c>
      <c r="BJ244" s="16" t="s">
        <v>78</v>
      </c>
      <c r="BK244" s="144">
        <f>ROUND(I244*H244,2)</f>
        <v>0</v>
      </c>
      <c r="BL244" s="16" t="s">
        <v>88</v>
      </c>
      <c r="BM244" s="143" t="s">
        <v>2048</v>
      </c>
    </row>
    <row r="245" spans="2:65" s="1" customFormat="1">
      <c r="B245" s="31"/>
      <c r="D245" s="145" t="s">
        <v>163</v>
      </c>
      <c r="F245" s="146" t="s">
        <v>2047</v>
      </c>
      <c r="I245" s="147"/>
      <c r="L245" s="31"/>
      <c r="M245" s="148"/>
      <c r="T245" s="55"/>
      <c r="AT245" s="16" t="s">
        <v>163</v>
      </c>
      <c r="AU245" s="16" t="s">
        <v>82</v>
      </c>
    </row>
    <row r="246" spans="2:65" s="1" customFormat="1" ht="16.5" customHeight="1">
      <c r="B246" s="31"/>
      <c r="C246" s="156" t="s">
        <v>583</v>
      </c>
      <c r="D246" s="156" t="s">
        <v>167</v>
      </c>
      <c r="E246" s="157" t="s">
        <v>2049</v>
      </c>
      <c r="F246" s="158" t="s">
        <v>2050</v>
      </c>
      <c r="G246" s="159" t="s">
        <v>198</v>
      </c>
      <c r="H246" s="160">
        <v>840</v>
      </c>
      <c r="I246" s="161"/>
      <c r="J246" s="162">
        <f>ROUND(I246*H246,2)</f>
        <v>0</v>
      </c>
      <c r="K246" s="158" t="s">
        <v>1</v>
      </c>
      <c r="L246" s="31"/>
      <c r="M246" s="163" t="s">
        <v>1</v>
      </c>
      <c r="N246" s="164" t="s">
        <v>38</v>
      </c>
      <c r="P246" s="141">
        <f>O246*H246</f>
        <v>0</v>
      </c>
      <c r="Q246" s="141">
        <v>0</v>
      </c>
      <c r="R246" s="141">
        <f>Q246*H246</f>
        <v>0</v>
      </c>
      <c r="S246" s="141">
        <v>0</v>
      </c>
      <c r="T246" s="142">
        <f>S246*H246</f>
        <v>0</v>
      </c>
      <c r="AR246" s="143" t="s">
        <v>88</v>
      </c>
      <c r="AT246" s="143" t="s">
        <v>167</v>
      </c>
      <c r="AU246" s="143" t="s">
        <v>82</v>
      </c>
      <c r="AY246" s="16" t="s">
        <v>155</v>
      </c>
      <c r="BE246" s="144">
        <f>IF(N246="základní",J246,0)</f>
        <v>0</v>
      </c>
      <c r="BF246" s="144">
        <f>IF(N246="snížená",J246,0)</f>
        <v>0</v>
      </c>
      <c r="BG246" s="144">
        <f>IF(N246="zákl. přenesená",J246,0)</f>
        <v>0</v>
      </c>
      <c r="BH246" s="144">
        <f>IF(N246="sníž. přenesená",J246,0)</f>
        <v>0</v>
      </c>
      <c r="BI246" s="144">
        <f>IF(N246="nulová",J246,0)</f>
        <v>0</v>
      </c>
      <c r="BJ246" s="16" t="s">
        <v>78</v>
      </c>
      <c r="BK246" s="144">
        <f>ROUND(I246*H246,2)</f>
        <v>0</v>
      </c>
      <c r="BL246" s="16" t="s">
        <v>88</v>
      </c>
      <c r="BM246" s="143" t="s">
        <v>2051</v>
      </c>
    </row>
    <row r="247" spans="2:65" s="1" customFormat="1">
      <c r="B247" s="31"/>
      <c r="D247" s="145" t="s">
        <v>163</v>
      </c>
      <c r="F247" s="146" t="s">
        <v>2050</v>
      </c>
      <c r="I247" s="147"/>
      <c r="L247" s="31"/>
      <c r="M247" s="148"/>
      <c r="T247" s="55"/>
      <c r="AT247" s="16" t="s">
        <v>163</v>
      </c>
      <c r="AU247" s="16" t="s">
        <v>82</v>
      </c>
    </row>
    <row r="248" spans="2:65" s="1" customFormat="1" ht="16.5" customHeight="1">
      <c r="B248" s="31"/>
      <c r="C248" s="156" t="s">
        <v>588</v>
      </c>
      <c r="D248" s="156" t="s">
        <v>167</v>
      </c>
      <c r="E248" s="157" t="s">
        <v>2052</v>
      </c>
      <c r="F248" s="158" t="s">
        <v>2053</v>
      </c>
      <c r="G248" s="159" t="s">
        <v>198</v>
      </c>
      <c r="H248" s="160">
        <v>35</v>
      </c>
      <c r="I248" s="161"/>
      <c r="J248" s="162">
        <f>ROUND(I248*H248,2)</f>
        <v>0</v>
      </c>
      <c r="K248" s="158" t="s">
        <v>1</v>
      </c>
      <c r="L248" s="31"/>
      <c r="M248" s="163" t="s">
        <v>1</v>
      </c>
      <c r="N248" s="164" t="s">
        <v>38</v>
      </c>
      <c r="P248" s="141">
        <f>O248*H248</f>
        <v>0</v>
      </c>
      <c r="Q248" s="141">
        <v>0</v>
      </c>
      <c r="R248" s="141">
        <f>Q248*H248</f>
        <v>0</v>
      </c>
      <c r="S248" s="141">
        <v>0</v>
      </c>
      <c r="T248" s="142">
        <f>S248*H248</f>
        <v>0</v>
      </c>
      <c r="AR248" s="143" t="s">
        <v>88</v>
      </c>
      <c r="AT248" s="143" t="s">
        <v>167</v>
      </c>
      <c r="AU248" s="143" t="s">
        <v>82</v>
      </c>
      <c r="AY248" s="16" t="s">
        <v>155</v>
      </c>
      <c r="BE248" s="144">
        <f>IF(N248="základní",J248,0)</f>
        <v>0</v>
      </c>
      <c r="BF248" s="144">
        <f>IF(N248="snížená",J248,0)</f>
        <v>0</v>
      </c>
      <c r="BG248" s="144">
        <f>IF(N248="zákl. přenesená",J248,0)</f>
        <v>0</v>
      </c>
      <c r="BH248" s="144">
        <f>IF(N248="sníž. přenesená",J248,0)</f>
        <v>0</v>
      </c>
      <c r="BI248" s="144">
        <f>IF(N248="nulová",J248,0)</f>
        <v>0</v>
      </c>
      <c r="BJ248" s="16" t="s">
        <v>78</v>
      </c>
      <c r="BK248" s="144">
        <f>ROUND(I248*H248,2)</f>
        <v>0</v>
      </c>
      <c r="BL248" s="16" t="s">
        <v>88</v>
      </c>
      <c r="BM248" s="143" t="s">
        <v>2054</v>
      </c>
    </row>
    <row r="249" spans="2:65" s="1" customFormat="1">
      <c r="B249" s="31"/>
      <c r="D249" s="145" t="s">
        <v>163</v>
      </c>
      <c r="F249" s="146" t="s">
        <v>2053</v>
      </c>
      <c r="I249" s="147"/>
      <c r="L249" s="31"/>
      <c r="M249" s="148"/>
      <c r="T249" s="55"/>
      <c r="AT249" s="16" t="s">
        <v>163</v>
      </c>
      <c r="AU249" s="16" t="s">
        <v>82</v>
      </c>
    </row>
    <row r="250" spans="2:65" s="1" customFormat="1" ht="16.5" customHeight="1">
      <c r="B250" s="31"/>
      <c r="C250" s="156" t="s">
        <v>595</v>
      </c>
      <c r="D250" s="156" t="s">
        <v>167</v>
      </c>
      <c r="E250" s="157" t="s">
        <v>2055</v>
      </c>
      <c r="F250" s="158" t="s">
        <v>2056</v>
      </c>
      <c r="G250" s="159" t="s">
        <v>198</v>
      </c>
      <c r="H250" s="160">
        <v>5</v>
      </c>
      <c r="I250" s="161"/>
      <c r="J250" s="162">
        <f>ROUND(I250*H250,2)</f>
        <v>0</v>
      </c>
      <c r="K250" s="158" t="s">
        <v>1</v>
      </c>
      <c r="L250" s="31"/>
      <c r="M250" s="163" t="s">
        <v>1</v>
      </c>
      <c r="N250" s="164" t="s">
        <v>38</v>
      </c>
      <c r="P250" s="141">
        <f>O250*H250</f>
        <v>0</v>
      </c>
      <c r="Q250" s="141">
        <v>0</v>
      </c>
      <c r="R250" s="141">
        <f>Q250*H250</f>
        <v>0</v>
      </c>
      <c r="S250" s="141">
        <v>0</v>
      </c>
      <c r="T250" s="142">
        <f>S250*H250</f>
        <v>0</v>
      </c>
      <c r="AR250" s="143" t="s">
        <v>88</v>
      </c>
      <c r="AT250" s="143" t="s">
        <v>167</v>
      </c>
      <c r="AU250" s="143" t="s">
        <v>82</v>
      </c>
      <c r="AY250" s="16" t="s">
        <v>155</v>
      </c>
      <c r="BE250" s="144">
        <f>IF(N250="základní",J250,0)</f>
        <v>0</v>
      </c>
      <c r="BF250" s="144">
        <f>IF(N250="snížená",J250,0)</f>
        <v>0</v>
      </c>
      <c r="BG250" s="144">
        <f>IF(N250="zákl. přenesená",J250,0)</f>
        <v>0</v>
      </c>
      <c r="BH250" s="144">
        <f>IF(N250="sníž. přenesená",J250,0)</f>
        <v>0</v>
      </c>
      <c r="BI250" s="144">
        <f>IF(N250="nulová",J250,0)</f>
        <v>0</v>
      </c>
      <c r="BJ250" s="16" t="s">
        <v>78</v>
      </c>
      <c r="BK250" s="144">
        <f>ROUND(I250*H250,2)</f>
        <v>0</v>
      </c>
      <c r="BL250" s="16" t="s">
        <v>88</v>
      </c>
      <c r="BM250" s="143" t="s">
        <v>2057</v>
      </c>
    </row>
    <row r="251" spans="2:65" s="1" customFormat="1">
      <c r="B251" s="31"/>
      <c r="D251" s="145" t="s">
        <v>163</v>
      </c>
      <c r="F251" s="146" t="s">
        <v>2056</v>
      </c>
      <c r="I251" s="147"/>
      <c r="L251" s="31"/>
      <c r="M251" s="148"/>
      <c r="T251" s="55"/>
      <c r="AT251" s="16" t="s">
        <v>163</v>
      </c>
      <c r="AU251" s="16" t="s">
        <v>82</v>
      </c>
    </row>
    <row r="252" spans="2:65" s="1" customFormat="1" ht="16.5" customHeight="1">
      <c r="B252" s="31"/>
      <c r="C252" s="156" t="s">
        <v>601</v>
      </c>
      <c r="D252" s="156" t="s">
        <v>167</v>
      </c>
      <c r="E252" s="157" t="s">
        <v>2058</v>
      </c>
      <c r="F252" s="158" t="s">
        <v>2059</v>
      </c>
      <c r="G252" s="159" t="s">
        <v>198</v>
      </c>
      <c r="H252" s="160">
        <v>45</v>
      </c>
      <c r="I252" s="161"/>
      <c r="J252" s="162">
        <f>ROUND(I252*H252,2)</f>
        <v>0</v>
      </c>
      <c r="K252" s="158" t="s">
        <v>1</v>
      </c>
      <c r="L252" s="31"/>
      <c r="M252" s="163" t="s">
        <v>1</v>
      </c>
      <c r="N252" s="164" t="s">
        <v>38</v>
      </c>
      <c r="P252" s="141">
        <f>O252*H252</f>
        <v>0</v>
      </c>
      <c r="Q252" s="141">
        <v>0</v>
      </c>
      <c r="R252" s="141">
        <f>Q252*H252</f>
        <v>0</v>
      </c>
      <c r="S252" s="141">
        <v>0</v>
      </c>
      <c r="T252" s="142">
        <f>S252*H252</f>
        <v>0</v>
      </c>
      <c r="AR252" s="143" t="s">
        <v>88</v>
      </c>
      <c r="AT252" s="143" t="s">
        <v>167</v>
      </c>
      <c r="AU252" s="143" t="s">
        <v>82</v>
      </c>
      <c r="AY252" s="16" t="s">
        <v>155</v>
      </c>
      <c r="BE252" s="144">
        <f>IF(N252="základní",J252,0)</f>
        <v>0</v>
      </c>
      <c r="BF252" s="144">
        <f>IF(N252="snížená",J252,0)</f>
        <v>0</v>
      </c>
      <c r="BG252" s="144">
        <f>IF(N252="zákl. přenesená",J252,0)</f>
        <v>0</v>
      </c>
      <c r="BH252" s="144">
        <f>IF(N252="sníž. přenesená",J252,0)</f>
        <v>0</v>
      </c>
      <c r="BI252" s="144">
        <f>IF(N252="nulová",J252,0)</f>
        <v>0</v>
      </c>
      <c r="BJ252" s="16" t="s">
        <v>78</v>
      </c>
      <c r="BK252" s="144">
        <f>ROUND(I252*H252,2)</f>
        <v>0</v>
      </c>
      <c r="BL252" s="16" t="s">
        <v>88</v>
      </c>
      <c r="BM252" s="143" t="s">
        <v>2060</v>
      </c>
    </row>
    <row r="253" spans="2:65" s="1" customFormat="1">
      <c r="B253" s="31"/>
      <c r="D253" s="145" t="s">
        <v>163</v>
      </c>
      <c r="F253" s="146" t="s">
        <v>2059</v>
      </c>
      <c r="I253" s="147"/>
      <c r="L253" s="31"/>
      <c r="M253" s="148"/>
      <c r="T253" s="55"/>
      <c r="AT253" s="16" t="s">
        <v>163</v>
      </c>
      <c r="AU253" s="16" t="s">
        <v>82</v>
      </c>
    </row>
    <row r="254" spans="2:65" s="1" customFormat="1" ht="16.5" customHeight="1">
      <c r="B254" s="31"/>
      <c r="C254" s="156" t="s">
        <v>606</v>
      </c>
      <c r="D254" s="156" t="s">
        <v>167</v>
      </c>
      <c r="E254" s="157" t="s">
        <v>2061</v>
      </c>
      <c r="F254" s="158" t="s">
        <v>2062</v>
      </c>
      <c r="G254" s="159" t="s">
        <v>198</v>
      </c>
      <c r="H254" s="160">
        <v>30</v>
      </c>
      <c r="I254" s="161"/>
      <c r="J254" s="162">
        <f>ROUND(I254*H254,2)</f>
        <v>0</v>
      </c>
      <c r="K254" s="158" t="s">
        <v>1</v>
      </c>
      <c r="L254" s="31"/>
      <c r="M254" s="163" t="s">
        <v>1</v>
      </c>
      <c r="N254" s="164" t="s">
        <v>38</v>
      </c>
      <c r="P254" s="141">
        <f>O254*H254</f>
        <v>0</v>
      </c>
      <c r="Q254" s="141">
        <v>0</v>
      </c>
      <c r="R254" s="141">
        <f>Q254*H254</f>
        <v>0</v>
      </c>
      <c r="S254" s="141">
        <v>0</v>
      </c>
      <c r="T254" s="142">
        <f>S254*H254</f>
        <v>0</v>
      </c>
      <c r="AR254" s="143" t="s">
        <v>88</v>
      </c>
      <c r="AT254" s="143" t="s">
        <v>167</v>
      </c>
      <c r="AU254" s="143" t="s">
        <v>82</v>
      </c>
      <c r="AY254" s="16" t="s">
        <v>155</v>
      </c>
      <c r="BE254" s="144">
        <f>IF(N254="základní",J254,0)</f>
        <v>0</v>
      </c>
      <c r="BF254" s="144">
        <f>IF(N254="snížená",J254,0)</f>
        <v>0</v>
      </c>
      <c r="BG254" s="144">
        <f>IF(N254="zákl. přenesená",J254,0)</f>
        <v>0</v>
      </c>
      <c r="BH254" s="144">
        <f>IF(N254="sníž. přenesená",J254,0)</f>
        <v>0</v>
      </c>
      <c r="BI254" s="144">
        <f>IF(N254="nulová",J254,0)</f>
        <v>0</v>
      </c>
      <c r="BJ254" s="16" t="s">
        <v>78</v>
      </c>
      <c r="BK254" s="144">
        <f>ROUND(I254*H254,2)</f>
        <v>0</v>
      </c>
      <c r="BL254" s="16" t="s">
        <v>88</v>
      </c>
      <c r="BM254" s="143" t="s">
        <v>2063</v>
      </c>
    </row>
    <row r="255" spans="2:65" s="1" customFormat="1">
      <c r="B255" s="31"/>
      <c r="D255" s="145" t="s">
        <v>163</v>
      </c>
      <c r="F255" s="146" t="s">
        <v>2062</v>
      </c>
      <c r="I255" s="147"/>
      <c r="L255" s="31"/>
      <c r="M255" s="148"/>
      <c r="T255" s="55"/>
      <c r="AT255" s="16" t="s">
        <v>163</v>
      </c>
      <c r="AU255" s="16" t="s">
        <v>82</v>
      </c>
    </row>
    <row r="256" spans="2:65" s="1" customFormat="1" ht="16.5" customHeight="1">
      <c r="B256" s="31"/>
      <c r="C256" s="156" t="s">
        <v>612</v>
      </c>
      <c r="D256" s="156" t="s">
        <v>167</v>
      </c>
      <c r="E256" s="157" t="s">
        <v>2064</v>
      </c>
      <c r="F256" s="158" t="s">
        <v>2065</v>
      </c>
      <c r="G256" s="159" t="s">
        <v>198</v>
      </c>
      <c r="H256" s="160">
        <v>18</v>
      </c>
      <c r="I256" s="161"/>
      <c r="J256" s="162">
        <f>ROUND(I256*H256,2)</f>
        <v>0</v>
      </c>
      <c r="K256" s="158" t="s">
        <v>1</v>
      </c>
      <c r="L256" s="31"/>
      <c r="M256" s="163" t="s">
        <v>1</v>
      </c>
      <c r="N256" s="164" t="s">
        <v>38</v>
      </c>
      <c r="P256" s="141">
        <f>O256*H256</f>
        <v>0</v>
      </c>
      <c r="Q256" s="141">
        <v>0</v>
      </c>
      <c r="R256" s="141">
        <f>Q256*H256</f>
        <v>0</v>
      </c>
      <c r="S256" s="141">
        <v>0</v>
      </c>
      <c r="T256" s="142">
        <f>S256*H256</f>
        <v>0</v>
      </c>
      <c r="AR256" s="143" t="s">
        <v>88</v>
      </c>
      <c r="AT256" s="143" t="s">
        <v>167</v>
      </c>
      <c r="AU256" s="143" t="s">
        <v>82</v>
      </c>
      <c r="AY256" s="16" t="s">
        <v>155</v>
      </c>
      <c r="BE256" s="144">
        <f>IF(N256="základní",J256,0)</f>
        <v>0</v>
      </c>
      <c r="BF256" s="144">
        <f>IF(N256="snížená",J256,0)</f>
        <v>0</v>
      </c>
      <c r="BG256" s="144">
        <f>IF(N256="zákl. přenesená",J256,0)</f>
        <v>0</v>
      </c>
      <c r="BH256" s="144">
        <f>IF(N256="sníž. přenesená",J256,0)</f>
        <v>0</v>
      </c>
      <c r="BI256" s="144">
        <f>IF(N256="nulová",J256,0)</f>
        <v>0</v>
      </c>
      <c r="BJ256" s="16" t="s">
        <v>78</v>
      </c>
      <c r="BK256" s="144">
        <f>ROUND(I256*H256,2)</f>
        <v>0</v>
      </c>
      <c r="BL256" s="16" t="s">
        <v>88</v>
      </c>
      <c r="BM256" s="143" t="s">
        <v>2066</v>
      </c>
    </row>
    <row r="257" spans="2:65" s="1" customFormat="1">
      <c r="B257" s="31"/>
      <c r="D257" s="145" t="s">
        <v>163</v>
      </c>
      <c r="F257" s="146" t="s">
        <v>2065</v>
      </c>
      <c r="I257" s="147"/>
      <c r="L257" s="31"/>
      <c r="M257" s="148"/>
      <c r="T257" s="55"/>
      <c r="AT257" s="16" t="s">
        <v>163</v>
      </c>
      <c r="AU257" s="16" t="s">
        <v>82</v>
      </c>
    </row>
    <row r="258" spans="2:65" s="1" customFormat="1" ht="16.5" customHeight="1">
      <c r="B258" s="31"/>
      <c r="C258" s="156" t="s">
        <v>619</v>
      </c>
      <c r="D258" s="156" t="s">
        <v>167</v>
      </c>
      <c r="E258" s="157" t="s">
        <v>2067</v>
      </c>
      <c r="F258" s="158" t="s">
        <v>2068</v>
      </c>
      <c r="G258" s="159" t="s">
        <v>198</v>
      </c>
      <c r="H258" s="160">
        <v>55</v>
      </c>
      <c r="I258" s="161"/>
      <c r="J258" s="162">
        <f>ROUND(I258*H258,2)</f>
        <v>0</v>
      </c>
      <c r="K258" s="158" t="s">
        <v>1</v>
      </c>
      <c r="L258" s="31"/>
      <c r="M258" s="163" t="s">
        <v>1</v>
      </c>
      <c r="N258" s="164" t="s">
        <v>38</v>
      </c>
      <c r="P258" s="141">
        <f>O258*H258</f>
        <v>0</v>
      </c>
      <c r="Q258" s="141">
        <v>0</v>
      </c>
      <c r="R258" s="141">
        <f>Q258*H258</f>
        <v>0</v>
      </c>
      <c r="S258" s="141">
        <v>0</v>
      </c>
      <c r="T258" s="142">
        <f>S258*H258</f>
        <v>0</v>
      </c>
      <c r="AR258" s="143" t="s">
        <v>88</v>
      </c>
      <c r="AT258" s="143" t="s">
        <v>167</v>
      </c>
      <c r="AU258" s="143" t="s">
        <v>82</v>
      </c>
      <c r="AY258" s="16" t="s">
        <v>155</v>
      </c>
      <c r="BE258" s="144">
        <f>IF(N258="základní",J258,0)</f>
        <v>0</v>
      </c>
      <c r="BF258" s="144">
        <f>IF(N258="snížená",J258,0)</f>
        <v>0</v>
      </c>
      <c r="BG258" s="144">
        <f>IF(N258="zákl. přenesená",J258,0)</f>
        <v>0</v>
      </c>
      <c r="BH258" s="144">
        <f>IF(N258="sníž. přenesená",J258,0)</f>
        <v>0</v>
      </c>
      <c r="BI258" s="144">
        <f>IF(N258="nulová",J258,0)</f>
        <v>0</v>
      </c>
      <c r="BJ258" s="16" t="s">
        <v>78</v>
      </c>
      <c r="BK258" s="144">
        <f>ROUND(I258*H258,2)</f>
        <v>0</v>
      </c>
      <c r="BL258" s="16" t="s">
        <v>88</v>
      </c>
      <c r="BM258" s="143" t="s">
        <v>2069</v>
      </c>
    </row>
    <row r="259" spans="2:65" s="1" customFormat="1">
      <c r="B259" s="31"/>
      <c r="D259" s="145" t="s">
        <v>163</v>
      </c>
      <c r="F259" s="146" t="s">
        <v>2068</v>
      </c>
      <c r="I259" s="147"/>
      <c r="L259" s="31"/>
      <c r="M259" s="148"/>
      <c r="T259" s="55"/>
      <c r="AT259" s="16" t="s">
        <v>163</v>
      </c>
      <c r="AU259" s="16" t="s">
        <v>82</v>
      </c>
    </row>
    <row r="260" spans="2:65" s="1" customFormat="1" ht="16.5" customHeight="1">
      <c r="B260" s="31"/>
      <c r="C260" s="156" t="s">
        <v>627</v>
      </c>
      <c r="D260" s="156" t="s">
        <v>167</v>
      </c>
      <c r="E260" s="157" t="s">
        <v>2070</v>
      </c>
      <c r="F260" s="158" t="s">
        <v>2071</v>
      </c>
      <c r="G260" s="159" t="s">
        <v>929</v>
      </c>
      <c r="H260" s="160">
        <v>1</v>
      </c>
      <c r="I260" s="161"/>
      <c r="J260" s="162">
        <f>ROUND(I260*H260,2)</f>
        <v>0</v>
      </c>
      <c r="K260" s="158" t="s">
        <v>1</v>
      </c>
      <c r="L260" s="31"/>
      <c r="M260" s="163" t="s">
        <v>1</v>
      </c>
      <c r="N260" s="164" t="s">
        <v>38</v>
      </c>
      <c r="P260" s="141">
        <f>O260*H260</f>
        <v>0</v>
      </c>
      <c r="Q260" s="141">
        <v>0</v>
      </c>
      <c r="R260" s="141">
        <f>Q260*H260</f>
        <v>0</v>
      </c>
      <c r="S260" s="141">
        <v>0</v>
      </c>
      <c r="T260" s="142">
        <f>S260*H260</f>
        <v>0</v>
      </c>
      <c r="AR260" s="143" t="s">
        <v>88</v>
      </c>
      <c r="AT260" s="143" t="s">
        <v>167</v>
      </c>
      <c r="AU260" s="143" t="s">
        <v>82</v>
      </c>
      <c r="AY260" s="16" t="s">
        <v>155</v>
      </c>
      <c r="BE260" s="144">
        <f>IF(N260="základní",J260,0)</f>
        <v>0</v>
      </c>
      <c r="BF260" s="144">
        <f>IF(N260="snížená",J260,0)</f>
        <v>0</v>
      </c>
      <c r="BG260" s="144">
        <f>IF(N260="zákl. přenesená",J260,0)</f>
        <v>0</v>
      </c>
      <c r="BH260" s="144">
        <f>IF(N260="sníž. přenesená",J260,0)</f>
        <v>0</v>
      </c>
      <c r="BI260" s="144">
        <f>IF(N260="nulová",J260,0)</f>
        <v>0</v>
      </c>
      <c r="BJ260" s="16" t="s">
        <v>78</v>
      </c>
      <c r="BK260" s="144">
        <f>ROUND(I260*H260,2)</f>
        <v>0</v>
      </c>
      <c r="BL260" s="16" t="s">
        <v>88</v>
      </c>
      <c r="BM260" s="143" t="s">
        <v>2072</v>
      </c>
    </row>
    <row r="261" spans="2:65" s="1" customFormat="1">
      <c r="B261" s="31"/>
      <c r="D261" s="145" t="s">
        <v>163</v>
      </c>
      <c r="F261" s="146" t="s">
        <v>2071</v>
      </c>
      <c r="I261" s="147"/>
      <c r="L261" s="31"/>
      <c r="M261" s="148"/>
      <c r="T261" s="55"/>
      <c r="AT261" s="16" t="s">
        <v>163</v>
      </c>
      <c r="AU261" s="16" t="s">
        <v>82</v>
      </c>
    </row>
    <row r="262" spans="2:65" s="1" customFormat="1" ht="16.5" customHeight="1">
      <c r="B262" s="31"/>
      <c r="C262" s="156" t="s">
        <v>633</v>
      </c>
      <c r="D262" s="156" t="s">
        <v>167</v>
      </c>
      <c r="E262" s="157" t="s">
        <v>2073</v>
      </c>
      <c r="F262" s="158" t="s">
        <v>2074</v>
      </c>
      <c r="G262" s="159" t="s">
        <v>929</v>
      </c>
      <c r="H262" s="160">
        <v>25</v>
      </c>
      <c r="I262" s="161"/>
      <c r="J262" s="162">
        <f>ROUND(I262*H262,2)</f>
        <v>0</v>
      </c>
      <c r="K262" s="158" t="s">
        <v>1</v>
      </c>
      <c r="L262" s="31"/>
      <c r="M262" s="163" t="s">
        <v>1</v>
      </c>
      <c r="N262" s="164" t="s">
        <v>38</v>
      </c>
      <c r="P262" s="141">
        <f>O262*H262</f>
        <v>0</v>
      </c>
      <c r="Q262" s="141">
        <v>0</v>
      </c>
      <c r="R262" s="141">
        <f>Q262*H262</f>
        <v>0</v>
      </c>
      <c r="S262" s="141">
        <v>0</v>
      </c>
      <c r="T262" s="142">
        <f>S262*H262</f>
        <v>0</v>
      </c>
      <c r="AR262" s="143" t="s">
        <v>88</v>
      </c>
      <c r="AT262" s="143" t="s">
        <v>167</v>
      </c>
      <c r="AU262" s="143" t="s">
        <v>82</v>
      </c>
      <c r="AY262" s="16" t="s">
        <v>155</v>
      </c>
      <c r="BE262" s="144">
        <f>IF(N262="základní",J262,0)</f>
        <v>0</v>
      </c>
      <c r="BF262" s="144">
        <f>IF(N262="snížená",J262,0)</f>
        <v>0</v>
      </c>
      <c r="BG262" s="144">
        <f>IF(N262="zákl. přenesená",J262,0)</f>
        <v>0</v>
      </c>
      <c r="BH262" s="144">
        <f>IF(N262="sníž. přenesená",J262,0)</f>
        <v>0</v>
      </c>
      <c r="BI262" s="144">
        <f>IF(N262="nulová",J262,0)</f>
        <v>0</v>
      </c>
      <c r="BJ262" s="16" t="s">
        <v>78</v>
      </c>
      <c r="BK262" s="144">
        <f>ROUND(I262*H262,2)</f>
        <v>0</v>
      </c>
      <c r="BL262" s="16" t="s">
        <v>88</v>
      </c>
      <c r="BM262" s="143" t="s">
        <v>2075</v>
      </c>
    </row>
    <row r="263" spans="2:65" s="1" customFormat="1">
      <c r="B263" s="31"/>
      <c r="D263" s="145" t="s">
        <v>163</v>
      </c>
      <c r="F263" s="146" t="s">
        <v>2074</v>
      </c>
      <c r="I263" s="147"/>
      <c r="L263" s="31"/>
      <c r="M263" s="148"/>
      <c r="T263" s="55"/>
      <c r="AT263" s="16" t="s">
        <v>163</v>
      </c>
      <c r="AU263" s="16" t="s">
        <v>82</v>
      </c>
    </row>
    <row r="264" spans="2:65" s="1" customFormat="1" ht="16.5" customHeight="1">
      <c r="B264" s="31"/>
      <c r="C264" s="156" t="s">
        <v>640</v>
      </c>
      <c r="D264" s="156" t="s">
        <v>167</v>
      </c>
      <c r="E264" s="157" t="s">
        <v>2076</v>
      </c>
      <c r="F264" s="158" t="s">
        <v>2077</v>
      </c>
      <c r="G264" s="159" t="s">
        <v>929</v>
      </c>
      <c r="H264" s="160">
        <v>20</v>
      </c>
      <c r="I264" s="161"/>
      <c r="J264" s="162">
        <f>ROUND(I264*H264,2)</f>
        <v>0</v>
      </c>
      <c r="K264" s="158" t="s">
        <v>1</v>
      </c>
      <c r="L264" s="31"/>
      <c r="M264" s="163" t="s">
        <v>1</v>
      </c>
      <c r="N264" s="164" t="s">
        <v>38</v>
      </c>
      <c r="P264" s="141">
        <f>O264*H264</f>
        <v>0</v>
      </c>
      <c r="Q264" s="141">
        <v>0</v>
      </c>
      <c r="R264" s="141">
        <f>Q264*H264</f>
        <v>0</v>
      </c>
      <c r="S264" s="141">
        <v>0</v>
      </c>
      <c r="T264" s="142">
        <f>S264*H264</f>
        <v>0</v>
      </c>
      <c r="AR264" s="143" t="s">
        <v>88</v>
      </c>
      <c r="AT264" s="143" t="s">
        <v>167</v>
      </c>
      <c r="AU264" s="143" t="s">
        <v>82</v>
      </c>
      <c r="AY264" s="16" t="s">
        <v>155</v>
      </c>
      <c r="BE264" s="144">
        <f>IF(N264="základní",J264,0)</f>
        <v>0</v>
      </c>
      <c r="BF264" s="144">
        <f>IF(N264="snížená",J264,0)</f>
        <v>0</v>
      </c>
      <c r="BG264" s="144">
        <f>IF(N264="zákl. přenesená",J264,0)</f>
        <v>0</v>
      </c>
      <c r="BH264" s="144">
        <f>IF(N264="sníž. přenesená",J264,0)</f>
        <v>0</v>
      </c>
      <c r="BI264" s="144">
        <f>IF(N264="nulová",J264,0)</f>
        <v>0</v>
      </c>
      <c r="BJ264" s="16" t="s">
        <v>78</v>
      </c>
      <c r="BK264" s="144">
        <f>ROUND(I264*H264,2)</f>
        <v>0</v>
      </c>
      <c r="BL264" s="16" t="s">
        <v>88</v>
      </c>
      <c r="BM264" s="143" t="s">
        <v>2078</v>
      </c>
    </row>
    <row r="265" spans="2:65" s="1" customFormat="1">
      <c r="B265" s="31"/>
      <c r="D265" s="145" t="s">
        <v>163</v>
      </c>
      <c r="F265" s="146" t="s">
        <v>2077</v>
      </c>
      <c r="I265" s="147"/>
      <c r="L265" s="31"/>
      <c r="M265" s="148"/>
      <c r="T265" s="55"/>
      <c r="AT265" s="16" t="s">
        <v>163</v>
      </c>
      <c r="AU265" s="16" t="s">
        <v>82</v>
      </c>
    </row>
    <row r="266" spans="2:65" s="11" customFormat="1" ht="22.95" customHeight="1">
      <c r="B266" s="119"/>
      <c r="D266" s="120" t="s">
        <v>72</v>
      </c>
      <c r="E266" s="129" t="s">
        <v>2079</v>
      </c>
      <c r="F266" s="129" t="s">
        <v>2080</v>
      </c>
      <c r="I266" s="122"/>
      <c r="J266" s="130">
        <f>BK266</f>
        <v>0</v>
      </c>
      <c r="L266" s="119"/>
      <c r="M266" s="124"/>
      <c r="P266" s="125">
        <f>SUM(P267:P280)</f>
        <v>0</v>
      </c>
      <c r="R266" s="125">
        <f>SUM(R267:R280)</f>
        <v>0</v>
      </c>
      <c r="T266" s="126">
        <f>SUM(T267:T280)</f>
        <v>0</v>
      </c>
      <c r="AR266" s="120" t="s">
        <v>78</v>
      </c>
      <c r="AT266" s="127" t="s">
        <v>72</v>
      </c>
      <c r="AU266" s="127" t="s">
        <v>78</v>
      </c>
      <c r="AY266" s="120" t="s">
        <v>155</v>
      </c>
      <c r="BK266" s="128">
        <f>SUM(BK267:BK280)</f>
        <v>0</v>
      </c>
    </row>
    <row r="267" spans="2:65" s="1" customFormat="1" ht="21.75" customHeight="1">
      <c r="B267" s="31"/>
      <c r="C267" s="156" t="s">
        <v>646</v>
      </c>
      <c r="D267" s="156" t="s">
        <v>167</v>
      </c>
      <c r="E267" s="157" t="s">
        <v>2081</v>
      </c>
      <c r="F267" s="158" t="s">
        <v>2082</v>
      </c>
      <c r="G267" s="159" t="s">
        <v>929</v>
      </c>
      <c r="H267" s="160">
        <v>42</v>
      </c>
      <c r="I267" s="161"/>
      <c r="J267" s="162">
        <f>ROUND(I267*H267,2)</f>
        <v>0</v>
      </c>
      <c r="K267" s="158" t="s">
        <v>1</v>
      </c>
      <c r="L267" s="31"/>
      <c r="M267" s="163" t="s">
        <v>1</v>
      </c>
      <c r="N267" s="164" t="s">
        <v>38</v>
      </c>
      <c r="P267" s="141">
        <f>O267*H267</f>
        <v>0</v>
      </c>
      <c r="Q267" s="141">
        <v>0</v>
      </c>
      <c r="R267" s="141">
        <f>Q267*H267</f>
        <v>0</v>
      </c>
      <c r="S267" s="141">
        <v>0</v>
      </c>
      <c r="T267" s="142">
        <f>S267*H267</f>
        <v>0</v>
      </c>
      <c r="AR267" s="143" t="s">
        <v>88</v>
      </c>
      <c r="AT267" s="143" t="s">
        <v>167</v>
      </c>
      <c r="AU267" s="143" t="s">
        <v>82</v>
      </c>
      <c r="AY267" s="16" t="s">
        <v>155</v>
      </c>
      <c r="BE267" s="144">
        <f>IF(N267="základní",J267,0)</f>
        <v>0</v>
      </c>
      <c r="BF267" s="144">
        <f>IF(N267="snížená",J267,0)</f>
        <v>0</v>
      </c>
      <c r="BG267" s="144">
        <f>IF(N267="zákl. přenesená",J267,0)</f>
        <v>0</v>
      </c>
      <c r="BH267" s="144">
        <f>IF(N267="sníž. přenesená",J267,0)</f>
        <v>0</v>
      </c>
      <c r="BI267" s="144">
        <f>IF(N267="nulová",J267,0)</f>
        <v>0</v>
      </c>
      <c r="BJ267" s="16" t="s">
        <v>78</v>
      </c>
      <c r="BK267" s="144">
        <f>ROUND(I267*H267,2)</f>
        <v>0</v>
      </c>
      <c r="BL267" s="16" t="s">
        <v>88</v>
      </c>
      <c r="BM267" s="143" t="s">
        <v>2083</v>
      </c>
    </row>
    <row r="268" spans="2:65" s="1" customFormat="1">
      <c r="B268" s="31"/>
      <c r="D268" s="145" t="s">
        <v>163</v>
      </c>
      <c r="F268" s="146" t="s">
        <v>2082</v>
      </c>
      <c r="I268" s="147"/>
      <c r="L268" s="31"/>
      <c r="M268" s="148"/>
      <c r="T268" s="55"/>
      <c r="AT268" s="16" t="s">
        <v>163</v>
      </c>
      <c r="AU268" s="16" t="s">
        <v>82</v>
      </c>
    </row>
    <row r="269" spans="2:65" s="1" customFormat="1" ht="21.75" customHeight="1">
      <c r="B269" s="31"/>
      <c r="C269" s="156" t="s">
        <v>654</v>
      </c>
      <c r="D269" s="156" t="s">
        <v>167</v>
      </c>
      <c r="E269" s="157" t="s">
        <v>2084</v>
      </c>
      <c r="F269" s="158" t="s">
        <v>2085</v>
      </c>
      <c r="G269" s="159" t="s">
        <v>929</v>
      </c>
      <c r="H269" s="160">
        <v>6</v>
      </c>
      <c r="I269" s="161"/>
      <c r="J269" s="162">
        <f>ROUND(I269*H269,2)</f>
        <v>0</v>
      </c>
      <c r="K269" s="158" t="s">
        <v>1</v>
      </c>
      <c r="L269" s="31"/>
      <c r="M269" s="163" t="s">
        <v>1</v>
      </c>
      <c r="N269" s="164" t="s">
        <v>38</v>
      </c>
      <c r="P269" s="141">
        <f>O269*H269</f>
        <v>0</v>
      </c>
      <c r="Q269" s="141">
        <v>0</v>
      </c>
      <c r="R269" s="141">
        <f>Q269*H269</f>
        <v>0</v>
      </c>
      <c r="S269" s="141">
        <v>0</v>
      </c>
      <c r="T269" s="142">
        <f>S269*H269</f>
        <v>0</v>
      </c>
      <c r="AR269" s="143" t="s">
        <v>88</v>
      </c>
      <c r="AT269" s="143" t="s">
        <v>167</v>
      </c>
      <c r="AU269" s="143" t="s">
        <v>82</v>
      </c>
      <c r="AY269" s="16" t="s">
        <v>155</v>
      </c>
      <c r="BE269" s="144">
        <f>IF(N269="základní",J269,0)</f>
        <v>0</v>
      </c>
      <c r="BF269" s="144">
        <f>IF(N269="snížená",J269,0)</f>
        <v>0</v>
      </c>
      <c r="BG269" s="144">
        <f>IF(N269="zákl. přenesená",J269,0)</f>
        <v>0</v>
      </c>
      <c r="BH269" s="144">
        <f>IF(N269="sníž. přenesená",J269,0)</f>
        <v>0</v>
      </c>
      <c r="BI269" s="144">
        <f>IF(N269="nulová",J269,0)</f>
        <v>0</v>
      </c>
      <c r="BJ269" s="16" t="s">
        <v>78</v>
      </c>
      <c r="BK269" s="144">
        <f>ROUND(I269*H269,2)</f>
        <v>0</v>
      </c>
      <c r="BL269" s="16" t="s">
        <v>88</v>
      </c>
      <c r="BM269" s="143" t="s">
        <v>2086</v>
      </c>
    </row>
    <row r="270" spans="2:65" s="1" customFormat="1">
      <c r="B270" s="31"/>
      <c r="D270" s="145" t="s">
        <v>163</v>
      </c>
      <c r="F270" s="146" t="s">
        <v>2085</v>
      </c>
      <c r="I270" s="147"/>
      <c r="L270" s="31"/>
      <c r="M270" s="148"/>
      <c r="T270" s="55"/>
      <c r="AT270" s="16" t="s">
        <v>163</v>
      </c>
      <c r="AU270" s="16" t="s">
        <v>82</v>
      </c>
    </row>
    <row r="271" spans="2:65" s="1" customFormat="1" ht="21.75" customHeight="1">
      <c r="B271" s="31"/>
      <c r="C271" s="156" t="s">
        <v>664</v>
      </c>
      <c r="D271" s="156" t="s">
        <v>167</v>
      </c>
      <c r="E271" s="157" t="s">
        <v>2087</v>
      </c>
      <c r="F271" s="158" t="s">
        <v>2088</v>
      </c>
      <c r="G271" s="159" t="s">
        <v>929</v>
      </c>
      <c r="H271" s="160">
        <v>10</v>
      </c>
      <c r="I271" s="161"/>
      <c r="J271" s="162">
        <f>ROUND(I271*H271,2)</f>
        <v>0</v>
      </c>
      <c r="K271" s="158" t="s">
        <v>1</v>
      </c>
      <c r="L271" s="31"/>
      <c r="M271" s="163" t="s">
        <v>1</v>
      </c>
      <c r="N271" s="164" t="s">
        <v>38</v>
      </c>
      <c r="P271" s="141">
        <f>O271*H271</f>
        <v>0</v>
      </c>
      <c r="Q271" s="141">
        <v>0</v>
      </c>
      <c r="R271" s="141">
        <f>Q271*H271</f>
        <v>0</v>
      </c>
      <c r="S271" s="141">
        <v>0</v>
      </c>
      <c r="T271" s="142">
        <f>S271*H271</f>
        <v>0</v>
      </c>
      <c r="AR271" s="143" t="s">
        <v>88</v>
      </c>
      <c r="AT271" s="143" t="s">
        <v>167</v>
      </c>
      <c r="AU271" s="143" t="s">
        <v>82</v>
      </c>
      <c r="AY271" s="16" t="s">
        <v>155</v>
      </c>
      <c r="BE271" s="144">
        <f>IF(N271="základní",J271,0)</f>
        <v>0</v>
      </c>
      <c r="BF271" s="144">
        <f>IF(N271="snížená",J271,0)</f>
        <v>0</v>
      </c>
      <c r="BG271" s="144">
        <f>IF(N271="zákl. přenesená",J271,0)</f>
        <v>0</v>
      </c>
      <c r="BH271" s="144">
        <f>IF(N271="sníž. přenesená",J271,0)</f>
        <v>0</v>
      </c>
      <c r="BI271" s="144">
        <f>IF(N271="nulová",J271,0)</f>
        <v>0</v>
      </c>
      <c r="BJ271" s="16" t="s">
        <v>78</v>
      </c>
      <c r="BK271" s="144">
        <f>ROUND(I271*H271,2)</f>
        <v>0</v>
      </c>
      <c r="BL271" s="16" t="s">
        <v>88</v>
      </c>
      <c r="BM271" s="143" t="s">
        <v>2089</v>
      </c>
    </row>
    <row r="272" spans="2:65" s="1" customFormat="1">
      <c r="B272" s="31"/>
      <c r="D272" s="145" t="s">
        <v>163</v>
      </c>
      <c r="F272" s="146" t="s">
        <v>2088</v>
      </c>
      <c r="I272" s="147"/>
      <c r="L272" s="31"/>
      <c r="M272" s="148"/>
      <c r="T272" s="55"/>
      <c r="AT272" s="16" t="s">
        <v>163</v>
      </c>
      <c r="AU272" s="16" t="s">
        <v>82</v>
      </c>
    </row>
    <row r="273" spans="2:65" s="1" customFormat="1" ht="24.15" customHeight="1">
      <c r="B273" s="31"/>
      <c r="C273" s="156" t="s">
        <v>671</v>
      </c>
      <c r="D273" s="156" t="s">
        <v>167</v>
      </c>
      <c r="E273" s="157" t="s">
        <v>2090</v>
      </c>
      <c r="F273" s="158" t="s">
        <v>2091</v>
      </c>
      <c r="G273" s="159" t="s">
        <v>929</v>
      </c>
      <c r="H273" s="160">
        <v>5</v>
      </c>
      <c r="I273" s="161"/>
      <c r="J273" s="162">
        <f>ROUND(I273*H273,2)</f>
        <v>0</v>
      </c>
      <c r="K273" s="158" t="s">
        <v>1</v>
      </c>
      <c r="L273" s="31"/>
      <c r="M273" s="163" t="s">
        <v>1</v>
      </c>
      <c r="N273" s="164" t="s">
        <v>38</v>
      </c>
      <c r="P273" s="141">
        <f>O273*H273</f>
        <v>0</v>
      </c>
      <c r="Q273" s="141">
        <v>0</v>
      </c>
      <c r="R273" s="141">
        <f>Q273*H273</f>
        <v>0</v>
      </c>
      <c r="S273" s="141">
        <v>0</v>
      </c>
      <c r="T273" s="142">
        <f>S273*H273</f>
        <v>0</v>
      </c>
      <c r="AR273" s="143" t="s">
        <v>88</v>
      </c>
      <c r="AT273" s="143" t="s">
        <v>167</v>
      </c>
      <c r="AU273" s="143" t="s">
        <v>82</v>
      </c>
      <c r="AY273" s="16" t="s">
        <v>155</v>
      </c>
      <c r="BE273" s="144">
        <f>IF(N273="základní",J273,0)</f>
        <v>0</v>
      </c>
      <c r="BF273" s="144">
        <f>IF(N273="snížená",J273,0)</f>
        <v>0</v>
      </c>
      <c r="BG273" s="144">
        <f>IF(N273="zákl. přenesená",J273,0)</f>
        <v>0</v>
      </c>
      <c r="BH273" s="144">
        <f>IF(N273="sníž. přenesená",J273,0)</f>
        <v>0</v>
      </c>
      <c r="BI273" s="144">
        <f>IF(N273="nulová",J273,0)</f>
        <v>0</v>
      </c>
      <c r="BJ273" s="16" t="s">
        <v>78</v>
      </c>
      <c r="BK273" s="144">
        <f>ROUND(I273*H273,2)</f>
        <v>0</v>
      </c>
      <c r="BL273" s="16" t="s">
        <v>88</v>
      </c>
      <c r="BM273" s="143" t="s">
        <v>2092</v>
      </c>
    </row>
    <row r="274" spans="2:65" s="1" customFormat="1" ht="19.2">
      <c r="B274" s="31"/>
      <c r="D274" s="145" t="s">
        <v>163</v>
      </c>
      <c r="F274" s="146" t="s">
        <v>2091</v>
      </c>
      <c r="I274" s="147"/>
      <c r="L274" s="31"/>
      <c r="M274" s="148"/>
      <c r="T274" s="55"/>
      <c r="AT274" s="16" t="s">
        <v>163</v>
      </c>
      <c r="AU274" s="16" t="s">
        <v>82</v>
      </c>
    </row>
    <row r="275" spans="2:65" s="1" customFormat="1" ht="16.5" customHeight="1">
      <c r="B275" s="31"/>
      <c r="C275" s="156" t="s">
        <v>678</v>
      </c>
      <c r="D275" s="156" t="s">
        <v>167</v>
      </c>
      <c r="E275" s="157" t="s">
        <v>2093</v>
      </c>
      <c r="F275" s="158" t="s">
        <v>2094</v>
      </c>
      <c r="G275" s="159" t="s">
        <v>929</v>
      </c>
      <c r="H275" s="160">
        <v>4</v>
      </c>
      <c r="I275" s="161"/>
      <c r="J275" s="162">
        <f>ROUND(I275*H275,2)</f>
        <v>0</v>
      </c>
      <c r="K275" s="158" t="s">
        <v>1</v>
      </c>
      <c r="L275" s="31"/>
      <c r="M275" s="163" t="s">
        <v>1</v>
      </c>
      <c r="N275" s="164" t="s">
        <v>38</v>
      </c>
      <c r="P275" s="141">
        <f>O275*H275</f>
        <v>0</v>
      </c>
      <c r="Q275" s="141">
        <v>0</v>
      </c>
      <c r="R275" s="141">
        <f>Q275*H275</f>
        <v>0</v>
      </c>
      <c r="S275" s="141">
        <v>0</v>
      </c>
      <c r="T275" s="142">
        <f>S275*H275</f>
        <v>0</v>
      </c>
      <c r="AR275" s="143" t="s">
        <v>88</v>
      </c>
      <c r="AT275" s="143" t="s">
        <v>167</v>
      </c>
      <c r="AU275" s="143" t="s">
        <v>82</v>
      </c>
      <c r="AY275" s="16" t="s">
        <v>155</v>
      </c>
      <c r="BE275" s="144">
        <f>IF(N275="základní",J275,0)</f>
        <v>0</v>
      </c>
      <c r="BF275" s="144">
        <f>IF(N275="snížená",J275,0)</f>
        <v>0</v>
      </c>
      <c r="BG275" s="144">
        <f>IF(N275="zákl. přenesená",J275,0)</f>
        <v>0</v>
      </c>
      <c r="BH275" s="144">
        <f>IF(N275="sníž. přenesená",J275,0)</f>
        <v>0</v>
      </c>
      <c r="BI275" s="144">
        <f>IF(N275="nulová",J275,0)</f>
        <v>0</v>
      </c>
      <c r="BJ275" s="16" t="s">
        <v>78</v>
      </c>
      <c r="BK275" s="144">
        <f>ROUND(I275*H275,2)</f>
        <v>0</v>
      </c>
      <c r="BL275" s="16" t="s">
        <v>88</v>
      </c>
      <c r="BM275" s="143" t="s">
        <v>2095</v>
      </c>
    </row>
    <row r="276" spans="2:65" s="1" customFormat="1">
      <c r="B276" s="31"/>
      <c r="D276" s="145" t="s">
        <v>163</v>
      </c>
      <c r="F276" s="146" t="s">
        <v>2094</v>
      </c>
      <c r="I276" s="147"/>
      <c r="L276" s="31"/>
      <c r="M276" s="148"/>
      <c r="T276" s="55"/>
      <c r="AT276" s="16" t="s">
        <v>163</v>
      </c>
      <c r="AU276" s="16" t="s">
        <v>82</v>
      </c>
    </row>
    <row r="277" spans="2:65" s="1" customFormat="1" ht="24.15" customHeight="1">
      <c r="B277" s="31"/>
      <c r="C277" s="156" t="s">
        <v>687</v>
      </c>
      <c r="D277" s="156" t="s">
        <v>167</v>
      </c>
      <c r="E277" s="157" t="s">
        <v>2096</v>
      </c>
      <c r="F277" s="158" t="s">
        <v>2097</v>
      </c>
      <c r="G277" s="159" t="s">
        <v>929</v>
      </c>
      <c r="H277" s="160">
        <v>2</v>
      </c>
      <c r="I277" s="161"/>
      <c r="J277" s="162">
        <f>ROUND(I277*H277,2)</f>
        <v>0</v>
      </c>
      <c r="K277" s="158" t="s">
        <v>1</v>
      </c>
      <c r="L277" s="31"/>
      <c r="M277" s="163" t="s">
        <v>1</v>
      </c>
      <c r="N277" s="164" t="s">
        <v>38</v>
      </c>
      <c r="P277" s="141">
        <f>O277*H277</f>
        <v>0</v>
      </c>
      <c r="Q277" s="141">
        <v>0</v>
      </c>
      <c r="R277" s="141">
        <f>Q277*H277</f>
        <v>0</v>
      </c>
      <c r="S277" s="141">
        <v>0</v>
      </c>
      <c r="T277" s="142">
        <f>S277*H277</f>
        <v>0</v>
      </c>
      <c r="AR277" s="143" t="s">
        <v>88</v>
      </c>
      <c r="AT277" s="143" t="s">
        <v>167</v>
      </c>
      <c r="AU277" s="143" t="s">
        <v>82</v>
      </c>
      <c r="AY277" s="16" t="s">
        <v>155</v>
      </c>
      <c r="BE277" s="144">
        <f>IF(N277="základní",J277,0)</f>
        <v>0</v>
      </c>
      <c r="BF277" s="144">
        <f>IF(N277="snížená",J277,0)</f>
        <v>0</v>
      </c>
      <c r="BG277" s="144">
        <f>IF(N277="zákl. přenesená",J277,0)</f>
        <v>0</v>
      </c>
      <c r="BH277" s="144">
        <f>IF(N277="sníž. přenesená",J277,0)</f>
        <v>0</v>
      </c>
      <c r="BI277" s="144">
        <f>IF(N277="nulová",J277,0)</f>
        <v>0</v>
      </c>
      <c r="BJ277" s="16" t="s">
        <v>78</v>
      </c>
      <c r="BK277" s="144">
        <f>ROUND(I277*H277,2)</f>
        <v>0</v>
      </c>
      <c r="BL277" s="16" t="s">
        <v>88</v>
      </c>
      <c r="BM277" s="143" t="s">
        <v>2098</v>
      </c>
    </row>
    <row r="278" spans="2:65" s="1" customFormat="1">
      <c r="B278" s="31"/>
      <c r="D278" s="145" t="s">
        <v>163</v>
      </c>
      <c r="F278" s="146" t="s">
        <v>2097</v>
      </c>
      <c r="I278" s="147"/>
      <c r="L278" s="31"/>
      <c r="M278" s="148"/>
      <c r="T278" s="55"/>
      <c r="AT278" s="16" t="s">
        <v>163</v>
      </c>
      <c r="AU278" s="16" t="s">
        <v>82</v>
      </c>
    </row>
    <row r="279" spans="2:65" s="1" customFormat="1" ht="16.5" customHeight="1">
      <c r="B279" s="31"/>
      <c r="C279" s="156" t="s">
        <v>695</v>
      </c>
      <c r="D279" s="156" t="s">
        <v>167</v>
      </c>
      <c r="E279" s="157" t="s">
        <v>2099</v>
      </c>
      <c r="F279" s="158" t="s">
        <v>2100</v>
      </c>
      <c r="G279" s="159" t="s">
        <v>929</v>
      </c>
      <c r="H279" s="160">
        <v>66</v>
      </c>
      <c r="I279" s="161"/>
      <c r="J279" s="162">
        <f>ROUND(I279*H279,2)</f>
        <v>0</v>
      </c>
      <c r="K279" s="158" t="s">
        <v>1</v>
      </c>
      <c r="L279" s="31"/>
      <c r="M279" s="163" t="s">
        <v>1</v>
      </c>
      <c r="N279" s="164" t="s">
        <v>38</v>
      </c>
      <c r="P279" s="141">
        <f>O279*H279</f>
        <v>0</v>
      </c>
      <c r="Q279" s="141">
        <v>0</v>
      </c>
      <c r="R279" s="141">
        <f>Q279*H279</f>
        <v>0</v>
      </c>
      <c r="S279" s="141">
        <v>0</v>
      </c>
      <c r="T279" s="142">
        <f>S279*H279</f>
        <v>0</v>
      </c>
      <c r="AR279" s="143" t="s">
        <v>88</v>
      </c>
      <c r="AT279" s="143" t="s">
        <v>167</v>
      </c>
      <c r="AU279" s="143" t="s">
        <v>82</v>
      </c>
      <c r="AY279" s="16" t="s">
        <v>155</v>
      </c>
      <c r="BE279" s="144">
        <f>IF(N279="základní",J279,0)</f>
        <v>0</v>
      </c>
      <c r="BF279" s="144">
        <f>IF(N279="snížená",J279,0)</f>
        <v>0</v>
      </c>
      <c r="BG279" s="144">
        <f>IF(N279="zákl. přenesená",J279,0)</f>
        <v>0</v>
      </c>
      <c r="BH279" s="144">
        <f>IF(N279="sníž. přenesená",J279,0)</f>
        <v>0</v>
      </c>
      <c r="BI279" s="144">
        <f>IF(N279="nulová",J279,0)</f>
        <v>0</v>
      </c>
      <c r="BJ279" s="16" t="s">
        <v>78</v>
      </c>
      <c r="BK279" s="144">
        <f>ROUND(I279*H279,2)</f>
        <v>0</v>
      </c>
      <c r="BL279" s="16" t="s">
        <v>88</v>
      </c>
      <c r="BM279" s="143" t="s">
        <v>2101</v>
      </c>
    </row>
    <row r="280" spans="2:65" s="1" customFormat="1">
      <c r="B280" s="31"/>
      <c r="D280" s="145" t="s">
        <v>163</v>
      </c>
      <c r="F280" s="146" t="s">
        <v>2100</v>
      </c>
      <c r="I280" s="147"/>
      <c r="L280" s="31"/>
      <c r="M280" s="148"/>
      <c r="T280" s="55"/>
      <c r="AT280" s="16" t="s">
        <v>163</v>
      </c>
      <c r="AU280" s="16" t="s">
        <v>82</v>
      </c>
    </row>
    <row r="281" spans="2:65" s="11" customFormat="1" ht="22.95" customHeight="1">
      <c r="B281" s="119"/>
      <c r="D281" s="120" t="s">
        <v>72</v>
      </c>
      <c r="E281" s="129" t="s">
        <v>2102</v>
      </c>
      <c r="F281" s="129" t="s">
        <v>2103</v>
      </c>
      <c r="I281" s="122"/>
      <c r="J281" s="130">
        <f>BK281</f>
        <v>0</v>
      </c>
      <c r="L281" s="119"/>
      <c r="M281" s="124"/>
      <c r="P281" s="125">
        <f>SUM(P282:P295)</f>
        <v>0</v>
      </c>
      <c r="R281" s="125">
        <f>SUM(R282:R295)</f>
        <v>0</v>
      </c>
      <c r="T281" s="126">
        <f>SUM(T282:T295)</f>
        <v>0</v>
      </c>
      <c r="AR281" s="120" t="s">
        <v>78</v>
      </c>
      <c r="AT281" s="127" t="s">
        <v>72</v>
      </c>
      <c r="AU281" s="127" t="s">
        <v>78</v>
      </c>
      <c r="AY281" s="120" t="s">
        <v>155</v>
      </c>
      <c r="BK281" s="128">
        <f>SUM(BK282:BK295)</f>
        <v>0</v>
      </c>
    </row>
    <row r="282" spans="2:65" s="1" customFormat="1" ht="16.5" customHeight="1">
      <c r="B282" s="31"/>
      <c r="C282" s="156" t="s">
        <v>700</v>
      </c>
      <c r="D282" s="156" t="s">
        <v>167</v>
      </c>
      <c r="E282" s="157" t="s">
        <v>2104</v>
      </c>
      <c r="F282" s="158" t="s">
        <v>2105</v>
      </c>
      <c r="G282" s="159" t="s">
        <v>198</v>
      </c>
      <c r="H282" s="160">
        <v>195</v>
      </c>
      <c r="I282" s="161"/>
      <c r="J282" s="162">
        <f>ROUND(I282*H282,2)</f>
        <v>0</v>
      </c>
      <c r="K282" s="158" t="s">
        <v>1</v>
      </c>
      <c r="L282" s="31"/>
      <c r="M282" s="163" t="s">
        <v>1</v>
      </c>
      <c r="N282" s="164" t="s">
        <v>38</v>
      </c>
      <c r="P282" s="141">
        <f>O282*H282</f>
        <v>0</v>
      </c>
      <c r="Q282" s="141">
        <v>0</v>
      </c>
      <c r="R282" s="141">
        <f>Q282*H282</f>
        <v>0</v>
      </c>
      <c r="S282" s="141">
        <v>0</v>
      </c>
      <c r="T282" s="142">
        <f>S282*H282</f>
        <v>0</v>
      </c>
      <c r="AR282" s="143" t="s">
        <v>88</v>
      </c>
      <c r="AT282" s="143" t="s">
        <v>167</v>
      </c>
      <c r="AU282" s="143" t="s">
        <v>82</v>
      </c>
      <c r="AY282" s="16" t="s">
        <v>155</v>
      </c>
      <c r="BE282" s="144">
        <f>IF(N282="základní",J282,0)</f>
        <v>0</v>
      </c>
      <c r="BF282" s="144">
        <f>IF(N282="snížená",J282,0)</f>
        <v>0</v>
      </c>
      <c r="BG282" s="144">
        <f>IF(N282="zákl. přenesená",J282,0)</f>
        <v>0</v>
      </c>
      <c r="BH282" s="144">
        <f>IF(N282="sníž. přenesená",J282,0)</f>
        <v>0</v>
      </c>
      <c r="BI282" s="144">
        <f>IF(N282="nulová",J282,0)</f>
        <v>0</v>
      </c>
      <c r="BJ282" s="16" t="s">
        <v>78</v>
      </c>
      <c r="BK282" s="144">
        <f>ROUND(I282*H282,2)</f>
        <v>0</v>
      </c>
      <c r="BL282" s="16" t="s">
        <v>88</v>
      </c>
      <c r="BM282" s="143" t="s">
        <v>2106</v>
      </c>
    </row>
    <row r="283" spans="2:65" s="1" customFormat="1">
      <c r="B283" s="31"/>
      <c r="D283" s="145" t="s">
        <v>163</v>
      </c>
      <c r="F283" s="146" t="s">
        <v>2105</v>
      </c>
      <c r="I283" s="147"/>
      <c r="L283" s="31"/>
      <c r="M283" s="148"/>
      <c r="T283" s="55"/>
      <c r="AT283" s="16" t="s">
        <v>163</v>
      </c>
      <c r="AU283" s="16" t="s">
        <v>82</v>
      </c>
    </row>
    <row r="284" spans="2:65" s="1" customFormat="1" ht="16.5" customHeight="1">
      <c r="B284" s="31"/>
      <c r="C284" s="156" t="s">
        <v>706</v>
      </c>
      <c r="D284" s="156" t="s">
        <v>167</v>
      </c>
      <c r="E284" s="157" t="s">
        <v>2107</v>
      </c>
      <c r="F284" s="158" t="s">
        <v>2108</v>
      </c>
      <c r="G284" s="159" t="s">
        <v>929</v>
      </c>
      <c r="H284" s="160">
        <v>190</v>
      </c>
      <c r="I284" s="161"/>
      <c r="J284" s="162">
        <f>ROUND(I284*H284,2)</f>
        <v>0</v>
      </c>
      <c r="K284" s="158" t="s">
        <v>1</v>
      </c>
      <c r="L284" s="31"/>
      <c r="M284" s="163" t="s">
        <v>1</v>
      </c>
      <c r="N284" s="164" t="s">
        <v>38</v>
      </c>
      <c r="P284" s="141">
        <f>O284*H284</f>
        <v>0</v>
      </c>
      <c r="Q284" s="141">
        <v>0</v>
      </c>
      <c r="R284" s="141">
        <f>Q284*H284</f>
        <v>0</v>
      </c>
      <c r="S284" s="141">
        <v>0</v>
      </c>
      <c r="T284" s="142">
        <f>S284*H284</f>
        <v>0</v>
      </c>
      <c r="AR284" s="143" t="s">
        <v>88</v>
      </c>
      <c r="AT284" s="143" t="s">
        <v>167</v>
      </c>
      <c r="AU284" s="143" t="s">
        <v>82</v>
      </c>
      <c r="AY284" s="16" t="s">
        <v>155</v>
      </c>
      <c r="BE284" s="144">
        <f>IF(N284="základní",J284,0)</f>
        <v>0</v>
      </c>
      <c r="BF284" s="144">
        <f>IF(N284="snížená",J284,0)</f>
        <v>0</v>
      </c>
      <c r="BG284" s="144">
        <f>IF(N284="zákl. přenesená",J284,0)</f>
        <v>0</v>
      </c>
      <c r="BH284" s="144">
        <f>IF(N284="sníž. přenesená",J284,0)</f>
        <v>0</v>
      </c>
      <c r="BI284" s="144">
        <f>IF(N284="nulová",J284,0)</f>
        <v>0</v>
      </c>
      <c r="BJ284" s="16" t="s">
        <v>78</v>
      </c>
      <c r="BK284" s="144">
        <f>ROUND(I284*H284,2)</f>
        <v>0</v>
      </c>
      <c r="BL284" s="16" t="s">
        <v>88</v>
      </c>
      <c r="BM284" s="143" t="s">
        <v>2109</v>
      </c>
    </row>
    <row r="285" spans="2:65" s="1" customFormat="1">
      <c r="B285" s="31"/>
      <c r="D285" s="145" t="s">
        <v>163</v>
      </c>
      <c r="F285" s="146" t="s">
        <v>2108</v>
      </c>
      <c r="I285" s="147"/>
      <c r="L285" s="31"/>
      <c r="M285" s="148"/>
      <c r="T285" s="55"/>
      <c r="AT285" s="16" t="s">
        <v>163</v>
      </c>
      <c r="AU285" s="16" t="s">
        <v>82</v>
      </c>
    </row>
    <row r="286" spans="2:65" s="1" customFormat="1" ht="16.5" customHeight="1">
      <c r="B286" s="31"/>
      <c r="C286" s="156" t="s">
        <v>711</v>
      </c>
      <c r="D286" s="156" t="s">
        <v>167</v>
      </c>
      <c r="E286" s="157" t="s">
        <v>2110</v>
      </c>
      <c r="F286" s="158" t="s">
        <v>2111</v>
      </c>
      <c r="G286" s="159" t="s">
        <v>929</v>
      </c>
      <c r="H286" s="160">
        <v>16</v>
      </c>
      <c r="I286" s="161"/>
      <c r="J286" s="162">
        <f>ROUND(I286*H286,2)</f>
        <v>0</v>
      </c>
      <c r="K286" s="158" t="s">
        <v>1</v>
      </c>
      <c r="L286" s="31"/>
      <c r="M286" s="163" t="s">
        <v>1</v>
      </c>
      <c r="N286" s="164" t="s">
        <v>38</v>
      </c>
      <c r="P286" s="141">
        <f>O286*H286</f>
        <v>0</v>
      </c>
      <c r="Q286" s="141">
        <v>0</v>
      </c>
      <c r="R286" s="141">
        <f>Q286*H286</f>
        <v>0</v>
      </c>
      <c r="S286" s="141">
        <v>0</v>
      </c>
      <c r="T286" s="142">
        <f>S286*H286</f>
        <v>0</v>
      </c>
      <c r="AR286" s="143" t="s">
        <v>88</v>
      </c>
      <c r="AT286" s="143" t="s">
        <v>167</v>
      </c>
      <c r="AU286" s="143" t="s">
        <v>82</v>
      </c>
      <c r="AY286" s="16" t="s">
        <v>155</v>
      </c>
      <c r="BE286" s="144">
        <f>IF(N286="základní",J286,0)</f>
        <v>0</v>
      </c>
      <c r="BF286" s="144">
        <f>IF(N286="snížená",J286,0)</f>
        <v>0</v>
      </c>
      <c r="BG286" s="144">
        <f>IF(N286="zákl. přenesená",J286,0)</f>
        <v>0</v>
      </c>
      <c r="BH286" s="144">
        <f>IF(N286="sníž. přenesená",J286,0)</f>
        <v>0</v>
      </c>
      <c r="BI286" s="144">
        <f>IF(N286="nulová",J286,0)</f>
        <v>0</v>
      </c>
      <c r="BJ286" s="16" t="s">
        <v>78</v>
      </c>
      <c r="BK286" s="144">
        <f>ROUND(I286*H286,2)</f>
        <v>0</v>
      </c>
      <c r="BL286" s="16" t="s">
        <v>88</v>
      </c>
      <c r="BM286" s="143" t="s">
        <v>2112</v>
      </c>
    </row>
    <row r="287" spans="2:65" s="1" customFormat="1">
      <c r="B287" s="31"/>
      <c r="D287" s="145" t="s">
        <v>163</v>
      </c>
      <c r="F287" s="146" t="s">
        <v>2111</v>
      </c>
      <c r="I287" s="147"/>
      <c r="L287" s="31"/>
      <c r="M287" s="148"/>
      <c r="T287" s="55"/>
      <c r="AT287" s="16" t="s">
        <v>163</v>
      </c>
      <c r="AU287" s="16" t="s">
        <v>82</v>
      </c>
    </row>
    <row r="288" spans="2:65" s="1" customFormat="1" ht="16.5" customHeight="1">
      <c r="B288" s="31"/>
      <c r="C288" s="156" t="s">
        <v>718</v>
      </c>
      <c r="D288" s="156" t="s">
        <v>167</v>
      </c>
      <c r="E288" s="157" t="s">
        <v>2113</v>
      </c>
      <c r="F288" s="158" t="s">
        <v>2114</v>
      </c>
      <c r="G288" s="159" t="s">
        <v>929</v>
      </c>
      <c r="H288" s="160">
        <v>98</v>
      </c>
      <c r="I288" s="161"/>
      <c r="J288" s="162">
        <f>ROUND(I288*H288,2)</f>
        <v>0</v>
      </c>
      <c r="K288" s="158" t="s">
        <v>1</v>
      </c>
      <c r="L288" s="31"/>
      <c r="M288" s="163" t="s">
        <v>1</v>
      </c>
      <c r="N288" s="164" t="s">
        <v>38</v>
      </c>
      <c r="P288" s="141">
        <f>O288*H288</f>
        <v>0</v>
      </c>
      <c r="Q288" s="141">
        <v>0</v>
      </c>
      <c r="R288" s="141">
        <f>Q288*H288</f>
        <v>0</v>
      </c>
      <c r="S288" s="141">
        <v>0</v>
      </c>
      <c r="T288" s="142">
        <f>S288*H288</f>
        <v>0</v>
      </c>
      <c r="AR288" s="143" t="s">
        <v>88</v>
      </c>
      <c r="AT288" s="143" t="s">
        <v>167</v>
      </c>
      <c r="AU288" s="143" t="s">
        <v>82</v>
      </c>
      <c r="AY288" s="16" t="s">
        <v>155</v>
      </c>
      <c r="BE288" s="144">
        <f>IF(N288="základní",J288,0)</f>
        <v>0</v>
      </c>
      <c r="BF288" s="144">
        <f>IF(N288="snížená",J288,0)</f>
        <v>0</v>
      </c>
      <c r="BG288" s="144">
        <f>IF(N288="zákl. přenesená",J288,0)</f>
        <v>0</v>
      </c>
      <c r="BH288" s="144">
        <f>IF(N288="sníž. přenesená",J288,0)</f>
        <v>0</v>
      </c>
      <c r="BI288" s="144">
        <f>IF(N288="nulová",J288,0)</f>
        <v>0</v>
      </c>
      <c r="BJ288" s="16" t="s">
        <v>78</v>
      </c>
      <c r="BK288" s="144">
        <f>ROUND(I288*H288,2)</f>
        <v>0</v>
      </c>
      <c r="BL288" s="16" t="s">
        <v>88</v>
      </c>
      <c r="BM288" s="143" t="s">
        <v>2115</v>
      </c>
    </row>
    <row r="289" spans="2:65" s="1" customFormat="1">
      <c r="B289" s="31"/>
      <c r="D289" s="145" t="s">
        <v>163</v>
      </c>
      <c r="F289" s="146" t="s">
        <v>2114</v>
      </c>
      <c r="I289" s="147"/>
      <c r="L289" s="31"/>
      <c r="M289" s="148"/>
      <c r="T289" s="55"/>
      <c r="AT289" s="16" t="s">
        <v>163</v>
      </c>
      <c r="AU289" s="16" t="s">
        <v>82</v>
      </c>
    </row>
    <row r="290" spans="2:65" s="1" customFormat="1" ht="16.5" customHeight="1">
      <c r="B290" s="31"/>
      <c r="C290" s="156" t="s">
        <v>724</v>
      </c>
      <c r="D290" s="156" t="s">
        <v>167</v>
      </c>
      <c r="E290" s="157" t="s">
        <v>2116</v>
      </c>
      <c r="F290" s="158" t="s">
        <v>2117</v>
      </c>
      <c r="G290" s="159" t="s">
        <v>929</v>
      </c>
      <c r="H290" s="160">
        <v>4</v>
      </c>
      <c r="I290" s="161"/>
      <c r="J290" s="162">
        <f>ROUND(I290*H290,2)</f>
        <v>0</v>
      </c>
      <c r="K290" s="158" t="s">
        <v>1</v>
      </c>
      <c r="L290" s="31"/>
      <c r="M290" s="163" t="s">
        <v>1</v>
      </c>
      <c r="N290" s="164" t="s">
        <v>38</v>
      </c>
      <c r="P290" s="141">
        <f>O290*H290</f>
        <v>0</v>
      </c>
      <c r="Q290" s="141">
        <v>0</v>
      </c>
      <c r="R290" s="141">
        <f>Q290*H290</f>
        <v>0</v>
      </c>
      <c r="S290" s="141">
        <v>0</v>
      </c>
      <c r="T290" s="142">
        <f>S290*H290</f>
        <v>0</v>
      </c>
      <c r="AR290" s="143" t="s">
        <v>88</v>
      </c>
      <c r="AT290" s="143" t="s">
        <v>167</v>
      </c>
      <c r="AU290" s="143" t="s">
        <v>82</v>
      </c>
      <c r="AY290" s="16" t="s">
        <v>155</v>
      </c>
      <c r="BE290" s="144">
        <f>IF(N290="základní",J290,0)</f>
        <v>0</v>
      </c>
      <c r="BF290" s="144">
        <f>IF(N290="snížená",J290,0)</f>
        <v>0</v>
      </c>
      <c r="BG290" s="144">
        <f>IF(N290="zákl. přenesená",J290,0)</f>
        <v>0</v>
      </c>
      <c r="BH290" s="144">
        <f>IF(N290="sníž. přenesená",J290,0)</f>
        <v>0</v>
      </c>
      <c r="BI290" s="144">
        <f>IF(N290="nulová",J290,0)</f>
        <v>0</v>
      </c>
      <c r="BJ290" s="16" t="s">
        <v>78</v>
      </c>
      <c r="BK290" s="144">
        <f>ROUND(I290*H290,2)</f>
        <v>0</v>
      </c>
      <c r="BL290" s="16" t="s">
        <v>88</v>
      </c>
      <c r="BM290" s="143" t="s">
        <v>2118</v>
      </c>
    </row>
    <row r="291" spans="2:65" s="1" customFormat="1">
      <c r="B291" s="31"/>
      <c r="D291" s="145" t="s">
        <v>163</v>
      </c>
      <c r="F291" s="146" t="s">
        <v>2117</v>
      </c>
      <c r="I291" s="147"/>
      <c r="L291" s="31"/>
      <c r="M291" s="148"/>
      <c r="T291" s="55"/>
      <c r="AT291" s="16" t="s">
        <v>163</v>
      </c>
      <c r="AU291" s="16" t="s">
        <v>82</v>
      </c>
    </row>
    <row r="292" spans="2:65" s="1" customFormat="1" ht="16.5" customHeight="1">
      <c r="B292" s="31"/>
      <c r="C292" s="156" t="s">
        <v>729</v>
      </c>
      <c r="D292" s="156" t="s">
        <v>167</v>
      </c>
      <c r="E292" s="157" t="s">
        <v>2119</v>
      </c>
      <c r="F292" s="158" t="s">
        <v>2120</v>
      </c>
      <c r="G292" s="159" t="s">
        <v>929</v>
      </c>
      <c r="H292" s="160">
        <v>4</v>
      </c>
      <c r="I292" s="161"/>
      <c r="J292" s="162">
        <f>ROUND(I292*H292,2)</f>
        <v>0</v>
      </c>
      <c r="K292" s="158" t="s">
        <v>1</v>
      </c>
      <c r="L292" s="31"/>
      <c r="M292" s="163" t="s">
        <v>1</v>
      </c>
      <c r="N292" s="164" t="s">
        <v>38</v>
      </c>
      <c r="P292" s="141">
        <f>O292*H292</f>
        <v>0</v>
      </c>
      <c r="Q292" s="141">
        <v>0</v>
      </c>
      <c r="R292" s="141">
        <f>Q292*H292</f>
        <v>0</v>
      </c>
      <c r="S292" s="141">
        <v>0</v>
      </c>
      <c r="T292" s="142">
        <f>S292*H292</f>
        <v>0</v>
      </c>
      <c r="AR292" s="143" t="s">
        <v>88</v>
      </c>
      <c r="AT292" s="143" t="s">
        <v>167</v>
      </c>
      <c r="AU292" s="143" t="s">
        <v>82</v>
      </c>
      <c r="AY292" s="16" t="s">
        <v>155</v>
      </c>
      <c r="BE292" s="144">
        <f>IF(N292="základní",J292,0)</f>
        <v>0</v>
      </c>
      <c r="BF292" s="144">
        <f>IF(N292="snížená",J292,0)</f>
        <v>0</v>
      </c>
      <c r="BG292" s="144">
        <f>IF(N292="zákl. přenesená",J292,0)</f>
        <v>0</v>
      </c>
      <c r="BH292" s="144">
        <f>IF(N292="sníž. přenesená",J292,0)</f>
        <v>0</v>
      </c>
      <c r="BI292" s="144">
        <f>IF(N292="nulová",J292,0)</f>
        <v>0</v>
      </c>
      <c r="BJ292" s="16" t="s">
        <v>78</v>
      </c>
      <c r="BK292" s="144">
        <f>ROUND(I292*H292,2)</f>
        <v>0</v>
      </c>
      <c r="BL292" s="16" t="s">
        <v>88</v>
      </c>
      <c r="BM292" s="143" t="s">
        <v>2121</v>
      </c>
    </row>
    <row r="293" spans="2:65" s="1" customFormat="1">
      <c r="B293" s="31"/>
      <c r="D293" s="145" t="s">
        <v>163</v>
      </c>
      <c r="F293" s="146" t="s">
        <v>2120</v>
      </c>
      <c r="I293" s="147"/>
      <c r="L293" s="31"/>
      <c r="M293" s="148"/>
      <c r="T293" s="55"/>
      <c r="AT293" s="16" t="s">
        <v>163</v>
      </c>
      <c r="AU293" s="16" t="s">
        <v>82</v>
      </c>
    </row>
    <row r="294" spans="2:65" s="1" customFormat="1" ht="16.5" customHeight="1">
      <c r="B294" s="31"/>
      <c r="C294" s="156" t="s">
        <v>735</v>
      </c>
      <c r="D294" s="156" t="s">
        <v>167</v>
      </c>
      <c r="E294" s="157" t="s">
        <v>2122</v>
      </c>
      <c r="F294" s="158" t="s">
        <v>2123</v>
      </c>
      <c r="G294" s="159" t="s">
        <v>929</v>
      </c>
      <c r="H294" s="160">
        <v>4</v>
      </c>
      <c r="I294" s="161"/>
      <c r="J294" s="162">
        <f>ROUND(I294*H294,2)</f>
        <v>0</v>
      </c>
      <c r="K294" s="158" t="s">
        <v>1</v>
      </c>
      <c r="L294" s="31"/>
      <c r="M294" s="163" t="s">
        <v>1</v>
      </c>
      <c r="N294" s="164" t="s">
        <v>38</v>
      </c>
      <c r="P294" s="141">
        <f>O294*H294</f>
        <v>0</v>
      </c>
      <c r="Q294" s="141">
        <v>0</v>
      </c>
      <c r="R294" s="141">
        <f>Q294*H294</f>
        <v>0</v>
      </c>
      <c r="S294" s="141">
        <v>0</v>
      </c>
      <c r="T294" s="142">
        <f>S294*H294</f>
        <v>0</v>
      </c>
      <c r="AR294" s="143" t="s">
        <v>88</v>
      </c>
      <c r="AT294" s="143" t="s">
        <v>167</v>
      </c>
      <c r="AU294" s="143" t="s">
        <v>82</v>
      </c>
      <c r="AY294" s="16" t="s">
        <v>155</v>
      </c>
      <c r="BE294" s="144">
        <f>IF(N294="základní",J294,0)</f>
        <v>0</v>
      </c>
      <c r="BF294" s="144">
        <f>IF(N294="snížená",J294,0)</f>
        <v>0</v>
      </c>
      <c r="BG294" s="144">
        <f>IF(N294="zákl. přenesená",J294,0)</f>
        <v>0</v>
      </c>
      <c r="BH294" s="144">
        <f>IF(N294="sníž. přenesená",J294,0)</f>
        <v>0</v>
      </c>
      <c r="BI294" s="144">
        <f>IF(N294="nulová",J294,0)</f>
        <v>0</v>
      </c>
      <c r="BJ294" s="16" t="s">
        <v>78</v>
      </c>
      <c r="BK294" s="144">
        <f>ROUND(I294*H294,2)</f>
        <v>0</v>
      </c>
      <c r="BL294" s="16" t="s">
        <v>88</v>
      </c>
      <c r="BM294" s="143" t="s">
        <v>2124</v>
      </c>
    </row>
    <row r="295" spans="2:65" s="1" customFormat="1">
      <c r="B295" s="31"/>
      <c r="D295" s="145" t="s">
        <v>163</v>
      </c>
      <c r="F295" s="146" t="s">
        <v>2123</v>
      </c>
      <c r="I295" s="147"/>
      <c r="L295" s="31"/>
      <c r="M295" s="148"/>
      <c r="T295" s="55"/>
      <c r="AT295" s="16" t="s">
        <v>163</v>
      </c>
      <c r="AU295" s="16" t="s">
        <v>82</v>
      </c>
    </row>
    <row r="296" spans="2:65" s="11" customFormat="1" ht="22.95" customHeight="1">
      <c r="B296" s="119"/>
      <c r="D296" s="120" t="s">
        <v>72</v>
      </c>
      <c r="E296" s="129" t="s">
        <v>2125</v>
      </c>
      <c r="F296" s="129" t="s">
        <v>2126</v>
      </c>
      <c r="I296" s="122"/>
      <c r="J296" s="130">
        <f>BK296</f>
        <v>0</v>
      </c>
      <c r="L296" s="119"/>
      <c r="M296" s="124"/>
      <c r="P296" s="125">
        <f>SUM(P297:P372)</f>
        <v>0</v>
      </c>
      <c r="R296" s="125">
        <f>SUM(R297:R372)</f>
        <v>0</v>
      </c>
      <c r="T296" s="126">
        <f>SUM(T297:T372)</f>
        <v>0</v>
      </c>
      <c r="AR296" s="120" t="s">
        <v>78</v>
      </c>
      <c r="AT296" s="127" t="s">
        <v>72</v>
      </c>
      <c r="AU296" s="127" t="s">
        <v>78</v>
      </c>
      <c r="AY296" s="120" t="s">
        <v>155</v>
      </c>
      <c r="BK296" s="128">
        <f>SUM(BK297:BK372)</f>
        <v>0</v>
      </c>
    </row>
    <row r="297" spans="2:65" s="1" customFormat="1" ht="24.15" customHeight="1">
      <c r="B297" s="31"/>
      <c r="C297" s="156" t="s">
        <v>741</v>
      </c>
      <c r="D297" s="156" t="s">
        <v>167</v>
      </c>
      <c r="E297" s="157" t="s">
        <v>2127</v>
      </c>
      <c r="F297" s="158" t="s">
        <v>2128</v>
      </c>
      <c r="G297" s="159" t="s">
        <v>929</v>
      </c>
      <c r="H297" s="160">
        <v>1</v>
      </c>
      <c r="I297" s="161"/>
      <c r="J297" s="162">
        <f>ROUND(I297*H297,2)</f>
        <v>0</v>
      </c>
      <c r="K297" s="158" t="s">
        <v>1</v>
      </c>
      <c r="L297" s="31"/>
      <c r="M297" s="163" t="s">
        <v>1</v>
      </c>
      <c r="N297" s="164" t="s">
        <v>38</v>
      </c>
      <c r="P297" s="141">
        <f>O297*H297</f>
        <v>0</v>
      </c>
      <c r="Q297" s="141">
        <v>0</v>
      </c>
      <c r="R297" s="141">
        <f>Q297*H297</f>
        <v>0</v>
      </c>
      <c r="S297" s="141">
        <v>0</v>
      </c>
      <c r="T297" s="142">
        <f>S297*H297</f>
        <v>0</v>
      </c>
      <c r="AR297" s="143" t="s">
        <v>88</v>
      </c>
      <c r="AT297" s="143" t="s">
        <v>167</v>
      </c>
      <c r="AU297" s="143" t="s">
        <v>82</v>
      </c>
      <c r="AY297" s="16" t="s">
        <v>155</v>
      </c>
      <c r="BE297" s="144">
        <f>IF(N297="základní",J297,0)</f>
        <v>0</v>
      </c>
      <c r="BF297" s="144">
        <f>IF(N297="snížená",J297,0)</f>
        <v>0</v>
      </c>
      <c r="BG297" s="144">
        <f>IF(N297="zákl. přenesená",J297,0)</f>
        <v>0</v>
      </c>
      <c r="BH297" s="144">
        <f>IF(N297="sníž. přenesená",J297,0)</f>
        <v>0</v>
      </c>
      <c r="BI297" s="144">
        <f>IF(N297="nulová",J297,0)</f>
        <v>0</v>
      </c>
      <c r="BJ297" s="16" t="s">
        <v>78</v>
      </c>
      <c r="BK297" s="144">
        <f>ROUND(I297*H297,2)</f>
        <v>0</v>
      </c>
      <c r="BL297" s="16" t="s">
        <v>88</v>
      </c>
      <c r="BM297" s="143" t="s">
        <v>2129</v>
      </c>
    </row>
    <row r="298" spans="2:65" s="1" customFormat="1">
      <c r="B298" s="31"/>
      <c r="D298" s="145" t="s">
        <v>163</v>
      </c>
      <c r="F298" s="146" t="s">
        <v>2128</v>
      </c>
      <c r="I298" s="147"/>
      <c r="L298" s="31"/>
      <c r="M298" s="148"/>
      <c r="T298" s="55"/>
      <c r="AT298" s="16" t="s">
        <v>163</v>
      </c>
      <c r="AU298" s="16" t="s">
        <v>82</v>
      </c>
    </row>
    <row r="299" spans="2:65" s="1" customFormat="1" ht="16.5" customHeight="1">
      <c r="B299" s="31"/>
      <c r="C299" s="156" t="s">
        <v>748</v>
      </c>
      <c r="D299" s="156" t="s">
        <v>167</v>
      </c>
      <c r="E299" s="157" t="s">
        <v>2130</v>
      </c>
      <c r="F299" s="158" t="s">
        <v>2131</v>
      </c>
      <c r="G299" s="159" t="s">
        <v>929</v>
      </c>
      <c r="H299" s="160">
        <v>2</v>
      </c>
      <c r="I299" s="161"/>
      <c r="J299" s="162">
        <f>ROUND(I299*H299,2)</f>
        <v>0</v>
      </c>
      <c r="K299" s="158" t="s">
        <v>1</v>
      </c>
      <c r="L299" s="31"/>
      <c r="M299" s="163" t="s">
        <v>1</v>
      </c>
      <c r="N299" s="164" t="s">
        <v>38</v>
      </c>
      <c r="P299" s="141">
        <f>O299*H299</f>
        <v>0</v>
      </c>
      <c r="Q299" s="141">
        <v>0</v>
      </c>
      <c r="R299" s="141">
        <f>Q299*H299</f>
        <v>0</v>
      </c>
      <c r="S299" s="141">
        <v>0</v>
      </c>
      <c r="T299" s="142">
        <f>S299*H299</f>
        <v>0</v>
      </c>
      <c r="AR299" s="143" t="s">
        <v>88</v>
      </c>
      <c r="AT299" s="143" t="s">
        <v>167</v>
      </c>
      <c r="AU299" s="143" t="s">
        <v>82</v>
      </c>
      <c r="AY299" s="16" t="s">
        <v>155</v>
      </c>
      <c r="BE299" s="144">
        <f>IF(N299="základní",J299,0)</f>
        <v>0</v>
      </c>
      <c r="BF299" s="144">
        <f>IF(N299="snížená",J299,0)</f>
        <v>0</v>
      </c>
      <c r="BG299" s="144">
        <f>IF(N299="zákl. přenesená",J299,0)</f>
        <v>0</v>
      </c>
      <c r="BH299" s="144">
        <f>IF(N299="sníž. přenesená",J299,0)</f>
        <v>0</v>
      </c>
      <c r="BI299" s="144">
        <f>IF(N299="nulová",J299,0)</f>
        <v>0</v>
      </c>
      <c r="BJ299" s="16" t="s">
        <v>78</v>
      </c>
      <c r="BK299" s="144">
        <f>ROUND(I299*H299,2)</f>
        <v>0</v>
      </c>
      <c r="BL299" s="16" t="s">
        <v>88</v>
      </c>
      <c r="BM299" s="143" t="s">
        <v>2132</v>
      </c>
    </row>
    <row r="300" spans="2:65" s="1" customFormat="1">
      <c r="B300" s="31"/>
      <c r="D300" s="145" t="s">
        <v>163</v>
      </c>
      <c r="F300" s="146" t="s">
        <v>2131</v>
      </c>
      <c r="I300" s="147"/>
      <c r="L300" s="31"/>
      <c r="M300" s="148"/>
      <c r="T300" s="55"/>
      <c r="AT300" s="16" t="s">
        <v>163</v>
      </c>
      <c r="AU300" s="16" t="s">
        <v>82</v>
      </c>
    </row>
    <row r="301" spans="2:65" s="1" customFormat="1" ht="16.5" customHeight="1">
      <c r="B301" s="31"/>
      <c r="C301" s="156" t="s">
        <v>754</v>
      </c>
      <c r="D301" s="156" t="s">
        <v>167</v>
      </c>
      <c r="E301" s="157" t="s">
        <v>2133</v>
      </c>
      <c r="F301" s="158" t="s">
        <v>2134</v>
      </c>
      <c r="G301" s="159" t="s">
        <v>929</v>
      </c>
      <c r="H301" s="160">
        <v>2</v>
      </c>
      <c r="I301" s="161"/>
      <c r="J301" s="162">
        <f>ROUND(I301*H301,2)</f>
        <v>0</v>
      </c>
      <c r="K301" s="158" t="s">
        <v>1</v>
      </c>
      <c r="L301" s="31"/>
      <c r="M301" s="163" t="s">
        <v>1</v>
      </c>
      <c r="N301" s="164" t="s">
        <v>38</v>
      </c>
      <c r="P301" s="141">
        <f>O301*H301</f>
        <v>0</v>
      </c>
      <c r="Q301" s="141">
        <v>0</v>
      </c>
      <c r="R301" s="141">
        <f>Q301*H301</f>
        <v>0</v>
      </c>
      <c r="S301" s="141">
        <v>0</v>
      </c>
      <c r="T301" s="142">
        <f>S301*H301</f>
        <v>0</v>
      </c>
      <c r="AR301" s="143" t="s">
        <v>88</v>
      </c>
      <c r="AT301" s="143" t="s">
        <v>167</v>
      </c>
      <c r="AU301" s="143" t="s">
        <v>82</v>
      </c>
      <c r="AY301" s="16" t="s">
        <v>155</v>
      </c>
      <c r="BE301" s="144">
        <f>IF(N301="základní",J301,0)</f>
        <v>0</v>
      </c>
      <c r="BF301" s="144">
        <f>IF(N301="snížená",J301,0)</f>
        <v>0</v>
      </c>
      <c r="BG301" s="144">
        <f>IF(N301="zákl. přenesená",J301,0)</f>
        <v>0</v>
      </c>
      <c r="BH301" s="144">
        <f>IF(N301="sníž. přenesená",J301,0)</f>
        <v>0</v>
      </c>
      <c r="BI301" s="144">
        <f>IF(N301="nulová",J301,0)</f>
        <v>0</v>
      </c>
      <c r="BJ301" s="16" t="s">
        <v>78</v>
      </c>
      <c r="BK301" s="144">
        <f>ROUND(I301*H301,2)</f>
        <v>0</v>
      </c>
      <c r="BL301" s="16" t="s">
        <v>88</v>
      </c>
      <c r="BM301" s="143" t="s">
        <v>2135</v>
      </c>
    </row>
    <row r="302" spans="2:65" s="1" customFormat="1">
      <c r="B302" s="31"/>
      <c r="D302" s="145" t="s">
        <v>163</v>
      </c>
      <c r="F302" s="146" t="s">
        <v>2134</v>
      </c>
      <c r="I302" s="147"/>
      <c r="L302" s="31"/>
      <c r="M302" s="148"/>
      <c r="T302" s="55"/>
      <c r="AT302" s="16" t="s">
        <v>163</v>
      </c>
      <c r="AU302" s="16" t="s">
        <v>82</v>
      </c>
    </row>
    <row r="303" spans="2:65" s="1" customFormat="1" ht="24.15" customHeight="1">
      <c r="B303" s="31"/>
      <c r="C303" s="156" t="s">
        <v>759</v>
      </c>
      <c r="D303" s="156" t="s">
        <v>167</v>
      </c>
      <c r="E303" s="157" t="s">
        <v>2136</v>
      </c>
      <c r="F303" s="158" t="s">
        <v>2137</v>
      </c>
      <c r="G303" s="159" t="s">
        <v>198</v>
      </c>
      <c r="H303" s="160">
        <v>55</v>
      </c>
      <c r="I303" s="161"/>
      <c r="J303" s="162">
        <f>ROUND(I303*H303,2)</f>
        <v>0</v>
      </c>
      <c r="K303" s="158" t="s">
        <v>1</v>
      </c>
      <c r="L303" s="31"/>
      <c r="M303" s="163" t="s">
        <v>1</v>
      </c>
      <c r="N303" s="164" t="s">
        <v>38</v>
      </c>
      <c r="P303" s="141">
        <f>O303*H303</f>
        <v>0</v>
      </c>
      <c r="Q303" s="141">
        <v>0</v>
      </c>
      <c r="R303" s="141">
        <f>Q303*H303</f>
        <v>0</v>
      </c>
      <c r="S303" s="141">
        <v>0</v>
      </c>
      <c r="T303" s="142">
        <f>S303*H303</f>
        <v>0</v>
      </c>
      <c r="AR303" s="143" t="s">
        <v>88</v>
      </c>
      <c r="AT303" s="143" t="s">
        <v>167</v>
      </c>
      <c r="AU303" s="143" t="s">
        <v>82</v>
      </c>
      <c r="AY303" s="16" t="s">
        <v>155</v>
      </c>
      <c r="BE303" s="144">
        <f>IF(N303="základní",J303,0)</f>
        <v>0</v>
      </c>
      <c r="BF303" s="144">
        <f>IF(N303="snížená",J303,0)</f>
        <v>0</v>
      </c>
      <c r="BG303" s="144">
        <f>IF(N303="zákl. přenesená",J303,0)</f>
        <v>0</v>
      </c>
      <c r="BH303" s="144">
        <f>IF(N303="sníž. přenesená",J303,0)</f>
        <v>0</v>
      </c>
      <c r="BI303" s="144">
        <f>IF(N303="nulová",J303,0)</f>
        <v>0</v>
      </c>
      <c r="BJ303" s="16" t="s">
        <v>78</v>
      </c>
      <c r="BK303" s="144">
        <f>ROUND(I303*H303,2)</f>
        <v>0</v>
      </c>
      <c r="BL303" s="16" t="s">
        <v>88</v>
      </c>
      <c r="BM303" s="143" t="s">
        <v>2138</v>
      </c>
    </row>
    <row r="304" spans="2:65" s="1" customFormat="1" ht="19.2">
      <c r="B304" s="31"/>
      <c r="D304" s="145" t="s">
        <v>163</v>
      </c>
      <c r="F304" s="146" t="s">
        <v>2137</v>
      </c>
      <c r="I304" s="147"/>
      <c r="L304" s="31"/>
      <c r="M304" s="148"/>
      <c r="T304" s="55"/>
      <c r="AT304" s="16" t="s">
        <v>163</v>
      </c>
      <c r="AU304" s="16" t="s">
        <v>82</v>
      </c>
    </row>
    <row r="305" spans="2:65" s="1" customFormat="1" ht="21.75" customHeight="1">
      <c r="B305" s="31"/>
      <c r="C305" s="156" t="s">
        <v>765</v>
      </c>
      <c r="D305" s="156" t="s">
        <v>167</v>
      </c>
      <c r="E305" s="157" t="s">
        <v>2139</v>
      </c>
      <c r="F305" s="158" t="s">
        <v>2140</v>
      </c>
      <c r="G305" s="159" t="s">
        <v>198</v>
      </c>
      <c r="H305" s="160">
        <v>45</v>
      </c>
      <c r="I305" s="161"/>
      <c r="J305" s="162">
        <f>ROUND(I305*H305,2)</f>
        <v>0</v>
      </c>
      <c r="K305" s="158" t="s">
        <v>1</v>
      </c>
      <c r="L305" s="31"/>
      <c r="M305" s="163" t="s">
        <v>1</v>
      </c>
      <c r="N305" s="164" t="s">
        <v>38</v>
      </c>
      <c r="P305" s="141">
        <f>O305*H305</f>
        <v>0</v>
      </c>
      <c r="Q305" s="141">
        <v>0</v>
      </c>
      <c r="R305" s="141">
        <f>Q305*H305</f>
        <v>0</v>
      </c>
      <c r="S305" s="141">
        <v>0</v>
      </c>
      <c r="T305" s="142">
        <f>S305*H305</f>
        <v>0</v>
      </c>
      <c r="AR305" s="143" t="s">
        <v>88</v>
      </c>
      <c r="AT305" s="143" t="s">
        <v>167</v>
      </c>
      <c r="AU305" s="143" t="s">
        <v>82</v>
      </c>
      <c r="AY305" s="16" t="s">
        <v>155</v>
      </c>
      <c r="BE305" s="144">
        <f>IF(N305="základní",J305,0)</f>
        <v>0</v>
      </c>
      <c r="BF305" s="144">
        <f>IF(N305="snížená",J305,0)</f>
        <v>0</v>
      </c>
      <c r="BG305" s="144">
        <f>IF(N305="zákl. přenesená",J305,0)</f>
        <v>0</v>
      </c>
      <c r="BH305" s="144">
        <f>IF(N305="sníž. přenesená",J305,0)</f>
        <v>0</v>
      </c>
      <c r="BI305" s="144">
        <f>IF(N305="nulová",J305,0)</f>
        <v>0</v>
      </c>
      <c r="BJ305" s="16" t="s">
        <v>78</v>
      </c>
      <c r="BK305" s="144">
        <f>ROUND(I305*H305,2)</f>
        <v>0</v>
      </c>
      <c r="BL305" s="16" t="s">
        <v>88</v>
      </c>
      <c r="BM305" s="143" t="s">
        <v>2141</v>
      </c>
    </row>
    <row r="306" spans="2:65" s="1" customFormat="1">
      <c r="B306" s="31"/>
      <c r="D306" s="145" t="s">
        <v>163</v>
      </c>
      <c r="F306" s="146" t="s">
        <v>2140</v>
      </c>
      <c r="I306" s="147"/>
      <c r="L306" s="31"/>
      <c r="M306" s="148"/>
      <c r="T306" s="55"/>
      <c r="AT306" s="16" t="s">
        <v>163</v>
      </c>
      <c r="AU306" s="16" t="s">
        <v>82</v>
      </c>
    </row>
    <row r="307" spans="2:65" s="1" customFormat="1" ht="21.75" customHeight="1">
      <c r="B307" s="31"/>
      <c r="C307" s="156" t="s">
        <v>771</v>
      </c>
      <c r="D307" s="156" t="s">
        <v>167</v>
      </c>
      <c r="E307" s="157" t="s">
        <v>2142</v>
      </c>
      <c r="F307" s="158" t="s">
        <v>2143</v>
      </c>
      <c r="G307" s="159" t="s">
        <v>198</v>
      </c>
      <c r="H307" s="160">
        <v>20</v>
      </c>
      <c r="I307" s="161"/>
      <c r="J307" s="162">
        <f>ROUND(I307*H307,2)</f>
        <v>0</v>
      </c>
      <c r="K307" s="158" t="s">
        <v>1</v>
      </c>
      <c r="L307" s="31"/>
      <c r="M307" s="163" t="s">
        <v>1</v>
      </c>
      <c r="N307" s="164" t="s">
        <v>38</v>
      </c>
      <c r="P307" s="141">
        <f>O307*H307</f>
        <v>0</v>
      </c>
      <c r="Q307" s="141">
        <v>0</v>
      </c>
      <c r="R307" s="141">
        <f>Q307*H307</f>
        <v>0</v>
      </c>
      <c r="S307" s="141">
        <v>0</v>
      </c>
      <c r="T307" s="142">
        <f>S307*H307</f>
        <v>0</v>
      </c>
      <c r="AR307" s="143" t="s">
        <v>88</v>
      </c>
      <c r="AT307" s="143" t="s">
        <v>167</v>
      </c>
      <c r="AU307" s="143" t="s">
        <v>82</v>
      </c>
      <c r="AY307" s="16" t="s">
        <v>155</v>
      </c>
      <c r="BE307" s="144">
        <f>IF(N307="základní",J307,0)</f>
        <v>0</v>
      </c>
      <c r="BF307" s="144">
        <f>IF(N307="snížená",J307,0)</f>
        <v>0</v>
      </c>
      <c r="BG307" s="144">
        <f>IF(N307="zákl. přenesená",J307,0)</f>
        <v>0</v>
      </c>
      <c r="BH307" s="144">
        <f>IF(N307="sníž. přenesená",J307,0)</f>
        <v>0</v>
      </c>
      <c r="BI307" s="144">
        <f>IF(N307="nulová",J307,0)</f>
        <v>0</v>
      </c>
      <c r="BJ307" s="16" t="s">
        <v>78</v>
      </c>
      <c r="BK307" s="144">
        <f>ROUND(I307*H307,2)</f>
        <v>0</v>
      </c>
      <c r="BL307" s="16" t="s">
        <v>88</v>
      </c>
      <c r="BM307" s="143" t="s">
        <v>2144</v>
      </c>
    </row>
    <row r="308" spans="2:65" s="1" customFormat="1">
      <c r="B308" s="31"/>
      <c r="D308" s="145" t="s">
        <v>163</v>
      </c>
      <c r="F308" s="146" t="s">
        <v>2143</v>
      </c>
      <c r="I308" s="147"/>
      <c r="L308" s="31"/>
      <c r="M308" s="148"/>
      <c r="T308" s="55"/>
      <c r="AT308" s="16" t="s">
        <v>163</v>
      </c>
      <c r="AU308" s="16" t="s">
        <v>82</v>
      </c>
    </row>
    <row r="309" spans="2:65" s="1" customFormat="1" ht="24.15" customHeight="1">
      <c r="B309" s="31"/>
      <c r="C309" s="156" t="s">
        <v>777</v>
      </c>
      <c r="D309" s="156" t="s">
        <v>167</v>
      </c>
      <c r="E309" s="157" t="s">
        <v>2145</v>
      </c>
      <c r="F309" s="158" t="s">
        <v>2146</v>
      </c>
      <c r="G309" s="159" t="s">
        <v>198</v>
      </c>
      <c r="H309" s="160">
        <v>18</v>
      </c>
      <c r="I309" s="161"/>
      <c r="J309" s="162">
        <f>ROUND(I309*H309,2)</f>
        <v>0</v>
      </c>
      <c r="K309" s="158" t="s">
        <v>1</v>
      </c>
      <c r="L309" s="31"/>
      <c r="M309" s="163" t="s">
        <v>1</v>
      </c>
      <c r="N309" s="164" t="s">
        <v>38</v>
      </c>
      <c r="P309" s="141">
        <f>O309*H309</f>
        <v>0</v>
      </c>
      <c r="Q309" s="141">
        <v>0</v>
      </c>
      <c r="R309" s="141">
        <f>Q309*H309</f>
        <v>0</v>
      </c>
      <c r="S309" s="141">
        <v>0</v>
      </c>
      <c r="T309" s="142">
        <f>S309*H309</f>
        <v>0</v>
      </c>
      <c r="AR309" s="143" t="s">
        <v>88</v>
      </c>
      <c r="AT309" s="143" t="s">
        <v>167</v>
      </c>
      <c r="AU309" s="143" t="s">
        <v>82</v>
      </c>
      <c r="AY309" s="16" t="s">
        <v>155</v>
      </c>
      <c r="BE309" s="144">
        <f>IF(N309="základní",J309,0)</f>
        <v>0</v>
      </c>
      <c r="BF309" s="144">
        <f>IF(N309="snížená",J309,0)</f>
        <v>0</v>
      </c>
      <c r="BG309" s="144">
        <f>IF(N309="zákl. přenesená",J309,0)</f>
        <v>0</v>
      </c>
      <c r="BH309" s="144">
        <f>IF(N309="sníž. přenesená",J309,0)</f>
        <v>0</v>
      </c>
      <c r="BI309" s="144">
        <f>IF(N309="nulová",J309,0)</f>
        <v>0</v>
      </c>
      <c r="BJ309" s="16" t="s">
        <v>78</v>
      </c>
      <c r="BK309" s="144">
        <f>ROUND(I309*H309,2)</f>
        <v>0</v>
      </c>
      <c r="BL309" s="16" t="s">
        <v>88</v>
      </c>
      <c r="BM309" s="143" t="s">
        <v>2147</v>
      </c>
    </row>
    <row r="310" spans="2:65" s="1" customFormat="1" ht="19.2">
      <c r="B310" s="31"/>
      <c r="D310" s="145" t="s">
        <v>163</v>
      </c>
      <c r="F310" s="146" t="s">
        <v>2146</v>
      </c>
      <c r="I310" s="147"/>
      <c r="L310" s="31"/>
      <c r="M310" s="148"/>
      <c r="T310" s="55"/>
      <c r="AT310" s="16" t="s">
        <v>163</v>
      </c>
      <c r="AU310" s="16" t="s">
        <v>82</v>
      </c>
    </row>
    <row r="311" spans="2:65" s="1" customFormat="1" ht="24.15" customHeight="1">
      <c r="B311" s="31"/>
      <c r="C311" s="156" t="s">
        <v>783</v>
      </c>
      <c r="D311" s="156" t="s">
        <v>167</v>
      </c>
      <c r="E311" s="157" t="s">
        <v>2148</v>
      </c>
      <c r="F311" s="158" t="s">
        <v>2149</v>
      </c>
      <c r="G311" s="159" t="s">
        <v>198</v>
      </c>
      <c r="H311" s="160">
        <v>10</v>
      </c>
      <c r="I311" s="161"/>
      <c r="J311" s="162">
        <f>ROUND(I311*H311,2)</f>
        <v>0</v>
      </c>
      <c r="K311" s="158" t="s">
        <v>1</v>
      </c>
      <c r="L311" s="31"/>
      <c r="M311" s="163" t="s">
        <v>1</v>
      </c>
      <c r="N311" s="164" t="s">
        <v>38</v>
      </c>
      <c r="P311" s="141">
        <f>O311*H311</f>
        <v>0</v>
      </c>
      <c r="Q311" s="141">
        <v>0</v>
      </c>
      <c r="R311" s="141">
        <f>Q311*H311</f>
        <v>0</v>
      </c>
      <c r="S311" s="141">
        <v>0</v>
      </c>
      <c r="T311" s="142">
        <f>S311*H311</f>
        <v>0</v>
      </c>
      <c r="AR311" s="143" t="s">
        <v>88</v>
      </c>
      <c r="AT311" s="143" t="s">
        <v>167</v>
      </c>
      <c r="AU311" s="143" t="s">
        <v>82</v>
      </c>
      <c r="AY311" s="16" t="s">
        <v>155</v>
      </c>
      <c r="BE311" s="144">
        <f>IF(N311="základní",J311,0)</f>
        <v>0</v>
      </c>
      <c r="BF311" s="144">
        <f>IF(N311="snížená",J311,0)</f>
        <v>0</v>
      </c>
      <c r="BG311" s="144">
        <f>IF(N311="zákl. přenesená",J311,0)</f>
        <v>0</v>
      </c>
      <c r="BH311" s="144">
        <f>IF(N311="sníž. přenesená",J311,0)</f>
        <v>0</v>
      </c>
      <c r="BI311" s="144">
        <f>IF(N311="nulová",J311,0)</f>
        <v>0</v>
      </c>
      <c r="BJ311" s="16" t="s">
        <v>78</v>
      </c>
      <c r="BK311" s="144">
        <f>ROUND(I311*H311,2)</f>
        <v>0</v>
      </c>
      <c r="BL311" s="16" t="s">
        <v>88</v>
      </c>
      <c r="BM311" s="143" t="s">
        <v>2150</v>
      </c>
    </row>
    <row r="312" spans="2:65" s="1" customFormat="1" ht="19.2">
      <c r="B312" s="31"/>
      <c r="D312" s="145" t="s">
        <v>163</v>
      </c>
      <c r="F312" s="146" t="s">
        <v>2149</v>
      </c>
      <c r="I312" s="147"/>
      <c r="L312" s="31"/>
      <c r="M312" s="148"/>
      <c r="T312" s="55"/>
      <c r="AT312" s="16" t="s">
        <v>163</v>
      </c>
      <c r="AU312" s="16" t="s">
        <v>82</v>
      </c>
    </row>
    <row r="313" spans="2:65" s="1" customFormat="1" ht="24.15" customHeight="1">
      <c r="B313" s="31"/>
      <c r="C313" s="156" t="s">
        <v>788</v>
      </c>
      <c r="D313" s="156" t="s">
        <v>167</v>
      </c>
      <c r="E313" s="157" t="s">
        <v>2151</v>
      </c>
      <c r="F313" s="158" t="s">
        <v>2152</v>
      </c>
      <c r="G313" s="159" t="s">
        <v>198</v>
      </c>
      <c r="H313" s="160">
        <v>230</v>
      </c>
      <c r="I313" s="161"/>
      <c r="J313" s="162">
        <f>ROUND(I313*H313,2)</f>
        <v>0</v>
      </c>
      <c r="K313" s="158" t="s">
        <v>1</v>
      </c>
      <c r="L313" s="31"/>
      <c r="M313" s="163" t="s">
        <v>1</v>
      </c>
      <c r="N313" s="164" t="s">
        <v>38</v>
      </c>
      <c r="P313" s="141">
        <f>O313*H313</f>
        <v>0</v>
      </c>
      <c r="Q313" s="141">
        <v>0</v>
      </c>
      <c r="R313" s="141">
        <f>Q313*H313</f>
        <v>0</v>
      </c>
      <c r="S313" s="141">
        <v>0</v>
      </c>
      <c r="T313" s="142">
        <f>S313*H313</f>
        <v>0</v>
      </c>
      <c r="AR313" s="143" t="s">
        <v>88</v>
      </c>
      <c r="AT313" s="143" t="s">
        <v>167</v>
      </c>
      <c r="AU313" s="143" t="s">
        <v>82</v>
      </c>
      <c r="AY313" s="16" t="s">
        <v>155</v>
      </c>
      <c r="BE313" s="144">
        <f>IF(N313="základní",J313,0)</f>
        <v>0</v>
      </c>
      <c r="BF313" s="144">
        <f>IF(N313="snížená",J313,0)</f>
        <v>0</v>
      </c>
      <c r="BG313" s="144">
        <f>IF(N313="zákl. přenesená",J313,0)</f>
        <v>0</v>
      </c>
      <c r="BH313" s="144">
        <f>IF(N313="sníž. přenesená",J313,0)</f>
        <v>0</v>
      </c>
      <c r="BI313" s="144">
        <f>IF(N313="nulová",J313,0)</f>
        <v>0</v>
      </c>
      <c r="BJ313" s="16" t="s">
        <v>78</v>
      </c>
      <c r="BK313" s="144">
        <f>ROUND(I313*H313,2)</f>
        <v>0</v>
      </c>
      <c r="BL313" s="16" t="s">
        <v>88</v>
      </c>
      <c r="BM313" s="143" t="s">
        <v>2153</v>
      </c>
    </row>
    <row r="314" spans="2:65" s="1" customFormat="1" ht="19.2">
      <c r="B314" s="31"/>
      <c r="D314" s="145" t="s">
        <v>163</v>
      </c>
      <c r="F314" s="146" t="s">
        <v>2152</v>
      </c>
      <c r="I314" s="147"/>
      <c r="L314" s="31"/>
      <c r="M314" s="148"/>
      <c r="T314" s="55"/>
      <c r="AT314" s="16" t="s">
        <v>163</v>
      </c>
      <c r="AU314" s="16" t="s">
        <v>82</v>
      </c>
    </row>
    <row r="315" spans="2:65" s="1" customFormat="1" ht="24.15" customHeight="1">
      <c r="B315" s="31"/>
      <c r="C315" s="156" t="s">
        <v>792</v>
      </c>
      <c r="D315" s="156" t="s">
        <v>167</v>
      </c>
      <c r="E315" s="157" t="s">
        <v>2154</v>
      </c>
      <c r="F315" s="158" t="s">
        <v>2155</v>
      </c>
      <c r="G315" s="159" t="s">
        <v>198</v>
      </c>
      <c r="H315" s="160">
        <v>550</v>
      </c>
      <c r="I315" s="161"/>
      <c r="J315" s="162">
        <f>ROUND(I315*H315,2)</f>
        <v>0</v>
      </c>
      <c r="K315" s="158" t="s">
        <v>1</v>
      </c>
      <c r="L315" s="31"/>
      <c r="M315" s="163" t="s">
        <v>1</v>
      </c>
      <c r="N315" s="164" t="s">
        <v>38</v>
      </c>
      <c r="P315" s="141">
        <f>O315*H315</f>
        <v>0</v>
      </c>
      <c r="Q315" s="141">
        <v>0</v>
      </c>
      <c r="R315" s="141">
        <f>Q315*H315</f>
        <v>0</v>
      </c>
      <c r="S315" s="141">
        <v>0</v>
      </c>
      <c r="T315" s="142">
        <f>S315*H315</f>
        <v>0</v>
      </c>
      <c r="AR315" s="143" t="s">
        <v>88</v>
      </c>
      <c r="AT315" s="143" t="s">
        <v>167</v>
      </c>
      <c r="AU315" s="143" t="s">
        <v>82</v>
      </c>
      <c r="AY315" s="16" t="s">
        <v>155</v>
      </c>
      <c r="BE315" s="144">
        <f>IF(N315="základní",J315,0)</f>
        <v>0</v>
      </c>
      <c r="BF315" s="144">
        <f>IF(N315="snížená",J315,0)</f>
        <v>0</v>
      </c>
      <c r="BG315" s="144">
        <f>IF(N315="zákl. přenesená",J315,0)</f>
        <v>0</v>
      </c>
      <c r="BH315" s="144">
        <f>IF(N315="sníž. přenesená",J315,0)</f>
        <v>0</v>
      </c>
      <c r="BI315" s="144">
        <f>IF(N315="nulová",J315,0)</f>
        <v>0</v>
      </c>
      <c r="BJ315" s="16" t="s">
        <v>78</v>
      </c>
      <c r="BK315" s="144">
        <f>ROUND(I315*H315,2)</f>
        <v>0</v>
      </c>
      <c r="BL315" s="16" t="s">
        <v>88</v>
      </c>
      <c r="BM315" s="143" t="s">
        <v>2156</v>
      </c>
    </row>
    <row r="316" spans="2:65" s="1" customFormat="1" ht="19.2">
      <c r="B316" s="31"/>
      <c r="D316" s="145" t="s">
        <v>163</v>
      </c>
      <c r="F316" s="146" t="s">
        <v>2155</v>
      </c>
      <c r="I316" s="147"/>
      <c r="L316" s="31"/>
      <c r="M316" s="148"/>
      <c r="T316" s="55"/>
      <c r="AT316" s="16" t="s">
        <v>163</v>
      </c>
      <c r="AU316" s="16" t="s">
        <v>82</v>
      </c>
    </row>
    <row r="317" spans="2:65" s="1" customFormat="1" ht="24.15" customHeight="1">
      <c r="B317" s="31"/>
      <c r="C317" s="156" t="s">
        <v>799</v>
      </c>
      <c r="D317" s="156" t="s">
        <v>167</v>
      </c>
      <c r="E317" s="157" t="s">
        <v>2157</v>
      </c>
      <c r="F317" s="158" t="s">
        <v>2158</v>
      </c>
      <c r="G317" s="159" t="s">
        <v>198</v>
      </c>
      <c r="H317" s="160">
        <v>840</v>
      </c>
      <c r="I317" s="161"/>
      <c r="J317" s="162">
        <f>ROUND(I317*H317,2)</f>
        <v>0</v>
      </c>
      <c r="K317" s="158" t="s">
        <v>1</v>
      </c>
      <c r="L317" s="31"/>
      <c r="M317" s="163" t="s">
        <v>1</v>
      </c>
      <c r="N317" s="164" t="s">
        <v>38</v>
      </c>
      <c r="P317" s="141">
        <f>O317*H317</f>
        <v>0</v>
      </c>
      <c r="Q317" s="141">
        <v>0</v>
      </c>
      <c r="R317" s="141">
        <f>Q317*H317</f>
        <v>0</v>
      </c>
      <c r="S317" s="141">
        <v>0</v>
      </c>
      <c r="T317" s="142">
        <f>S317*H317</f>
        <v>0</v>
      </c>
      <c r="AR317" s="143" t="s">
        <v>88</v>
      </c>
      <c r="AT317" s="143" t="s">
        <v>167</v>
      </c>
      <c r="AU317" s="143" t="s">
        <v>82</v>
      </c>
      <c r="AY317" s="16" t="s">
        <v>155</v>
      </c>
      <c r="BE317" s="144">
        <f>IF(N317="základní",J317,0)</f>
        <v>0</v>
      </c>
      <c r="BF317" s="144">
        <f>IF(N317="snížená",J317,0)</f>
        <v>0</v>
      </c>
      <c r="BG317" s="144">
        <f>IF(N317="zákl. přenesená",J317,0)</f>
        <v>0</v>
      </c>
      <c r="BH317" s="144">
        <f>IF(N317="sníž. přenesená",J317,0)</f>
        <v>0</v>
      </c>
      <c r="BI317" s="144">
        <f>IF(N317="nulová",J317,0)</f>
        <v>0</v>
      </c>
      <c r="BJ317" s="16" t="s">
        <v>78</v>
      </c>
      <c r="BK317" s="144">
        <f>ROUND(I317*H317,2)</f>
        <v>0</v>
      </c>
      <c r="BL317" s="16" t="s">
        <v>88</v>
      </c>
      <c r="BM317" s="143" t="s">
        <v>2159</v>
      </c>
    </row>
    <row r="318" spans="2:65" s="1" customFormat="1" ht="19.2">
      <c r="B318" s="31"/>
      <c r="D318" s="145" t="s">
        <v>163</v>
      </c>
      <c r="F318" s="146" t="s">
        <v>2158</v>
      </c>
      <c r="I318" s="147"/>
      <c r="L318" s="31"/>
      <c r="M318" s="148"/>
      <c r="T318" s="55"/>
      <c r="AT318" s="16" t="s">
        <v>163</v>
      </c>
      <c r="AU318" s="16" t="s">
        <v>82</v>
      </c>
    </row>
    <row r="319" spans="2:65" s="1" customFormat="1" ht="16.5" customHeight="1">
      <c r="B319" s="31"/>
      <c r="C319" s="156" t="s">
        <v>804</v>
      </c>
      <c r="D319" s="156" t="s">
        <v>167</v>
      </c>
      <c r="E319" s="157" t="s">
        <v>2160</v>
      </c>
      <c r="F319" s="158" t="s">
        <v>2161</v>
      </c>
      <c r="G319" s="159" t="s">
        <v>198</v>
      </c>
      <c r="H319" s="160">
        <v>5</v>
      </c>
      <c r="I319" s="161"/>
      <c r="J319" s="162">
        <f>ROUND(I319*H319,2)</f>
        <v>0</v>
      </c>
      <c r="K319" s="158" t="s">
        <v>1</v>
      </c>
      <c r="L319" s="31"/>
      <c r="M319" s="163" t="s">
        <v>1</v>
      </c>
      <c r="N319" s="164" t="s">
        <v>38</v>
      </c>
      <c r="P319" s="141">
        <f>O319*H319</f>
        <v>0</v>
      </c>
      <c r="Q319" s="141">
        <v>0</v>
      </c>
      <c r="R319" s="141">
        <f>Q319*H319</f>
        <v>0</v>
      </c>
      <c r="S319" s="141">
        <v>0</v>
      </c>
      <c r="T319" s="142">
        <f>S319*H319</f>
        <v>0</v>
      </c>
      <c r="AR319" s="143" t="s">
        <v>88</v>
      </c>
      <c r="AT319" s="143" t="s">
        <v>167</v>
      </c>
      <c r="AU319" s="143" t="s">
        <v>82</v>
      </c>
      <c r="AY319" s="16" t="s">
        <v>155</v>
      </c>
      <c r="BE319" s="144">
        <f>IF(N319="základní",J319,0)</f>
        <v>0</v>
      </c>
      <c r="BF319" s="144">
        <f>IF(N319="snížená",J319,0)</f>
        <v>0</v>
      </c>
      <c r="BG319" s="144">
        <f>IF(N319="zákl. přenesená",J319,0)</f>
        <v>0</v>
      </c>
      <c r="BH319" s="144">
        <f>IF(N319="sníž. přenesená",J319,0)</f>
        <v>0</v>
      </c>
      <c r="BI319" s="144">
        <f>IF(N319="nulová",J319,0)</f>
        <v>0</v>
      </c>
      <c r="BJ319" s="16" t="s">
        <v>78</v>
      </c>
      <c r="BK319" s="144">
        <f>ROUND(I319*H319,2)</f>
        <v>0</v>
      </c>
      <c r="BL319" s="16" t="s">
        <v>88</v>
      </c>
      <c r="BM319" s="143" t="s">
        <v>2162</v>
      </c>
    </row>
    <row r="320" spans="2:65" s="1" customFormat="1">
      <c r="B320" s="31"/>
      <c r="D320" s="145" t="s">
        <v>163</v>
      </c>
      <c r="F320" s="146" t="s">
        <v>2161</v>
      </c>
      <c r="I320" s="147"/>
      <c r="L320" s="31"/>
      <c r="M320" s="148"/>
      <c r="T320" s="55"/>
      <c r="AT320" s="16" t="s">
        <v>163</v>
      </c>
      <c r="AU320" s="16" t="s">
        <v>82</v>
      </c>
    </row>
    <row r="321" spans="2:65" s="1" customFormat="1" ht="16.5" customHeight="1">
      <c r="B321" s="31"/>
      <c r="C321" s="156" t="s">
        <v>810</v>
      </c>
      <c r="D321" s="156" t="s">
        <v>167</v>
      </c>
      <c r="E321" s="157" t="s">
        <v>2163</v>
      </c>
      <c r="F321" s="158" t="s">
        <v>2164</v>
      </c>
      <c r="G321" s="159" t="s">
        <v>198</v>
      </c>
      <c r="H321" s="160">
        <v>45</v>
      </c>
      <c r="I321" s="161"/>
      <c r="J321" s="162">
        <f>ROUND(I321*H321,2)</f>
        <v>0</v>
      </c>
      <c r="K321" s="158" t="s">
        <v>1</v>
      </c>
      <c r="L321" s="31"/>
      <c r="M321" s="163" t="s">
        <v>1</v>
      </c>
      <c r="N321" s="164" t="s">
        <v>38</v>
      </c>
      <c r="P321" s="141">
        <f>O321*H321</f>
        <v>0</v>
      </c>
      <c r="Q321" s="141">
        <v>0</v>
      </c>
      <c r="R321" s="141">
        <f>Q321*H321</f>
        <v>0</v>
      </c>
      <c r="S321" s="141">
        <v>0</v>
      </c>
      <c r="T321" s="142">
        <f>S321*H321</f>
        <v>0</v>
      </c>
      <c r="AR321" s="143" t="s">
        <v>88</v>
      </c>
      <c r="AT321" s="143" t="s">
        <v>167</v>
      </c>
      <c r="AU321" s="143" t="s">
        <v>82</v>
      </c>
      <c r="AY321" s="16" t="s">
        <v>155</v>
      </c>
      <c r="BE321" s="144">
        <f>IF(N321="základní",J321,0)</f>
        <v>0</v>
      </c>
      <c r="BF321" s="144">
        <f>IF(N321="snížená",J321,0)</f>
        <v>0</v>
      </c>
      <c r="BG321" s="144">
        <f>IF(N321="zákl. přenesená",J321,0)</f>
        <v>0</v>
      </c>
      <c r="BH321" s="144">
        <f>IF(N321="sníž. přenesená",J321,0)</f>
        <v>0</v>
      </c>
      <c r="BI321" s="144">
        <f>IF(N321="nulová",J321,0)</f>
        <v>0</v>
      </c>
      <c r="BJ321" s="16" t="s">
        <v>78</v>
      </c>
      <c r="BK321" s="144">
        <f>ROUND(I321*H321,2)</f>
        <v>0</v>
      </c>
      <c r="BL321" s="16" t="s">
        <v>88</v>
      </c>
      <c r="BM321" s="143" t="s">
        <v>2165</v>
      </c>
    </row>
    <row r="322" spans="2:65" s="1" customFormat="1">
      <c r="B322" s="31"/>
      <c r="D322" s="145" t="s">
        <v>163</v>
      </c>
      <c r="F322" s="146" t="s">
        <v>2164</v>
      </c>
      <c r="I322" s="147"/>
      <c r="L322" s="31"/>
      <c r="M322" s="148"/>
      <c r="T322" s="55"/>
      <c r="AT322" s="16" t="s">
        <v>163</v>
      </c>
      <c r="AU322" s="16" t="s">
        <v>82</v>
      </c>
    </row>
    <row r="323" spans="2:65" s="1" customFormat="1" ht="21.75" customHeight="1">
      <c r="B323" s="31"/>
      <c r="C323" s="156" t="s">
        <v>821</v>
      </c>
      <c r="D323" s="156" t="s">
        <v>167</v>
      </c>
      <c r="E323" s="157" t="s">
        <v>2166</v>
      </c>
      <c r="F323" s="158" t="s">
        <v>2167</v>
      </c>
      <c r="G323" s="159" t="s">
        <v>198</v>
      </c>
      <c r="H323" s="160">
        <v>30</v>
      </c>
      <c r="I323" s="161"/>
      <c r="J323" s="162">
        <f>ROUND(I323*H323,2)</f>
        <v>0</v>
      </c>
      <c r="K323" s="158" t="s">
        <v>1</v>
      </c>
      <c r="L323" s="31"/>
      <c r="M323" s="163" t="s">
        <v>1</v>
      </c>
      <c r="N323" s="164" t="s">
        <v>38</v>
      </c>
      <c r="P323" s="141">
        <f>O323*H323</f>
        <v>0</v>
      </c>
      <c r="Q323" s="141">
        <v>0</v>
      </c>
      <c r="R323" s="141">
        <f>Q323*H323</f>
        <v>0</v>
      </c>
      <c r="S323" s="141">
        <v>0</v>
      </c>
      <c r="T323" s="142">
        <f>S323*H323</f>
        <v>0</v>
      </c>
      <c r="AR323" s="143" t="s">
        <v>88</v>
      </c>
      <c r="AT323" s="143" t="s">
        <v>167</v>
      </c>
      <c r="AU323" s="143" t="s">
        <v>82</v>
      </c>
      <c r="AY323" s="16" t="s">
        <v>155</v>
      </c>
      <c r="BE323" s="144">
        <f>IF(N323="základní",J323,0)</f>
        <v>0</v>
      </c>
      <c r="BF323" s="144">
        <f>IF(N323="snížená",J323,0)</f>
        <v>0</v>
      </c>
      <c r="BG323" s="144">
        <f>IF(N323="zákl. přenesená",J323,0)</f>
        <v>0</v>
      </c>
      <c r="BH323" s="144">
        <f>IF(N323="sníž. přenesená",J323,0)</f>
        <v>0</v>
      </c>
      <c r="BI323" s="144">
        <f>IF(N323="nulová",J323,0)</f>
        <v>0</v>
      </c>
      <c r="BJ323" s="16" t="s">
        <v>78</v>
      </c>
      <c r="BK323" s="144">
        <f>ROUND(I323*H323,2)</f>
        <v>0</v>
      </c>
      <c r="BL323" s="16" t="s">
        <v>88</v>
      </c>
      <c r="BM323" s="143" t="s">
        <v>2168</v>
      </c>
    </row>
    <row r="324" spans="2:65" s="1" customFormat="1">
      <c r="B324" s="31"/>
      <c r="D324" s="145" t="s">
        <v>163</v>
      </c>
      <c r="F324" s="146" t="s">
        <v>2167</v>
      </c>
      <c r="I324" s="147"/>
      <c r="L324" s="31"/>
      <c r="M324" s="148"/>
      <c r="T324" s="55"/>
      <c r="AT324" s="16" t="s">
        <v>163</v>
      </c>
      <c r="AU324" s="16" t="s">
        <v>82</v>
      </c>
    </row>
    <row r="325" spans="2:65" s="1" customFormat="1" ht="21.75" customHeight="1">
      <c r="B325" s="31"/>
      <c r="C325" s="156" t="s">
        <v>826</v>
      </c>
      <c r="D325" s="156" t="s">
        <v>167</v>
      </c>
      <c r="E325" s="157" t="s">
        <v>2169</v>
      </c>
      <c r="F325" s="158" t="s">
        <v>2170</v>
      </c>
      <c r="G325" s="159" t="s">
        <v>198</v>
      </c>
      <c r="H325" s="160">
        <v>18</v>
      </c>
      <c r="I325" s="161"/>
      <c r="J325" s="162">
        <f>ROUND(I325*H325,2)</f>
        <v>0</v>
      </c>
      <c r="K325" s="158" t="s">
        <v>1</v>
      </c>
      <c r="L325" s="31"/>
      <c r="M325" s="163" t="s">
        <v>1</v>
      </c>
      <c r="N325" s="164" t="s">
        <v>38</v>
      </c>
      <c r="P325" s="141">
        <f>O325*H325</f>
        <v>0</v>
      </c>
      <c r="Q325" s="141">
        <v>0</v>
      </c>
      <c r="R325" s="141">
        <f>Q325*H325</f>
        <v>0</v>
      </c>
      <c r="S325" s="141">
        <v>0</v>
      </c>
      <c r="T325" s="142">
        <f>S325*H325</f>
        <v>0</v>
      </c>
      <c r="AR325" s="143" t="s">
        <v>88</v>
      </c>
      <c r="AT325" s="143" t="s">
        <v>167</v>
      </c>
      <c r="AU325" s="143" t="s">
        <v>82</v>
      </c>
      <c r="AY325" s="16" t="s">
        <v>155</v>
      </c>
      <c r="BE325" s="144">
        <f>IF(N325="základní",J325,0)</f>
        <v>0</v>
      </c>
      <c r="BF325" s="144">
        <f>IF(N325="snížená",J325,0)</f>
        <v>0</v>
      </c>
      <c r="BG325" s="144">
        <f>IF(N325="zákl. přenesená",J325,0)</f>
        <v>0</v>
      </c>
      <c r="BH325" s="144">
        <f>IF(N325="sníž. přenesená",J325,0)</f>
        <v>0</v>
      </c>
      <c r="BI325" s="144">
        <f>IF(N325="nulová",J325,0)</f>
        <v>0</v>
      </c>
      <c r="BJ325" s="16" t="s">
        <v>78</v>
      </c>
      <c r="BK325" s="144">
        <f>ROUND(I325*H325,2)</f>
        <v>0</v>
      </c>
      <c r="BL325" s="16" t="s">
        <v>88</v>
      </c>
      <c r="BM325" s="143" t="s">
        <v>2171</v>
      </c>
    </row>
    <row r="326" spans="2:65" s="1" customFormat="1">
      <c r="B326" s="31"/>
      <c r="D326" s="145" t="s">
        <v>163</v>
      </c>
      <c r="F326" s="146" t="s">
        <v>2170</v>
      </c>
      <c r="I326" s="147"/>
      <c r="L326" s="31"/>
      <c r="M326" s="148"/>
      <c r="T326" s="55"/>
      <c r="AT326" s="16" t="s">
        <v>163</v>
      </c>
      <c r="AU326" s="16" t="s">
        <v>82</v>
      </c>
    </row>
    <row r="327" spans="2:65" s="1" customFormat="1" ht="21.75" customHeight="1">
      <c r="B327" s="31"/>
      <c r="C327" s="156" t="s">
        <v>833</v>
      </c>
      <c r="D327" s="156" t="s">
        <v>167</v>
      </c>
      <c r="E327" s="157" t="s">
        <v>2172</v>
      </c>
      <c r="F327" s="158" t="s">
        <v>2173</v>
      </c>
      <c r="G327" s="159" t="s">
        <v>198</v>
      </c>
      <c r="H327" s="160">
        <v>55</v>
      </c>
      <c r="I327" s="161"/>
      <c r="J327" s="162">
        <f>ROUND(I327*H327,2)</f>
        <v>0</v>
      </c>
      <c r="K327" s="158" t="s">
        <v>1</v>
      </c>
      <c r="L327" s="31"/>
      <c r="M327" s="163" t="s">
        <v>1</v>
      </c>
      <c r="N327" s="164" t="s">
        <v>38</v>
      </c>
      <c r="P327" s="141">
        <f>O327*H327</f>
        <v>0</v>
      </c>
      <c r="Q327" s="141">
        <v>0</v>
      </c>
      <c r="R327" s="141">
        <f>Q327*H327</f>
        <v>0</v>
      </c>
      <c r="S327" s="141">
        <v>0</v>
      </c>
      <c r="T327" s="142">
        <f>S327*H327</f>
        <v>0</v>
      </c>
      <c r="AR327" s="143" t="s">
        <v>88</v>
      </c>
      <c r="AT327" s="143" t="s">
        <v>167</v>
      </c>
      <c r="AU327" s="143" t="s">
        <v>82</v>
      </c>
      <c r="AY327" s="16" t="s">
        <v>155</v>
      </c>
      <c r="BE327" s="144">
        <f>IF(N327="základní",J327,0)</f>
        <v>0</v>
      </c>
      <c r="BF327" s="144">
        <f>IF(N327="snížená",J327,0)</f>
        <v>0</v>
      </c>
      <c r="BG327" s="144">
        <f>IF(N327="zákl. přenesená",J327,0)</f>
        <v>0</v>
      </c>
      <c r="BH327" s="144">
        <f>IF(N327="sníž. přenesená",J327,0)</f>
        <v>0</v>
      </c>
      <c r="BI327" s="144">
        <f>IF(N327="nulová",J327,0)</f>
        <v>0</v>
      </c>
      <c r="BJ327" s="16" t="s">
        <v>78</v>
      </c>
      <c r="BK327" s="144">
        <f>ROUND(I327*H327,2)</f>
        <v>0</v>
      </c>
      <c r="BL327" s="16" t="s">
        <v>88</v>
      </c>
      <c r="BM327" s="143" t="s">
        <v>2174</v>
      </c>
    </row>
    <row r="328" spans="2:65" s="1" customFormat="1">
      <c r="B328" s="31"/>
      <c r="D328" s="145" t="s">
        <v>163</v>
      </c>
      <c r="F328" s="146" t="s">
        <v>2173</v>
      </c>
      <c r="I328" s="147"/>
      <c r="L328" s="31"/>
      <c r="M328" s="148"/>
      <c r="T328" s="55"/>
      <c r="AT328" s="16" t="s">
        <v>163</v>
      </c>
      <c r="AU328" s="16" t="s">
        <v>82</v>
      </c>
    </row>
    <row r="329" spans="2:65" s="1" customFormat="1" ht="16.5" customHeight="1">
      <c r="B329" s="31"/>
      <c r="C329" s="156" t="s">
        <v>102</v>
      </c>
      <c r="D329" s="156" t="s">
        <v>167</v>
      </c>
      <c r="E329" s="157" t="s">
        <v>2175</v>
      </c>
      <c r="F329" s="158" t="s">
        <v>2176</v>
      </c>
      <c r="G329" s="159" t="s">
        <v>929</v>
      </c>
      <c r="H329" s="160">
        <v>1</v>
      </c>
      <c r="I329" s="161"/>
      <c r="J329" s="162">
        <f>ROUND(I329*H329,2)</f>
        <v>0</v>
      </c>
      <c r="K329" s="158" t="s">
        <v>1</v>
      </c>
      <c r="L329" s="31"/>
      <c r="M329" s="163" t="s">
        <v>1</v>
      </c>
      <c r="N329" s="164" t="s">
        <v>38</v>
      </c>
      <c r="P329" s="141">
        <f>O329*H329</f>
        <v>0</v>
      </c>
      <c r="Q329" s="141">
        <v>0</v>
      </c>
      <c r="R329" s="141">
        <f>Q329*H329</f>
        <v>0</v>
      </c>
      <c r="S329" s="141">
        <v>0</v>
      </c>
      <c r="T329" s="142">
        <f>S329*H329</f>
        <v>0</v>
      </c>
      <c r="AR329" s="143" t="s">
        <v>88</v>
      </c>
      <c r="AT329" s="143" t="s">
        <v>167</v>
      </c>
      <c r="AU329" s="143" t="s">
        <v>82</v>
      </c>
      <c r="AY329" s="16" t="s">
        <v>155</v>
      </c>
      <c r="BE329" s="144">
        <f>IF(N329="základní",J329,0)</f>
        <v>0</v>
      </c>
      <c r="BF329" s="144">
        <f>IF(N329="snížená",J329,0)</f>
        <v>0</v>
      </c>
      <c r="BG329" s="144">
        <f>IF(N329="zákl. přenesená",J329,0)</f>
        <v>0</v>
      </c>
      <c r="BH329" s="144">
        <f>IF(N329="sníž. přenesená",J329,0)</f>
        <v>0</v>
      </c>
      <c r="BI329" s="144">
        <f>IF(N329="nulová",J329,0)</f>
        <v>0</v>
      </c>
      <c r="BJ329" s="16" t="s">
        <v>78</v>
      </c>
      <c r="BK329" s="144">
        <f>ROUND(I329*H329,2)</f>
        <v>0</v>
      </c>
      <c r="BL329" s="16" t="s">
        <v>88</v>
      </c>
      <c r="BM329" s="143" t="s">
        <v>2177</v>
      </c>
    </row>
    <row r="330" spans="2:65" s="1" customFormat="1">
      <c r="B330" s="31"/>
      <c r="D330" s="145" t="s">
        <v>163</v>
      </c>
      <c r="F330" s="146" t="s">
        <v>2176</v>
      </c>
      <c r="I330" s="147"/>
      <c r="L330" s="31"/>
      <c r="M330" s="148"/>
      <c r="T330" s="55"/>
      <c r="AT330" s="16" t="s">
        <v>163</v>
      </c>
      <c r="AU330" s="16" t="s">
        <v>82</v>
      </c>
    </row>
    <row r="331" spans="2:65" s="1" customFormat="1" ht="24.15" customHeight="1">
      <c r="B331" s="31"/>
      <c r="C331" s="156" t="s">
        <v>306</v>
      </c>
      <c r="D331" s="156" t="s">
        <v>167</v>
      </c>
      <c r="E331" s="157" t="s">
        <v>2178</v>
      </c>
      <c r="F331" s="158" t="s">
        <v>2179</v>
      </c>
      <c r="G331" s="159" t="s">
        <v>929</v>
      </c>
      <c r="H331" s="160">
        <v>25</v>
      </c>
      <c r="I331" s="161"/>
      <c r="J331" s="162">
        <f>ROUND(I331*H331,2)</f>
        <v>0</v>
      </c>
      <c r="K331" s="158" t="s">
        <v>1</v>
      </c>
      <c r="L331" s="31"/>
      <c r="M331" s="163" t="s">
        <v>1</v>
      </c>
      <c r="N331" s="164" t="s">
        <v>38</v>
      </c>
      <c r="P331" s="141">
        <f>O331*H331</f>
        <v>0</v>
      </c>
      <c r="Q331" s="141">
        <v>0</v>
      </c>
      <c r="R331" s="141">
        <f>Q331*H331</f>
        <v>0</v>
      </c>
      <c r="S331" s="141">
        <v>0</v>
      </c>
      <c r="T331" s="142">
        <f>S331*H331</f>
        <v>0</v>
      </c>
      <c r="AR331" s="143" t="s">
        <v>88</v>
      </c>
      <c r="AT331" s="143" t="s">
        <v>167</v>
      </c>
      <c r="AU331" s="143" t="s">
        <v>82</v>
      </c>
      <c r="AY331" s="16" t="s">
        <v>155</v>
      </c>
      <c r="BE331" s="144">
        <f>IF(N331="základní",J331,0)</f>
        <v>0</v>
      </c>
      <c r="BF331" s="144">
        <f>IF(N331="snížená",J331,0)</f>
        <v>0</v>
      </c>
      <c r="BG331" s="144">
        <f>IF(N331="zákl. přenesená",J331,0)</f>
        <v>0</v>
      </c>
      <c r="BH331" s="144">
        <f>IF(N331="sníž. přenesená",J331,0)</f>
        <v>0</v>
      </c>
      <c r="BI331" s="144">
        <f>IF(N331="nulová",J331,0)</f>
        <v>0</v>
      </c>
      <c r="BJ331" s="16" t="s">
        <v>78</v>
      </c>
      <c r="BK331" s="144">
        <f>ROUND(I331*H331,2)</f>
        <v>0</v>
      </c>
      <c r="BL331" s="16" t="s">
        <v>88</v>
      </c>
      <c r="BM331" s="143" t="s">
        <v>2180</v>
      </c>
    </row>
    <row r="332" spans="2:65" s="1" customFormat="1">
      <c r="B332" s="31"/>
      <c r="D332" s="145" t="s">
        <v>163</v>
      </c>
      <c r="F332" s="146" t="s">
        <v>2179</v>
      </c>
      <c r="I332" s="147"/>
      <c r="L332" s="31"/>
      <c r="M332" s="148"/>
      <c r="T332" s="55"/>
      <c r="AT332" s="16" t="s">
        <v>163</v>
      </c>
      <c r="AU332" s="16" t="s">
        <v>82</v>
      </c>
    </row>
    <row r="333" spans="2:65" s="1" customFormat="1" ht="16.5" customHeight="1">
      <c r="B333" s="31"/>
      <c r="C333" s="156" t="s">
        <v>852</v>
      </c>
      <c r="D333" s="156" t="s">
        <v>167</v>
      </c>
      <c r="E333" s="157" t="s">
        <v>2181</v>
      </c>
      <c r="F333" s="158" t="s">
        <v>2182</v>
      </c>
      <c r="G333" s="159" t="s">
        <v>929</v>
      </c>
      <c r="H333" s="160">
        <v>40</v>
      </c>
      <c r="I333" s="161"/>
      <c r="J333" s="162">
        <f>ROUND(I333*H333,2)</f>
        <v>0</v>
      </c>
      <c r="K333" s="158" t="s">
        <v>1</v>
      </c>
      <c r="L333" s="31"/>
      <c r="M333" s="163" t="s">
        <v>1</v>
      </c>
      <c r="N333" s="164" t="s">
        <v>38</v>
      </c>
      <c r="P333" s="141">
        <f>O333*H333</f>
        <v>0</v>
      </c>
      <c r="Q333" s="141">
        <v>0</v>
      </c>
      <c r="R333" s="141">
        <f>Q333*H333</f>
        <v>0</v>
      </c>
      <c r="S333" s="141">
        <v>0</v>
      </c>
      <c r="T333" s="142">
        <f>S333*H333</f>
        <v>0</v>
      </c>
      <c r="AR333" s="143" t="s">
        <v>88</v>
      </c>
      <c r="AT333" s="143" t="s">
        <v>167</v>
      </c>
      <c r="AU333" s="143" t="s">
        <v>82</v>
      </c>
      <c r="AY333" s="16" t="s">
        <v>155</v>
      </c>
      <c r="BE333" s="144">
        <f>IF(N333="základní",J333,0)</f>
        <v>0</v>
      </c>
      <c r="BF333" s="144">
        <f>IF(N333="snížená",J333,0)</f>
        <v>0</v>
      </c>
      <c r="BG333" s="144">
        <f>IF(N333="zákl. přenesená",J333,0)</f>
        <v>0</v>
      </c>
      <c r="BH333" s="144">
        <f>IF(N333="sníž. přenesená",J333,0)</f>
        <v>0</v>
      </c>
      <c r="BI333" s="144">
        <f>IF(N333="nulová",J333,0)</f>
        <v>0</v>
      </c>
      <c r="BJ333" s="16" t="s">
        <v>78</v>
      </c>
      <c r="BK333" s="144">
        <f>ROUND(I333*H333,2)</f>
        <v>0</v>
      </c>
      <c r="BL333" s="16" t="s">
        <v>88</v>
      </c>
      <c r="BM333" s="143" t="s">
        <v>2183</v>
      </c>
    </row>
    <row r="334" spans="2:65" s="1" customFormat="1">
      <c r="B334" s="31"/>
      <c r="D334" s="145" t="s">
        <v>163</v>
      </c>
      <c r="F334" s="146" t="s">
        <v>2182</v>
      </c>
      <c r="I334" s="147"/>
      <c r="L334" s="31"/>
      <c r="M334" s="148"/>
      <c r="T334" s="55"/>
      <c r="AT334" s="16" t="s">
        <v>163</v>
      </c>
      <c r="AU334" s="16" t="s">
        <v>82</v>
      </c>
    </row>
    <row r="335" spans="2:65" s="1" customFormat="1" ht="16.5" customHeight="1">
      <c r="B335" s="31"/>
      <c r="C335" s="156" t="s">
        <v>858</v>
      </c>
      <c r="D335" s="156" t="s">
        <v>167</v>
      </c>
      <c r="E335" s="157" t="s">
        <v>2184</v>
      </c>
      <c r="F335" s="158" t="s">
        <v>2185</v>
      </c>
      <c r="G335" s="159" t="s">
        <v>929</v>
      </c>
      <c r="H335" s="160">
        <v>19</v>
      </c>
      <c r="I335" s="161"/>
      <c r="J335" s="162">
        <f>ROUND(I335*H335,2)</f>
        <v>0</v>
      </c>
      <c r="K335" s="158" t="s">
        <v>1</v>
      </c>
      <c r="L335" s="31"/>
      <c r="M335" s="163" t="s">
        <v>1</v>
      </c>
      <c r="N335" s="164" t="s">
        <v>38</v>
      </c>
      <c r="P335" s="141">
        <f>O335*H335</f>
        <v>0</v>
      </c>
      <c r="Q335" s="141">
        <v>0</v>
      </c>
      <c r="R335" s="141">
        <f>Q335*H335</f>
        <v>0</v>
      </c>
      <c r="S335" s="141">
        <v>0</v>
      </c>
      <c r="T335" s="142">
        <f>S335*H335</f>
        <v>0</v>
      </c>
      <c r="AR335" s="143" t="s">
        <v>88</v>
      </c>
      <c r="AT335" s="143" t="s">
        <v>167</v>
      </c>
      <c r="AU335" s="143" t="s">
        <v>82</v>
      </c>
      <c r="AY335" s="16" t="s">
        <v>155</v>
      </c>
      <c r="BE335" s="144">
        <f>IF(N335="základní",J335,0)</f>
        <v>0</v>
      </c>
      <c r="BF335" s="144">
        <f>IF(N335="snížená",J335,0)</f>
        <v>0</v>
      </c>
      <c r="BG335" s="144">
        <f>IF(N335="zákl. přenesená",J335,0)</f>
        <v>0</v>
      </c>
      <c r="BH335" s="144">
        <f>IF(N335="sníž. přenesená",J335,0)</f>
        <v>0</v>
      </c>
      <c r="BI335" s="144">
        <f>IF(N335="nulová",J335,0)</f>
        <v>0</v>
      </c>
      <c r="BJ335" s="16" t="s">
        <v>78</v>
      </c>
      <c r="BK335" s="144">
        <f>ROUND(I335*H335,2)</f>
        <v>0</v>
      </c>
      <c r="BL335" s="16" t="s">
        <v>88</v>
      </c>
      <c r="BM335" s="143" t="s">
        <v>2186</v>
      </c>
    </row>
    <row r="336" spans="2:65" s="1" customFormat="1">
      <c r="B336" s="31"/>
      <c r="D336" s="145" t="s">
        <v>163</v>
      </c>
      <c r="F336" s="146" t="s">
        <v>2185</v>
      </c>
      <c r="I336" s="147"/>
      <c r="L336" s="31"/>
      <c r="M336" s="148"/>
      <c r="T336" s="55"/>
      <c r="AT336" s="16" t="s">
        <v>163</v>
      </c>
      <c r="AU336" s="16" t="s">
        <v>82</v>
      </c>
    </row>
    <row r="337" spans="2:65" s="1" customFormat="1" ht="24.15" customHeight="1">
      <c r="B337" s="31"/>
      <c r="C337" s="156" t="s">
        <v>862</v>
      </c>
      <c r="D337" s="156" t="s">
        <v>167</v>
      </c>
      <c r="E337" s="157" t="s">
        <v>2187</v>
      </c>
      <c r="F337" s="158" t="s">
        <v>2188</v>
      </c>
      <c r="G337" s="159" t="s">
        <v>929</v>
      </c>
      <c r="H337" s="160">
        <v>7</v>
      </c>
      <c r="I337" s="161"/>
      <c r="J337" s="162">
        <f>ROUND(I337*H337,2)</f>
        <v>0</v>
      </c>
      <c r="K337" s="158" t="s">
        <v>1</v>
      </c>
      <c r="L337" s="31"/>
      <c r="M337" s="163" t="s">
        <v>1</v>
      </c>
      <c r="N337" s="164" t="s">
        <v>38</v>
      </c>
      <c r="P337" s="141">
        <f>O337*H337</f>
        <v>0</v>
      </c>
      <c r="Q337" s="141">
        <v>0</v>
      </c>
      <c r="R337" s="141">
        <f>Q337*H337</f>
        <v>0</v>
      </c>
      <c r="S337" s="141">
        <v>0</v>
      </c>
      <c r="T337" s="142">
        <f>S337*H337</f>
        <v>0</v>
      </c>
      <c r="AR337" s="143" t="s">
        <v>88</v>
      </c>
      <c r="AT337" s="143" t="s">
        <v>167</v>
      </c>
      <c r="AU337" s="143" t="s">
        <v>82</v>
      </c>
      <c r="AY337" s="16" t="s">
        <v>155</v>
      </c>
      <c r="BE337" s="144">
        <f>IF(N337="základní",J337,0)</f>
        <v>0</v>
      </c>
      <c r="BF337" s="144">
        <f>IF(N337="snížená",J337,0)</f>
        <v>0</v>
      </c>
      <c r="BG337" s="144">
        <f>IF(N337="zákl. přenesená",J337,0)</f>
        <v>0</v>
      </c>
      <c r="BH337" s="144">
        <f>IF(N337="sníž. přenesená",J337,0)</f>
        <v>0</v>
      </c>
      <c r="BI337" s="144">
        <f>IF(N337="nulová",J337,0)</f>
        <v>0</v>
      </c>
      <c r="BJ337" s="16" t="s">
        <v>78</v>
      </c>
      <c r="BK337" s="144">
        <f>ROUND(I337*H337,2)</f>
        <v>0</v>
      </c>
      <c r="BL337" s="16" t="s">
        <v>88</v>
      </c>
      <c r="BM337" s="143" t="s">
        <v>2189</v>
      </c>
    </row>
    <row r="338" spans="2:65" s="1" customFormat="1">
      <c r="B338" s="31"/>
      <c r="D338" s="145" t="s">
        <v>163</v>
      </c>
      <c r="F338" s="146" t="s">
        <v>2188</v>
      </c>
      <c r="I338" s="147"/>
      <c r="L338" s="31"/>
      <c r="M338" s="148"/>
      <c r="T338" s="55"/>
      <c r="AT338" s="16" t="s">
        <v>163</v>
      </c>
      <c r="AU338" s="16" t="s">
        <v>82</v>
      </c>
    </row>
    <row r="339" spans="2:65" s="1" customFormat="1" ht="16.5" customHeight="1">
      <c r="B339" s="31"/>
      <c r="C339" s="156" t="s">
        <v>867</v>
      </c>
      <c r="D339" s="156" t="s">
        <v>167</v>
      </c>
      <c r="E339" s="157" t="s">
        <v>2190</v>
      </c>
      <c r="F339" s="158" t="s">
        <v>2191</v>
      </c>
      <c r="G339" s="159" t="s">
        <v>929</v>
      </c>
      <c r="H339" s="160">
        <v>35</v>
      </c>
      <c r="I339" s="161"/>
      <c r="J339" s="162">
        <f>ROUND(I339*H339,2)</f>
        <v>0</v>
      </c>
      <c r="K339" s="158" t="s">
        <v>1</v>
      </c>
      <c r="L339" s="31"/>
      <c r="M339" s="163" t="s">
        <v>1</v>
      </c>
      <c r="N339" s="164" t="s">
        <v>38</v>
      </c>
      <c r="P339" s="141">
        <f>O339*H339</f>
        <v>0</v>
      </c>
      <c r="Q339" s="141">
        <v>0</v>
      </c>
      <c r="R339" s="141">
        <f>Q339*H339</f>
        <v>0</v>
      </c>
      <c r="S339" s="141">
        <v>0</v>
      </c>
      <c r="T339" s="142">
        <f>S339*H339</f>
        <v>0</v>
      </c>
      <c r="AR339" s="143" t="s">
        <v>88</v>
      </c>
      <c r="AT339" s="143" t="s">
        <v>167</v>
      </c>
      <c r="AU339" s="143" t="s">
        <v>82</v>
      </c>
      <c r="AY339" s="16" t="s">
        <v>155</v>
      </c>
      <c r="BE339" s="144">
        <f>IF(N339="základní",J339,0)</f>
        <v>0</v>
      </c>
      <c r="BF339" s="144">
        <f>IF(N339="snížená",J339,0)</f>
        <v>0</v>
      </c>
      <c r="BG339" s="144">
        <f>IF(N339="zákl. přenesená",J339,0)</f>
        <v>0</v>
      </c>
      <c r="BH339" s="144">
        <f>IF(N339="sníž. přenesená",J339,0)</f>
        <v>0</v>
      </c>
      <c r="BI339" s="144">
        <f>IF(N339="nulová",J339,0)</f>
        <v>0</v>
      </c>
      <c r="BJ339" s="16" t="s">
        <v>78</v>
      </c>
      <c r="BK339" s="144">
        <f>ROUND(I339*H339,2)</f>
        <v>0</v>
      </c>
      <c r="BL339" s="16" t="s">
        <v>88</v>
      </c>
      <c r="BM339" s="143" t="s">
        <v>2192</v>
      </c>
    </row>
    <row r="340" spans="2:65" s="1" customFormat="1">
      <c r="B340" s="31"/>
      <c r="D340" s="145" t="s">
        <v>163</v>
      </c>
      <c r="F340" s="146" t="s">
        <v>2191</v>
      </c>
      <c r="I340" s="147"/>
      <c r="L340" s="31"/>
      <c r="M340" s="148"/>
      <c r="T340" s="55"/>
      <c r="AT340" s="16" t="s">
        <v>163</v>
      </c>
      <c r="AU340" s="16" t="s">
        <v>82</v>
      </c>
    </row>
    <row r="341" spans="2:65" s="1" customFormat="1" ht="16.5" customHeight="1">
      <c r="B341" s="31"/>
      <c r="C341" s="156" t="s">
        <v>874</v>
      </c>
      <c r="D341" s="156" t="s">
        <v>167</v>
      </c>
      <c r="E341" s="157" t="s">
        <v>2193</v>
      </c>
      <c r="F341" s="158" t="s">
        <v>2194</v>
      </c>
      <c r="G341" s="159" t="s">
        <v>929</v>
      </c>
      <c r="H341" s="160">
        <v>2</v>
      </c>
      <c r="I341" s="161"/>
      <c r="J341" s="162">
        <f>ROUND(I341*H341,2)</f>
        <v>0</v>
      </c>
      <c r="K341" s="158" t="s">
        <v>1</v>
      </c>
      <c r="L341" s="31"/>
      <c r="M341" s="163" t="s">
        <v>1</v>
      </c>
      <c r="N341" s="164" t="s">
        <v>38</v>
      </c>
      <c r="P341" s="141">
        <f>O341*H341</f>
        <v>0</v>
      </c>
      <c r="Q341" s="141">
        <v>0</v>
      </c>
      <c r="R341" s="141">
        <f>Q341*H341</f>
        <v>0</v>
      </c>
      <c r="S341" s="141">
        <v>0</v>
      </c>
      <c r="T341" s="142">
        <f>S341*H341</f>
        <v>0</v>
      </c>
      <c r="AR341" s="143" t="s">
        <v>88</v>
      </c>
      <c r="AT341" s="143" t="s">
        <v>167</v>
      </c>
      <c r="AU341" s="143" t="s">
        <v>82</v>
      </c>
      <c r="AY341" s="16" t="s">
        <v>155</v>
      </c>
      <c r="BE341" s="144">
        <f>IF(N341="základní",J341,0)</f>
        <v>0</v>
      </c>
      <c r="BF341" s="144">
        <f>IF(N341="snížená",J341,0)</f>
        <v>0</v>
      </c>
      <c r="BG341" s="144">
        <f>IF(N341="zákl. přenesená",J341,0)</f>
        <v>0</v>
      </c>
      <c r="BH341" s="144">
        <f>IF(N341="sníž. přenesená",J341,0)</f>
        <v>0</v>
      </c>
      <c r="BI341" s="144">
        <f>IF(N341="nulová",J341,0)</f>
        <v>0</v>
      </c>
      <c r="BJ341" s="16" t="s">
        <v>78</v>
      </c>
      <c r="BK341" s="144">
        <f>ROUND(I341*H341,2)</f>
        <v>0</v>
      </c>
      <c r="BL341" s="16" t="s">
        <v>88</v>
      </c>
      <c r="BM341" s="143" t="s">
        <v>2195</v>
      </c>
    </row>
    <row r="342" spans="2:65" s="1" customFormat="1">
      <c r="B342" s="31"/>
      <c r="D342" s="145" t="s">
        <v>163</v>
      </c>
      <c r="F342" s="146" t="s">
        <v>2194</v>
      </c>
      <c r="I342" s="147"/>
      <c r="L342" s="31"/>
      <c r="M342" s="148"/>
      <c r="T342" s="55"/>
      <c r="AT342" s="16" t="s">
        <v>163</v>
      </c>
      <c r="AU342" s="16" t="s">
        <v>82</v>
      </c>
    </row>
    <row r="343" spans="2:65" s="1" customFormat="1" ht="16.5" customHeight="1">
      <c r="B343" s="31"/>
      <c r="C343" s="156" t="s">
        <v>879</v>
      </c>
      <c r="D343" s="156" t="s">
        <v>167</v>
      </c>
      <c r="E343" s="157" t="s">
        <v>2196</v>
      </c>
      <c r="F343" s="158" t="s">
        <v>2197</v>
      </c>
      <c r="G343" s="159" t="s">
        <v>929</v>
      </c>
      <c r="H343" s="160">
        <v>114</v>
      </c>
      <c r="I343" s="161"/>
      <c r="J343" s="162">
        <f>ROUND(I343*H343,2)</f>
        <v>0</v>
      </c>
      <c r="K343" s="158" t="s">
        <v>1</v>
      </c>
      <c r="L343" s="31"/>
      <c r="M343" s="163" t="s">
        <v>1</v>
      </c>
      <c r="N343" s="164" t="s">
        <v>38</v>
      </c>
      <c r="P343" s="141">
        <f>O343*H343</f>
        <v>0</v>
      </c>
      <c r="Q343" s="141">
        <v>0</v>
      </c>
      <c r="R343" s="141">
        <f>Q343*H343</f>
        <v>0</v>
      </c>
      <c r="S343" s="141">
        <v>0</v>
      </c>
      <c r="T343" s="142">
        <f>S343*H343</f>
        <v>0</v>
      </c>
      <c r="AR343" s="143" t="s">
        <v>88</v>
      </c>
      <c r="AT343" s="143" t="s">
        <v>167</v>
      </c>
      <c r="AU343" s="143" t="s">
        <v>82</v>
      </c>
      <c r="AY343" s="16" t="s">
        <v>155</v>
      </c>
      <c r="BE343" s="144">
        <f>IF(N343="základní",J343,0)</f>
        <v>0</v>
      </c>
      <c r="BF343" s="144">
        <f>IF(N343="snížená",J343,0)</f>
        <v>0</v>
      </c>
      <c r="BG343" s="144">
        <f>IF(N343="zákl. přenesená",J343,0)</f>
        <v>0</v>
      </c>
      <c r="BH343" s="144">
        <f>IF(N343="sníž. přenesená",J343,0)</f>
        <v>0</v>
      </c>
      <c r="BI343" s="144">
        <f>IF(N343="nulová",J343,0)</f>
        <v>0</v>
      </c>
      <c r="BJ343" s="16" t="s">
        <v>78</v>
      </c>
      <c r="BK343" s="144">
        <f>ROUND(I343*H343,2)</f>
        <v>0</v>
      </c>
      <c r="BL343" s="16" t="s">
        <v>88</v>
      </c>
      <c r="BM343" s="143" t="s">
        <v>2198</v>
      </c>
    </row>
    <row r="344" spans="2:65" s="1" customFormat="1">
      <c r="B344" s="31"/>
      <c r="D344" s="145" t="s">
        <v>163</v>
      </c>
      <c r="F344" s="146" t="s">
        <v>2197</v>
      </c>
      <c r="I344" s="147"/>
      <c r="L344" s="31"/>
      <c r="M344" s="148"/>
      <c r="T344" s="55"/>
      <c r="AT344" s="16" t="s">
        <v>163</v>
      </c>
      <c r="AU344" s="16" t="s">
        <v>82</v>
      </c>
    </row>
    <row r="345" spans="2:65" s="1" customFormat="1" ht="16.5" customHeight="1">
      <c r="B345" s="31"/>
      <c r="C345" s="156" t="s">
        <v>883</v>
      </c>
      <c r="D345" s="156" t="s">
        <v>167</v>
      </c>
      <c r="E345" s="157" t="s">
        <v>2199</v>
      </c>
      <c r="F345" s="158" t="s">
        <v>2200</v>
      </c>
      <c r="G345" s="159" t="s">
        <v>929</v>
      </c>
      <c r="H345" s="160">
        <v>12</v>
      </c>
      <c r="I345" s="161"/>
      <c r="J345" s="162">
        <f>ROUND(I345*H345,2)</f>
        <v>0</v>
      </c>
      <c r="K345" s="158" t="s">
        <v>1</v>
      </c>
      <c r="L345" s="31"/>
      <c r="M345" s="163" t="s">
        <v>1</v>
      </c>
      <c r="N345" s="164" t="s">
        <v>38</v>
      </c>
      <c r="P345" s="141">
        <f>O345*H345</f>
        <v>0</v>
      </c>
      <c r="Q345" s="141">
        <v>0</v>
      </c>
      <c r="R345" s="141">
        <f>Q345*H345</f>
        <v>0</v>
      </c>
      <c r="S345" s="141">
        <v>0</v>
      </c>
      <c r="T345" s="142">
        <f>S345*H345</f>
        <v>0</v>
      </c>
      <c r="AR345" s="143" t="s">
        <v>88</v>
      </c>
      <c r="AT345" s="143" t="s">
        <v>167</v>
      </c>
      <c r="AU345" s="143" t="s">
        <v>82</v>
      </c>
      <c r="AY345" s="16" t="s">
        <v>155</v>
      </c>
      <c r="BE345" s="144">
        <f>IF(N345="základní",J345,0)</f>
        <v>0</v>
      </c>
      <c r="BF345" s="144">
        <f>IF(N345="snížená",J345,0)</f>
        <v>0</v>
      </c>
      <c r="BG345" s="144">
        <f>IF(N345="zákl. přenesená",J345,0)</f>
        <v>0</v>
      </c>
      <c r="BH345" s="144">
        <f>IF(N345="sníž. přenesená",J345,0)</f>
        <v>0</v>
      </c>
      <c r="BI345" s="144">
        <f>IF(N345="nulová",J345,0)</f>
        <v>0</v>
      </c>
      <c r="BJ345" s="16" t="s">
        <v>78</v>
      </c>
      <c r="BK345" s="144">
        <f>ROUND(I345*H345,2)</f>
        <v>0</v>
      </c>
      <c r="BL345" s="16" t="s">
        <v>88</v>
      </c>
      <c r="BM345" s="143" t="s">
        <v>2201</v>
      </c>
    </row>
    <row r="346" spans="2:65" s="1" customFormat="1">
      <c r="B346" s="31"/>
      <c r="D346" s="145" t="s">
        <v>163</v>
      </c>
      <c r="F346" s="146" t="s">
        <v>2200</v>
      </c>
      <c r="I346" s="147"/>
      <c r="L346" s="31"/>
      <c r="M346" s="148"/>
      <c r="T346" s="55"/>
      <c r="AT346" s="16" t="s">
        <v>163</v>
      </c>
      <c r="AU346" s="16" t="s">
        <v>82</v>
      </c>
    </row>
    <row r="347" spans="2:65" s="1" customFormat="1" ht="16.5" customHeight="1">
      <c r="B347" s="31"/>
      <c r="C347" s="156" t="s">
        <v>889</v>
      </c>
      <c r="D347" s="156" t="s">
        <v>167</v>
      </c>
      <c r="E347" s="157" t="s">
        <v>2202</v>
      </c>
      <c r="F347" s="158" t="s">
        <v>2203</v>
      </c>
      <c r="G347" s="159" t="s">
        <v>929</v>
      </c>
      <c r="H347" s="160">
        <v>9</v>
      </c>
      <c r="I347" s="161"/>
      <c r="J347" s="162">
        <f>ROUND(I347*H347,2)</f>
        <v>0</v>
      </c>
      <c r="K347" s="158" t="s">
        <v>1</v>
      </c>
      <c r="L347" s="31"/>
      <c r="M347" s="163" t="s">
        <v>1</v>
      </c>
      <c r="N347" s="164" t="s">
        <v>38</v>
      </c>
      <c r="P347" s="141">
        <f>O347*H347</f>
        <v>0</v>
      </c>
      <c r="Q347" s="141">
        <v>0</v>
      </c>
      <c r="R347" s="141">
        <f>Q347*H347</f>
        <v>0</v>
      </c>
      <c r="S347" s="141">
        <v>0</v>
      </c>
      <c r="T347" s="142">
        <f>S347*H347</f>
        <v>0</v>
      </c>
      <c r="AR347" s="143" t="s">
        <v>88</v>
      </c>
      <c r="AT347" s="143" t="s">
        <v>167</v>
      </c>
      <c r="AU347" s="143" t="s">
        <v>82</v>
      </c>
      <c r="AY347" s="16" t="s">
        <v>155</v>
      </c>
      <c r="BE347" s="144">
        <f>IF(N347="základní",J347,0)</f>
        <v>0</v>
      </c>
      <c r="BF347" s="144">
        <f>IF(N347="snížená",J347,0)</f>
        <v>0</v>
      </c>
      <c r="BG347" s="144">
        <f>IF(N347="zákl. přenesená",J347,0)</f>
        <v>0</v>
      </c>
      <c r="BH347" s="144">
        <f>IF(N347="sníž. přenesená",J347,0)</f>
        <v>0</v>
      </c>
      <c r="BI347" s="144">
        <f>IF(N347="nulová",J347,0)</f>
        <v>0</v>
      </c>
      <c r="BJ347" s="16" t="s">
        <v>78</v>
      </c>
      <c r="BK347" s="144">
        <f>ROUND(I347*H347,2)</f>
        <v>0</v>
      </c>
      <c r="BL347" s="16" t="s">
        <v>88</v>
      </c>
      <c r="BM347" s="143" t="s">
        <v>2204</v>
      </c>
    </row>
    <row r="348" spans="2:65" s="1" customFormat="1">
      <c r="B348" s="31"/>
      <c r="D348" s="145" t="s">
        <v>163</v>
      </c>
      <c r="F348" s="146" t="s">
        <v>2203</v>
      </c>
      <c r="I348" s="147"/>
      <c r="L348" s="31"/>
      <c r="M348" s="148"/>
      <c r="T348" s="55"/>
      <c r="AT348" s="16" t="s">
        <v>163</v>
      </c>
      <c r="AU348" s="16" t="s">
        <v>82</v>
      </c>
    </row>
    <row r="349" spans="2:65" s="1" customFormat="1" ht="21.75" customHeight="1">
      <c r="B349" s="31"/>
      <c r="C349" s="156" t="s">
        <v>894</v>
      </c>
      <c r="D349" s="156" t="s">
        <v>167</v>
      </c>
      <c r="E349" s="157" t="s">
        <v>2205</v>
      </c>
      <c r="F349" s="158" t="s">
        <v>2206</v>
      </c>
      <c r="G349" s="159" t="s">
        <v>929</v>
      </c>
      <c r="H349" s="160">
        <v>15</v>
      </c>
      <c r="I349" s="161"/>
      <c r="J349" s="162">
        <f>ROUND(I349*H349,2)</f>
        <v>0</v>
      </c>
      <c r="K349" s="158" t="s">
        <v>1</v>
      </c>
      <c r="L349" s="31"/>
      <c r="M349" s="163" t="s">
        <v>1</v>
      </c>
      <c r="N349" s="164" t="s">
        <v>38</v>
      </c>
      <c r="P349" s="141">
        <f>O349*H349</f>
        <v>0</v>
      </c>
      <c r="Q349" s="141">
        <v>0</v>
      </c>
      <c r="R349" s="141">
        <f>Q349*H349</f>
        <v>0</v>
      </c>
      <c r="S349" s="141">
        <v>0</v>
      </c>
      <c r="T349" s="142">
        <f>S349*H349</f>
        <v>0</v>
      </c>
      <c r="AR349" s="143" t="s">
        <v>88</v>
      </c>
      <c r="AT349" s="143" t="s">
        <v>167</v>
      </c>
      <c r="AU349" s="143" t="s">
        <v>82</v>
      </c>
      <c r="AY349" s="16" t="s">
        <v>155</v>
      </c>
      <c r="BE349" s="144">
        <f>IF(N349="základní",J349,0)</f>
        <v>0</v>
      </c>
      <c r="BF349" s="144">
        <f>IF(N349="snížená",J349,0)</f>
        <v>0</v>
      </c>
      <c r="BG349" s="144">
        <f>IF(N349="zákl. přenesená",J349,0)</f>
        <v>0</v>
      </c>
      <c r="BH349" s="144">
        <f>IF(N349="sníž. přenesená",J349,0)</f>
        <v>0</v>
      </c>
      <c r="BI349" s="144">
        <f>IF(N349="nulová",J349,0)</f>
        <v>0</v>
      </c>
      <c r="BJ349" s="16" t="s">
        <v>78</v>
      </c>
      <c r="BK349" s="144">
        <f>ROUND(I349*H349,2)</f>
        <v>0</v>
      </c>
      <c r="BL349" s="16" t="s">
        <v>88</v>
      </c>
      <c r="BM349" s="143" t="s">
        <v>2207</v>
      </c>
    </row>
    <row r="350" spans="2:65" s="1" customFormat="1">
      <c r="B350" s="31"/>
      <c r="D350" s="145" t="s">
        <v>163</v>
      </c>
      <c r="F350" s="146" t="s">
        <v>2206</v>
      </c>
      <c r="I350" s="147"/>
      <c r="L350" s="31"/>
      <c r="M350" s="148"/>
      <c r="T350" s="55"/>
      <c r="AT350" s="16" t="s">
        <v>163</v>
      </c>
      <c r="AU350" s="16" t="s">
        <v>82</v>
      </c>
    </row>
    <row r="351" spans="2:65" s="1" customFormat="1" ht="21.75" customHeight="1">
      <c r="B351" s="31"/>
      <c r="C351" s="156" t="s">
        <v>901</v>
      </c>
      <c r="D351" s="156" t="s">
        <v>167</v>
      </c>
      <c r="E351" s="157" t="s">
        <v>2208</v>
      </c>
      <c r="F351" s="158" t="s">
        <v>2209</v>
      </c>
      <c r="G351" s="159" t="s">
        <v>929</v>
      </c>
      <c r="H351" s="160">
        <v>1</v>
      </c>
      <c r="I351" s="161"/>
      <c r="J351" s="162">
        <f>ROUND(I351*H351,2)</f>
        <v>0</v>
      </c>
      <c r="K351" s="158" t="s">
        <v>1</v>
      </c>
      <c r="L351" s="31"/>
      <c r="M351" s="163" t="s">
        <v>1</v>
      </c>
      <c r="N351" s="164" t="s">
        <v>38</v>
      </c>
      <c r="P351" s="141">
        <f>O351*H351</f>
        <v>0</v>
      </c>
      <c r="Q351" s="141">
        <v>0</v>
      </c>
      <c r="R351" s="141">
        <f>Q351*H351</f>
        <v>0</v>
      </c>
      <c r="S351" s="141">
        <v>0</v>
      </c>
      <c r="T351" s="142">
        <f>S351*H351</f>
        <v>0</v>
      </c>
      <c r="AR351" s="143" t="s">
        <v>88</v>
      </c>
      <c r="AT351" s="143" t="s">
        <v>167</v>
      </c>
      <c r="AU351" s="143" t="s">
        <v>82</v>
      </c>
      <c r="AY351" s="16" t="s">
        <v>155</v>
      </c>
      <c r="BE351" s="144">
        <f>IF(N351="základní",J351,0)</f>
        <v>0</v>
      </c>
      <c r="BF351" s="144">
        <f>IF(N351="snížená",J351,0)</f>
        <v>0</v>
      </c>
      <c r="BG351" s="144">
        <f>IF(N351="zákl. přenesená",J351,0)</f>
        <v>0</v>
      </c>
      <c r="BH351" s="144">
        <f>IF(N351="sníž. přenesená",J351,0)</f>
        <v>0</v>
      </c>
      <c r="BI351" s="144">
        <f>IF(N351="nulová",J351,0)</f>
        <v>0</v>
      </c>
      <c r="BJ351" s="16" t="s">
        <v>78</v>
      </c>
      <c r="BK351" s="144">
        <f>ROUND(I351*H351,2)</f>
        <v>0</v>
      </c>
      <c r="BL351" s="16" t="s">
        <v>88</v>
      </c>
      <c r="BM351" s="143" t="s">
        <v>2210</v>
      </c>
    </row>
    <row r="352" spans="2:65" s="1" customFormat="1">
      <c r="B352" s="31"/>
      <c r="D352" s="145" t="s">
        <v>163</v>
      </c>
      <c r="F352" s="146" t="s">
        <v>2209</v>
      </c>
      <c r="I352" s="147"/>
      <c r="L352" s="31"/>
      <c r="M352" s="148"/>
      <c r="T352" s="55"/>
      <c r="AT352" s="16" t="s">
        <v>163</v>
      </c>
      <c r="AU352" s="16" t="s">
        <v>82</v>
      </c>
    </row>
    <row r="353" spans="2:65" s="1" customFormat="1" ht="16.5" customHeight="1">
      <c r="B353" s="31"/>
      <c r="C353" s="156" t="s">
        <v>907</v>
      </c>
      <c r="D353" s="156" t="s">
        <v>167</v>
      </c>
      <c r="E353" s="157" t="s">
        <v>2211</v>
      </c>
      <c r="F353" s="158" t="s">
        <v>2212</v>
      </c>
      <c r="G353" s="159" t="s">
        <v>929</v>
      </c>
      <c r="H353" s="160">
        <v>6</v>
      </c>
      <c r="I353" s="161"/>
      <c r="J353" s="162">
        <f>ROUND(I353*H353,2)</f>
        <v>0</v>
      </c>
      <c r="K353" s="158" t="s">
        <v>1</v>
      </c>
      <c r="L353" s="31"/>
      <c r="M353" s="163" t="s">
        <v>1</v>
      </c>
      <c r="N353" s="164" t="s">
        <v>38</v>
      </c>
      <c r="P353" s="141">
        <f>O353*H353</f>
        <v>0</v>
      </c>
      <c r="Q353" s="141">
        <v>0</v>
      </c>
      <c r="R353" s="141">
        <f>Q353*H353</f>
        <v>0</v>
      </c>
      <c r="S353" s="141">
        <v>0</v>
      </c>
      <c r="T353" s="142">
        <f>S353*H353</f>
        <v>0</v>
      </c>
      <c r="AR353" s="143" t="s">
        <v>88</v>
      </c>
      <c r="AT353" s="143" t="s">
        <v>167</v>
      </c>
      <c r="AU353" s="143" t="s">
        <v>82</v>
      </c>
      <c r="AY353" s="16" t="s">
        <v>155</v>
      </c>
      <c r="BE353" s="144">
        <f>IF(N353="základní",J353,0)</f>
        <v>0</v>
      </c>
      <c r="BF353" s="144">
        <f>IF(N353="snížená",J353,0)</f>
        <v>0</v>
      </c>
      <c r="BG353" s="144">
        <f>IF(N353="zákl. přenesená",J353,0)</f>
        <v>0</v>
      </c>
      <c r="BH353" s="144">
        <f>IF(N353="sníž. přenesená",J353,0)</f>
        <v>0</v>
      </c>
      <c r="BI353" s="144">
        <f>IF(N353="nulová",J353,0)</f>
        <v>0</v>
      </c>
      <c r="BJ353" s="16" t="s">
        <v>78</v>
      </c>
      <c r="BK353" s="144">
        <f>ROUND(I353*H353,2)</f>
        <v>0</v>
      </c>
      <c r="BL353" s="16" t="s">
        <v>88</v>
      </c>
      <c r="BM353" s="143" t="s">
        <v>2213</v>
      </c>
    </row>
    <row r="354" spans="2:65" s="1" customFormat="1">
      <c r="B354" s="31"/>
      <c r="D354" s="145" t="s">
        <v>163</v>
      </c>
      <c r="F354" s="146" t="s">
        <v>2212</v>
      </c>
      <c r="I354" s="147"/>
      <c r="L354" s="31"/>
      <c r="M354" s="148"/>
      <c r="T354" s="55"/>
      <c r="AT354" s="16" t="s">
        <v>163</v>
      </c>
      <c r="AU354" s="16" t="s">
        <v>82</v>
      </c>
    </row>
    <row r="355" spans="2:65" s="1" customFormat="1" ht="16.5" customHeight="1">
      <c r="B355" s="31"/>
      <c r="C355" s="156" t="s">
        <v>915</v>
      </c>
      <c r="D355" s="156" t="s">
        <v>167</v>
      </c>
      <c r="E355" s="157" t="s">
        <v>2214</v>
      </c>
      <c r="F355" s="158" t="s">
        <v>2215</v>
      </c>
      <c r="G355" s="159" t="s">
        <v>929</v>
      </c>
      <c r="H355" s="160">
        <v>1</v>
      </c>
      <c r="I355" s="161"/>
      <c r="J355" s="162">
        <f>ROUND(I355*H355,2)</f>
        <v>0</v>
      </c>
      <c r="K355" s="158" t="s">
        <v>1</v>
      </c>
      <c r="L355" s="31"/>
      <c r="M355" s="163" t="s">
        <v>1</v>
      </c>
      <c r="N355" s="164" t="s">
        <v>38</v>
      </c>
      <c r="P355" s="141">
        <f>O355*H355</f>
        <v>0</v>
      </c>
      <c r="Q355" s="141">
        <v>0</v>
      </c>
      <c r="R355" s="141">
        <f>Q355*H355</f>
        <v>0</v>
      </c>
      <c r="S355" s="141">
        <v>0</v>
      </c>
      <c r="T355" s="142">
        <f>S355*H355</f>
        <v>0</v>
      </c>
      <c r="AR355" s="143" t="s">
        <v>88</v>
      </c>
      <c r="AT355" s="143" t="s">
        <v>167</v>
      </c>
      <c r="AU355" s="143" t="s">
        <v>82</v>
      </c>
      <c r="AY355" s="16" t="s">
        <v>155</v>
      </c>
      <c r="BE355" s="144">
        <f>IF(N355="základní",J355,0)</f>
        <v>0</v>
      </c>
      <c r="BF355" s="144">
        <f>IF(N355="snížená",J355,0)</f>
        <v>0</v>
      </c>
      <c r="BG355" s="144">
        <f>IF(N355="zákl. přenesená",J355,0)</f>
        <v>0</v>
      </c>
      <c r="BH355" s="144">
        <f>IF(N355="sníž. přenesená",J355,0)</f>
        <v>0</v>
      </c>
      <c r="BI355" s="144">
        <f>IF(N355="nulová",J355,0)</f>
        <v>0</v>
      </c>
      <c r="BJ355" s="16" t="s">
        <v>78</v>
      </c>
      <c r="BK355" s="144">
        <f>ROUND(I355*H355,2)</f>
        <v>0</v>
      </c>
      <c r="BL355" s="16" t="s">
        <v>88</v>
      </c>
      <c r="BM355" s="143" t="s">
        <v>2216</v>
      </c>
    </row>
    <row r="356" spans="2:65" s="1" customFormat="1">
      <c r="B356" s="31"/>
      <c r="D356" s="145" t="s">
        <v>163</v>
      </c>
      <c r="F356" s="146" t="s">
        <v>2215</v>
      </c>
      <c r="I356" s="147"/>
      <c r="L356" s="31"/>
      <c r="M356" s="148"/>
      <c r="T356" s="55"/>
      <c r="AT356" s="16" t="s">
        <v>163</v>
      </c>
      <c r="AU356" s="16" t="s">
        <v>82</v>
      </c>
    </row>
    <row r="357" spans="2:65" s="1" customFormat="1" ht="16.5" customHeight="1">
      <c r="B357" s="31"/>
      <c r="C357" s="156" t="s">
        <v>919</v>
      </c>
      <c r="D357" s="156" t="s">
        <v>167</v>
      </c>
      <c r="E357" s="157" t="s">
        <v>2217</v>
      </c>
      <c r="F357" s="158" t="s">
        <v>2218</v>
      </c>
      <c r="G357" s="159" t="s">
        <v>929</v>
      </c>
      <c r="H357" s="160">
        <v>1</v>
      </c>
      <c r="I357" s="161"/>
      <c r="J357" s="162">
        <f>ROUND(I357*H357,2)</f>
        <v>0</v>
      </c>
      <c r="K357" s="158" t="s">
        <v>1</v>
      </c>
      <c r="L357" s="31"/>
      <c r="M357" s="163" t="s">
        <v>1</v>
      </c>
      <c r="N357" s="164" t="s">
        <v>38</v>
      </c>
      <c r="P357" s="141">
        <f>O357*H357</f>
        <v>0</v>
      </c>
      <c r="Q357" s="141">
        <v>0</v>
      </c>
      <c r="R357" s="141">
        <f>Q357*H357</f>
        <v>0</v>
      </c>
      <c r="S357" s="141">
        <v>0</v>
      </c>
      <c r="T357" s="142">
        <f>S357*H357</f>
        <v>0</v>
      </c>
      <c r="AR357" s="143" t="s">
        <v>88</v>
      </c>
      <c r="AT357" s="143" t="s">
        <v>167</v>
      </c>
      <c r="AU357" s="143" t="s">
        <v>82</v>
      </c>
      <c r="AY357" s="16" t="s">
        <v>155</v>
      </c>
      <c r="BE357" s="144">
        <f>IF(N357="základní",J357,0)</f>
        <v>0</v>
      </c>
      <c r="BF357" s="144">
        <f>IF(N357="snížená",J357,0)</f>
        <v>0</v>
      </c>
      <c r="BG357" s="144">
        <f>IF(N357="zákl. přenesená",J357,0)</f>
        <v>0</v>
      </c>
      <c r="BH357" s="144">
        <f>IF(N357="sníž. přenesená",J357,0)</f>
        <v>0</v>
      </c>
      <c r="BI357" s="144">
        <f>IF(N357="nulová",J357,0)</f>
        <v>0</v>
      </c>
      <c r="BJ357" s="16" t="s">
        <v>78</v>
      </c>
      <c r="BK357" s="144">
        <f>ROUND(I357*H357,2)</f>
        <v>0</v>
      </c>
      <c r="BL357" s="16" t="s">
        <v>88</v>
      </c>
      <c r="BM357" s="143" t="s">
        <v>2219</v>
      </c>
    </row>
    <row r="358" spans="2:65" s="1" customFormat="1">
      <c r="B358" s="31"/>
      <c r="D358" s="145" t="s">
        <v>163</v>
      </c>
      <c r="F358" s="146" t="s">
        <v>2218</v>
      </c>
      <c r="I358" s="147"/>
      <c r="L358" s="31"/>
      <c r="M358" s="148"/>
      <c r="T358" s="55"/>
      <c r="AT358" s="16" t="s">
        <v>163</v>
      </c>
      <c r="AU358" s="16" t="s">
        <v>82</v>
      </c>
    </row>
    <row r="359" spans="2:65" s="1" customFormat="1" ht="21.75" customHeight="1">
      <c r="B359" s="31"/>
      <c r="C359" s="156" t="s">
        <v>926</v>
      </c>
      <c r="D359" s="156" t="s">
        <v>167</v>
      </c>
      <c r="E359" s="157" t="s">
        <v>2220</v>
      </c>
      <c r="F359" s="158" t="s">
        <v>2221</v>
      </c>
      <c r="G359" s="159" t="s">
        <v>929</v>
      </c>
      <c r="H359" s="160">
        <v>38</v>
      </c>
      <c r="I359" s="161"/>
      <c r="J359" s="162">
        <f>ROUND(I359*H359,2)</f>
        <v>0</v>
      </c>
      <c r="K359" s="158" t="s">
        <v>1</v>
      </c>
      <c r="L359" s="31"/>
      <c r="M359" s="163" t="s">
        <v>1</v>
      </c>
      <c r="N359" s="164" t="s">
        <v>38</v>
      </c>
      <c r="P359" s="141">
        <f>O359*H359</f>
        <v>0</v>
      </c>
      <c r="Q359" s="141">
        <v>0</v>
      </c>
      <c r="R359" s="141">
        <f>Q359*H359</f>
        <v>0</v>
      </c>
      <c r="S359" s="141">
        <v>0</v>
      </c>
      <c r="T359" s="142">
        <f>S359*H359</f>
        <v>0</v>
      </c>
      <c r="AR359" s="143" t="s">
        <v>88</v>
      </c>
      <c r="AT359" s="143" t="s">
        <v>167</v>
      </c>
      <c r="AU359" s="143" t="s">
        <v>82</v>
      </c>
      <c r="AY359" s="16" t="s">
        <v>155</v>
      </c>
      <c r="BE359" s="144">
        <f>IF(N359="základní",J359,0)</f>
        <v>0</v>
      </c>
      <c r="BF359" s="144">
        <f>IF(N359="snížená",J359,0)</f>
        <v>0</v>
      </c>
      <c r="BG359" s="144">
        <f>IF(N359="zákl. přenesená",J359,0)</f>
        <v>0</v>
      </c>
      <c r="BH359" s="144">
        <f>IF(N359="sníž. přenesená",J359,0)</f>
        <v>0</v>
      </c>
      <c r="BI359" s="144">
        <f>IF(N359="nulová",J359,0)</f>
        <v>0</v>
      </c>
      <c r="BJ359" s="16" t="s">
        <v>78</v>
      </c>
      <c r="BK359" s="144">
        <f>ROUND(I359*H359,2)</f>
        <v>0</v>
      </c>
      <c r="BL359" s="16" t="s">
        <v>88</v>
      </c>
      <c r="BM359" s="143" t="s">
        <v>2222</v>
      </c>
    </row>
    <row r="360" spans="2:65" s="1" customFormat="1">
      <c r="B360" s="31"/>
      <c r="D360" s="145" t="s">
        <v>163</v>
      </c>
      <c r="F360" s="146" t="s">
        <v>2221</v>
      </c>
      <c r="I360" s="147"/>
      <c r="L360" s="31"/>
      <c r="M360" s="148"/>
      <c r="T360" s="55"/>
      <c r="AT360" s="16" t="s">
        <v>163</v>
      </c>
      <c r="AU360" s="16" t="s">
        <v>82</v>
      </c>
    </row>
    <row r="361" spans="2:65" s="1" customFormat="1" ht="16.5" customHeight="1">
      <c r="B361" s="31"/>
      <c r="C361" s="156" t="s">
        <v>933</v>
      </c>
      <c r="D361" s="156" t="s">
        <v>167</v>
      </c>
      <c r="E361" s="157" t="s">
        <v>2223</v>
      </c>
      <c r="F361" s="158" t="s">
        <v>2224</v>
      </c>
      <c r="G361" s="159" t="s">
        <v>929</v>
      </c>
      <c r="H361" s="160">
        <v>2</v>
      </c>
      <c r="I361" s="161"/>
      <c r="J361" s="162">
        <f>ROUND(I361*H361,2)</f>
        <v>0</v>
      </c>
      <c r="K361" s="158" t="s">
        <v>1</v>
      </c>
      <c r="L361" s="31"/>
      <c r="M361" s="163" t="s">
        <v>1</v>
      </c>
      <c r="N361" s="164" t="s">
        <v>38</v>
      </c>
      <c r="P361" s="141">
        <f>O361*H361</f>
        <v>0</v>
      </c>
      <c r="Q361" s="141">
        <v>0</v>
      </c>
      <c r="R361" s="141">
        <f>Q361*H361</f>
        <v>0</v>
      </c>
      <c r="S361" s="141">
        <v>0</v>
      </c>
      <c r="T361" s="142">
        <f>S361*H361</f>
        <v>0</v>
      </c>
      <c r="AR361" s="143" t="s">
        <v>88</v>
      </c>
      <c r="AT361" s="143" t="s">
        <v>167</v>
      </c>
      <c r="AU361" s="143" t="s">
        <v>82</v>
      </c>
      <c r="AY361" s="16" t="s">
        <v>155</v>
      </c>
      <c r="BE361" s="144">
        <f>IF(N361="základní",J361,0)</f>
        <v>0</v>
      </c>
      <c r="BF361" s="144">
        <f>IF(N361="snížená",J361,0)</f>
        <v>0</v>
      </c>
      <c r="BG361" s="144">
        <f>IF(N361="zákl. přenesená",J361,0)</f>
        <v>0</v>
      </c>
      <c r="BH361" s="144">
        <f>IF(N361="sníž. přenesená",J361,0)</f>
        <v>0</v>
      </c>
      <c r="BI361" s="144">
        <f>IF(N361="nulová",J361,0)</f>
        <v>0</v>
      </c>
      <c r="BJ361" s="16" t="s">
        <v>78</v>
      </c>
      <c r="BK361" s="144">
        <f>ROUND(I361*H361,2)</f>
        <v>0</v>
      </c>
      <c r="BL361" s="16" t="s">
        <v>88</v>
      </c>
      <c r="BM361" s="143" t="s">
        <v>2225</v>
      </c>
    </row>
    <row r="362" spans="2:65" s="1" customFormat="1">
      <c r="B362" s="31"/>
      <c r="D362" s="145" t="s">
        <v>163</v>
      </c>
      <c r="F362" s="146" t="s">
        <v>2224</v>
      </c>
      <c r="I362" s="147"/>
      <c r="L362" s="31"/>
      <c r="M362" s="148"/>
      <c r="T362" s="55"/>
      <c r="AT362" s="16" t="s">
        <v>163</v>
      </c>
      <c r="AU362" s="16" t="s">
        <v>82</v>
      </c>
    </row>
    <row r="363" spans="2:65" s="1" customFormat="1" ht="16.5" customHeight="1">
      <c r="B363" s="31"/>
      <c r="C363" s="156" t="s">
        <v>940</v>
      </c>
      <c r="D363" s="156" t="s">
        <v>167</v>
      </c>
      <c r="E363" s="157" t="s">
        <v>2226</v>
      </c>
      <c r="F363" s="158" t="s">
        <v>2227</v>
      </c>
      <c r="G363" s="159" t="s">
        <v>929</v>
      </c>
      <c r="H363" s="160">
        <v>75</v>
      </c>
      <c r="I363" s="161"/>
      <c r="J363" s="162">
        <f>ROUND(I363*H363,2)</f>
        <v>0</v>
      </c>
      <c r="K363" s="158" t="s">
        <v>1</v>
      </c>
      <c r="L363" s="31"/>
      <c r="M363" s="163" t="s">
        <v>1</v>
      </c>
      <c r="N363" s="164" t="s">
        <v>38</v>
      </c>
      <c r="P363" s="141">
        <f>O363*H363</f>
        <v>0</v>
      </c>
      <c r="Q363" s="141">
        <v>0</v>
      </c>
      <c r="R363" s="141">
        <f>Q363*H363</f>
        <v>0</v>
      </c>
      <c r="S363" s="141">
        <v>0</v>
      </c>
      <c r="T363" s="142">
        <f>S363*H363</f>
        <v>0</v>
      </c>
      <c r="AR363" s="143" t="s">
        <v>88</v>
      </c>
      <c r="AT363" s="143" t="s">
        <v>167</v>
      </c>
      <c r="AU363" s="143" t="s">
        <v>82</v>
      </c>
      <c r="AY363" s="16" t="s">
        <v>155</v>
      </c>
      <c r="BE363" s="144">
        <f>IF(N363="základní",J363,0)</f>
        <v>0</v>
      </c>
      <c r="BF363" s="144">
        <f>IF(N363="snížená",J363,0)</f>
        <v>0</v>
      </c>
      <c r="BG363" s="144">
        <f>IF(N363="zákl. přenesená",J363,0)</f>
        <v>0</v>
      </c>
      <c r="BH363" s="144">
        <f>IF(N363="sníž. přenesená",J363,0)</f>
        <v>0</v>
      </c>
      <c r="BI363" s="144">
        <f>IF(N363="nulová",J363,0)</f>
        <v>0</v>
      </c>
      <c r="BJ363" s="16" t="s">
        <v>78</v>
      </c>
      <c r="BK363" s="144">
        <f>ROUND(I363*H363,2)</f>
        <v>0</v>
      </c>
      <c r="BL363" s="16" t="s">
        <v>88</v>
      </c>
      <c r="BM363" s="143" t="s">
        <v>2228</v>
      </c>
    </row>
    <row r="364" spans="2:65" s="1" customFormat="1">
      <c r="B364" s="31"/>
      <c r="D364" s="145" t="s">
        <v>163</v>
      </c>
      <c r="F364" s="146" t="s">
        <v>2227</v>
      </c>
      <c r="I364" s="147"/>
      <c r="L364" s="31"/>
      <c r="M364" s="148"/>
      <c r="T364" s="55"/>
      <c r="AT364" s="16" t="s">
        <v>163</v>
      </c>
      <c r="AU364" s="16" t="s">
        <v>82</v>
      </c>
    </row>
    <row r="365" spans="2:65" s="1" customFormat="1" ht="21.75" customHeight="1">
      <c r="B365" s="31"/>
      <c r="C365" s="156" t="s">
        <v>946</v>
      </c>
      <c r="D365" s="156" t="s">
        <v>167</v>
      </c>
      <c r="E365" s="157" t="s">
        <v>2229</v>
      </c>
      <c r="F365" s="158" t="s">
        <v>2230</v>
      </c>
      <c r="G365" s="159" t="s">
        <v>929</v>
      </c>
      <c r="H365" s="160">
        <v>35</v>
      </c>
      <c r="I365" s="161"/>
      <c r="J365" s="162">
        <f>ROUND(I365*H365,2)</f>
        <v>0</v>
      </c>
      <c r="K365" s="158" t="s">
        <v>1</v>
      </c>
      <c r="L365" s="31"/>
      <c r="M365" s="163" t="s">
        <v>1</v>
      </c>
      <c r="N365" s="164" t="s">
        <v>38</v>
      </c>
      <c r="P365" s="141">
        <f>O365*H365</f>
        <v>0</v>
      </c>
      <c r="Q365" s="141">
        <v>0</v>
      </c>
      <c r="R365" s="141">
        <f>Q365*H365</f>
        <v>0</v>
      </c>
      <c r="S365" s="141">
        <v>0</v>
      </c>
      <c r="T365" s="142">
        <f>S365*H365</f>
        <v>0</v>
      </c>
      <c r="AR365" s="143" t="s">
        <v>88</v>
      </c>
      <c r="AT365" s="143" t="s">
        <v>167</v>
      </c>
      <c r="AU365" s="143" t="s">
        <v>82</v>
      </c>
      <c r="AY365" s="16" t="s">
        <v>155</v>
      </c>
      <c r="BE365" s="144">
        <f>IF(N365="základní",J365,0)</f>
        <v>0</v>
      </c>
      <c r="BF365" s="144">
        <f>IF(N365="snížená",J365,0)</f>
        <v>0</v>
      </c>
      <c r="BG365" s="144">
        <f>IF(N365="zákl. přenesená",J365,0)</f>
        <v>0</v>
      </c>
      <c r="BH365" s="144">
        <f>IF(N365="sníž. přenesená",J365,0)</f>
        <v>0</v>
      </c>
      <c r="BI365" s="144">
        <f>IF(N365="nulová",J365,0)</f>
        <v>0</v>
      </c>
      <c r="BJ365" s="16" t="s">
        <v>78</v>
      </c>
      <c r="BK365" s="144">
        <f>ROUND(I365*H365,2)</f>
        <v>0</v>
      </c>
      <c r="BL365" s="16" t="s">
        <v>88</v>
      </c>
      <c r="BM365" s="143" t="s">
        <v>2231</v>
      </c>
    </row>
    <row r="366" spans="2:65" s="1" customFormat="1">
      <c r="B366" s="31"/>
      <c r="D366" s="145" t="s">
        <v>163</v>
      </c>
      <c r="F366" s="146" t="s">
        <v>2230</v>
      </c>
      <c r="I366" s="147"/>
      <c r="L366" s="31"/>
      <c r="M366" s="148"/>
      <c r="T366" s="55"/>
      <c r="AT366" s="16" t="s">
        <v>163</v>
      </c>
      <c r="AU366" s="16" t="s">
        <v>82</v>
      </c>
    </row>
    <row r="367" spans="2:65" s="1" customFormat="1" ht="21.75" customHeight="1">
      <c r="B367" s="31"/>
      <c r="C367" s="156" t="s">
        <v>951</v>
      </c>
      <c r="D367" s="156" t="s">
        <v>167</v>
      </c>
      <c r="E367" s="157" t="s">
        <v>2232</v>
      </c>
      <c r="F367" s="158" t="s">
        <v>2233</v>
      </c>
      <c r="G367" s="159" t="s">
        <v>929</v>
      </c>
      <c r="H367" s="160">
        <v>6</v>
      </c>
      <c r="I367" s="161"/>
      <c r="J367" s="162">
        <f>ROUND(I367*H367,2)</f>
        <v>0</v>
      </c>
      <c r="K367" s="158" t="s">
        <v>1</v>
      </c>
      <c r="L367" s="31"/>
      <c r="M367" s="163" t="s">
        <v>1</v>
      </c>
      <c r="N367" s="164" t="s">
        <v>38</v>
      </c>
      <c r="P367" s="141">
        <f>O367*H367</f>
        <v>0</v>
      </c>
      <c r="Q367" s="141">
        <v>0</v>
      </c>
      <c r="R367" s="141">
        <f>Q367*H367</f>
        <v>0</v>
      </c>
      <c r="S367" s="141">
        <v>0</v>
      </c>
      <c r="T367" s="142">
        <f>S367*H367</f>
        <v>0</v>
      </c>
      <c r="AR367" s="143" t="s">
        <v>88</v>
      </c>
      <c r="AT367" s="143" t="s">
        <v>167</v>
      </c>
      <c r="AU367" s="143" t="s">
        <v>82</v>
      </c>
      <c r="AY367" s="16" t="s">
        <v>155</v>
      </c>
      <c r="BE367" s="144">
        <f>IF(N367="základní",J367,0)</f>
        <v>0</v>
      </c>
      <c r="BF367" s="144">
        <f>IF(N367="snížená",J367,0)</f>
        <v>0</v>
      </c>
      <c r="BG367" s="144">
        <f>IF(N367="zákl. přenesená",J367,0)</f>
        <v>0</v>
      </c>
      <c r="BH367" s="144">
        <f>IF(N367="sníž. přenesená",J367,0)</f>
        <v>0</v>
      </c>
      <c r="BI367" s="144">
        <f>IF(N367="nulová",J367,0)</f>
        <v>0</v>
      </c>
      <c r="BJ367" s="16" t="s">
        <v>78</v>
      </c>
      <c r="BK367" s="144">
        <f>ROUND(I367*H367,2)</f>
        <v>0</v>
      </c>
      <c r="BL367" s="16" t="s">
        <v>88</v>
      </c>
      <c r="BM367" s="143" t="s">
        <v>2234</v>
      </c>
    </row>
    <row r="368" spans="2:65" s="1" customFormat="1">
      <c r="B368" s="31"/>
      <c r="D368" s="145" t="s">
        <v>163</v>
      </c>
      <c r="F368" s="146" t="s">
        <v>2233</v>
      </c>
      <c r="I368" s="147"/>
      <c r="L368" s="31"/>
      <c r="M368" s="148"/>
      <c r="T368" s="55"/>
      <c r="AT368" s="16" t="s">
        <v>163</v>
      </c>
      <c r="AU368" s="16" t="s">
        <v>82</v>
      </c>
    </row>
    <row r="369" spans="2:65" s="1" customFormat="1" ht="24.15" customHeight="1">
      <c r="B369" s="31"/>
      <c r="C369" s="156" t="s">
        <v>958</v>
      </c>
      <c r="D369" s="156" t="s">
        <v>167</v>
      </c>
      <c r="E369" s="157" t="s">
        <v>2235</v>
      </c>
      <c r="F369" s="158" t="s">
        <v>2236</v>
      </c>
      <c r="G369" s="159" t="s">
        <v>929</v>
      </c>
      <c r="H369" s="160">
        <v>6</v>
      </c>
      <c r="I369" s="161"/>
      <c r="J369" s="162">
        <f>ROUND(I369*H369,2)</f>
        <v>0</v>
      </c>
      <c r="K369" s="158" t="s">
        <v>1</v>
      </c>
      <c r="L369" s="31"/>
      <c r="M369" s="163" t="s">
        <v>1</v>
      </c>
      <c r="N369" s="164" t="s">
        <v>38</v>
      </c>
      <c r="P369" s="141">
        <f>O369*H369</f>
        <v>0</v>
      </c>
      <c r="Q369" s="141">
        <v>0</v>
      </c>
      <c r="R369" s="141">
        <f>Q369*H369</f>
        <v>0</v>
      </c>
      <c r="S369" s="141">
        <v>0</v>
      </c>
      <c r="T369" s="142">
        <f>S369*H369</f>
        <v>0</v>
      </c>
      <c r="AR369" s="143" t="s">
        <v>88</v>
      </c>
      <c r="AT369" s="143" t="s">
        <v>167</v>
      </c>
      <c r="AU369" s="143" t="s">
        <v>82</v>
      </c>
      <c r="AY369" s="16" t="s">
        <v>155</v>
      </c>
      <c r="BE369" s="144">
        <f>IF(N369="základní",J369,0)</f>
        <v>0</v>
      </c>
      <c r="BF369" s="144">
        <f>IF(N369="snížená",J369,0)</f>
        <v>0</v>
      </c>
      <c r="BG369" s="144">
        <f>IF(N369="zákl. přenesená",J369,0)</f>
        <v>0</v>
      </c>
      <c r="BH369" s="144">
        <f>IF(N369="sníž. přenesená",J369,0)</f>
        <v>0</v>
      </c>
      <c r="BI369" s="144">
        <f>IF(N369="nulová",J369,0)</f>
        <v>0</v>
      </c>
      <c r="BJ369" s="16" t="s">
        <v>78</v>
      </c>
      <c r="BK369" s="144">
        <f>ROUND(I369*H369,2)</f>
        <v>0</v>
      </c>
      <c r="BL369" s="16" t="s">
        <v>88</v>
      </c>
      <c r="BM369" s="143" t="s">
        <v>2237</v>
      </c>
    </row>
    <row r="370" spans="2:65" s="1" customFormat="1">
      <c r="B370" s="31"/>
      <c r="D370" s="145" t="s">
        <v>163</v>
      </c>
      <c r="F370" s="146" t="s">
        <v>2236</v>
      </c>
      <c r="I370" s="147"/>
      <c r="L370" s="31"/>
      <c r="M370" s="148"/>
      <c r="T370" s="55"/>
      <c r="AT370" s="16" t="s">
        <v>163</v>
      </c>
      <c r="AU370" s="16" t="s">
        <v>82</v>
      </c>
    </row>
    <row r="371" spans="2:65" s="1" customFormat="1" ht="16.5" customHeight="1">
      <c r="B371" s="31"/>
      <c r="C371" s="156" t="s">
        <v>973</v>
      </c>
      <c r="D371" s="156" t="s">
        <v>167</v>
      </c>
      <c r="E371" s="157" t="s">
        <v>2238</v>
      </c>
      <c r="F371" s="158" t="s">
        <v>2239</v>
      </c>
      <c r="G371" s="159" t="s">
        <v>929</v>
      </c>
      <c r="H371" s="160">
        <v>3</v>
      </c>
      <c r="I371" s="161"/>
      <c r="J371" s="162">
        <f>ROUND(I371*H371,2)</f>
        <v>0</v>
      </c>
      <c r="K371" s="158" t="s">
        <v>1</v>
      </c>
      <c r="L371" s="31"/>
      <c r="M371" s="163" t="s">
        <v>1</v>
      </c>
      <c r="N371" s="164" t="s">
        <v>38</v>
      </c>
      <c r="P371" s="141">
        <f>O371*H371</f>
        <v>0</v>
      </c>
      <c r="Q371" s="141">
        <v>0</v>
      </c>
      <c r="R371" s="141">
        <f>Q371*H371</f>
        <v>0</v>
      </c>
      <c r="S371" s="141">
        <v>0</v>
      </c>
      <c r="T371" s="142">
        <f>S371*H371</f>
        <v>0</v>
      </c>
      <c r="AR371" s="143" t="s">
        <v>88</v>
      </c>
      <c r="AT371" s="143" t="s">
        <v>167</v>
      </c>
      <c r="AU371" s="143" t="s">
        <v>82</v>
      </c>
      <c r="AY371" s="16" t="s">
        <v>155</v>
      </c>
      <c r="BE371" s="144">
        <f>IF(N371="základní",J371,0)</f>
        <v>0</v>
      </c>
      <c r="BF371" s="144">
        <f>IF(N371="snížená",J371,0)</f>
        <v>0</v>
      </c>
      <c r="BG371" s="144">
        <f>IF(N371="zákl. přenesená",J371,0)</f>
        <v>0</v>
      </c>
      <c r="BH371" s="144">
        <f>IF(N371="sníž. přenesená",J371,0)</f>
        <v>0</v>
      </c>
      <c r="BI371" s="144">
        <f>IF(N371="nulová",J371,0)</f>
        <v>0</v>
      </c>
      <c r="BJ371" s="16" t="s">
        <v>78</v>
      </c>
      <c r="BK371" s="144">
        <f>ROUND(I371*H371,2)</f>
        <v>0</v>
      </c>
      <c r="BL371" s="16" t="s">
        <v>88</v>
      </c>
      <c r="BM371" s="143" t="s">
        <v>2240</v>
      </c>
    </row>
    <row r="372" spans="2:65" s="1" customFormat="1">
      <c r="B372" s="31"/>
      <c r="D372" s="145" t="s">
        <v>163</v>
      </c>
      <c r="F372" s="146" t="s">
        <v>2239</v>
      </c>
      <c r="I372" s="147"/>
      <c r="L372" s="31"/>
      <c r="M372" s="148"/>
      <c r="T372" s="55"/>
      <c r="AT372" s="16" t="s">
        <v>163</v>
      </c>
      <c r="AU372" s="16" t="s">
        <v>82</v>
      </c>
    </row>
    <row r="373" spans="2:65" s="11" customFormat="1" ht="22.95" customHeight="1">
      <c r="B373" s="119"/>
      <c r="D373" s="120" t="s">
        <v>72</v>
      </c>
      <c r="E373" s="129" t="s">
        <v>2241</v>
      </c>
      <c r="F373" s="129" t="s">
        <v>2242</v>
      </c>
      <c r="I373" s="122"/>
      <c r="J373" s="130">
        <f>BK373</f>
        <v>0</v>
      </c>
      <c r="L373" s="119"/>
      <c r="M373" s="124"/>
      <c r="P373" s="125">
        <f>SUM(P374:P383)</f>
        <v>0</v>
      </c>
      <c r="R373" s="125">
        <f>SUM(R374:R383)</f>
        <v>0</v>
      </c>
      <c r="T373" s="126">
        <f>SUM(T374:T383)</f>
        <v>0</v>
      </c>
      <c r="AR373" s="120" t="s">
        <v>78</v>
      </c>
      <c r="AT373" s="127" t="s">
        <v>72</v>
      </c>
      <c r="AU373" s="127" t="s">
        <v>78</v>
      </c>
      <c r="AY373" s="120" t="s">
        <v>155</v>
      </c>
      <c r="BK373" s="128">
        <f>SUM(BK374:BK383)</f>
        <v>0</v>
      </c>
    </row>
    <row r="374" spans="2:65" s="1" customFormat="1" ht="16.5" customHeight="1">
      <c r="B374" s="31"/>
      <c r="C374" s="156" t="s">
        <v>981</v>
      </c>
      <c r="D374" s="156" t="s">
        <v>167</v>
      </c>
      <c r="E374" s="157" t="s">
        <v>2243</v>
      </c>
      <c r="F374" s="158" t="s">
        <v>2244</v>
      </c>
      <c r="G374" s="159" t="s">
        <v>929</v>
      </c>
      <c r="H374" s="160">
        <v>98</v>
      </c>
      <c r="I374" s="161"/>
      <c r="J374" s="162">
        <f>ROUND(I374*H374,2)</f>
        <v>0</v>
      </c>
      <c r="K374" s="158" t="s">
        <v>1</v>
      </c>
      <c r="L374" s="31"/>
      <c r="M374" s="163" t="s">
        <v>1</v>
      </c>
      <c r="N374" s="164" t="s">
        <v>38</v>
      </c>
      <c r="P374" s="141">
        <f>O374*H374</f>
        <v>0</v>
      </c>
      <c r="Q374" s="141">
        <v>0</v>
      </c>
      <c r="R374" s="141">
        <f>Q374*H374</f>
        <v>0</v>
      </c>
      <c r="S374" s="141">
        <v>0</v>
      </c>
      <c r="T374" s="142">
        <f>S374*H374</f>
        <v>0</v>
      </c>
      <c r="AR374" s="143" t="s">
        <v>88</v>
      </c>
      <c r="AT374" s="143" t="s">
        <v>167</v>
      </c>
      <c r="AU374" s="143" t="s">
        <v>82</v>
      </c>
      <c r="AY374" s="16" t="s">
        <v>155</v>
      </c>
      <c r="BE374" s="144">
        <f>IF(N374="základní",J374,0)</f>
        <v>0</v>
      </c>
      <c r="BF374" s="144">
        <f>IF(N374="snížená",J374,0)</f>
        <v>0</v>
      </c>
      <c r="BG374" s="144">
        <f>IF(N374="zákl. přenesená",J374,0)</f>
        <v>0</v>
      </c>
      <c r="BH374" s="144">
        <f>IF(N374="sníž. přenesená",J374,0)</f>
        <v>0</v>
      </c>
      <c r="BI374" s="144">
        <f>IF(N374="nulová",J374,0)</f>
        <v>0</v>
      </c>
      <c r="BJ374" s="16" t="s">
        <v>78</v>
      </c>
      <c r="BK374" s="144">
        <f>ROUND(I374*H374,2)</f>
        <v>0</v>
      </c>
      <c r="BL374" s="16" t="s">
        <v>88</v>
      </c>
      <c r="BM374" s="143" t="s">
        <v>2245</v>
      </c>
    </row>
    <row r="375" spans="2:65" s="1" customFormat="1">
      <c r="B375" s="31"/>
      <c r="D375" s="145" t="s">
        <v>163</v>
      </c>
      <c r="F375" s="146" t="s">
        <v>2244</v>
      </c>
      <c r="I375" s="147"/>
      <c r="L375" s="31"/>
      <c r="M375" s="148"/>
      <c r="T375" s="55"/>
      <c r="AT375" s="16" t="s">
        <v>163</v>
      </c>
      <c r="AU375" s="16" t="s">
        <v>82</v>
      </c>
    </row>
    <row r="376" spans="2:65" s="1" customFormat="1" ht="21.75" customHeight="1">
      <c r="B376" s="31"/>
      <c r="C376" s="156" t="s">
        <v>988</v>
      </c>
      <c r="D376" s="156" t="s">
        <v>167</v>
      </c>
      <c r="E376" s="157" t="s">
        <v>2246</v>
      </c>
      <c r="F376" s="158" t="s">
        <v>2247</v>
      </c>
      <c r="G376" s="159" t="s">
        <v>198</v>
      </c>
      <c r="H376" s="160">
        <v>195</v>
      </c>
      <c r="I376" s="161"/>
      <c r="J376" s="162">
        <f>ROUND(I376*H376,2)</f>
        <v>0</v>
      </c>
      <c r="K376" s="158" t="s">
        <v>1</v>
      </c>
      <c r="L376" s="31"/>
      <c r="M376" s="163" t="s">
        <v>1</v>
      </c>
      <c r="N376" s="164" t="s">
        <v>38</v>
      </c>
      <c r="P376" s="141">
        <f>O376*H376</f>
        <v>0</v>
      </c>
      <c r="Q376" s="141">
        <v>0</v>
      </c>
      <c r="R376" s="141">
        <f>Q376*H376</f>
        <v>0</v>
      </c>
      <c r="S376" s="141">
        <v>0</v>
      </c>
      <c r="T376" s="142">
        <f>S376*H376</f>
        <v>0</v>
      </c>
      <c r="AR376" s="143" t="s">
        <v>88</v>
      </c>
      <c r="AT376" s="143" t="s">
        <v>167</v>
      </c>
      <c r="AU376" s="143" t="s">
        <v>82</v>
      </c>
      <c r="AY376" s="16" t="s">
        <v>155</v>
      </c>
      <c r="BE376" s="144">
        <f>IF(N376="základní",J376,0)</f>
        <v>0</v>
      </c>
      <c r="BF376" s="144">
        <f>IF(N376="snížená",J376,0)</f>
        <v>0</v>
      </c>
      <c r="BG376" s="144">
        <f>IF(N376="zákl. přenesená",J376,0)</f>
        <v>0</v>
      </c>
      <c r="BH376" s="144">
        <f>IF(N376="sníž. přenesená",J376,0)</f>
        <v>0</v>
      </c>
      <c r="BI376" s="144">
        <f>IF(N376="nulová",J376,0)</f>
        <v>0</v>
      </c>
      <c r="BJ376" s="16" t="s">
        <v>78</v>
      </c>
      <c r="BK376" s="144">
        <f>ROUND(I376*H376,2)</f>
        <v>0</v>
      </c>
      <c r="BL376" s="16" t="s">
        <v>88</v>
      </c>
      <c r="BM376" s="143" t="s">
        <v>2248</v>
      </c>
    </row>
    <row r="377" spans="2:65" s="1" customFormat="1">
      <c r="B377" s="31"/>
      <c r="D377" s="145" t="s">
        <v>163</v>
      </c>
      <c r="F377" s="146" t="s">
        <v>2247</v>
      </c>
      <c r="I377" s="147"/>
      <c r="L377" s="31"/>
      <c r="M377" s="148"/>
      <c r="T377" s="55"/>
      <c r="AT377" s="16" t="s">
        <v>163</v>
      </c>
      <c r="AU377" s="16" t="s">
        <v>82</v>
      </c>
    </row>
    <row r="378" spans="2:65" s="1" customFormat="1" ht="21.75" customHeight="1">
      <c r="B378" s="31"/>
      <c r="C378" s="156" t="s">
        <v>994</v>
      </c>
      <c r="D378" s="156" t="s">
        <v>167</v>
      </c>
      <c r="E378" s="157" t="s">
        <v>2249</v>
      </c>
      <c r="F378" s="158" t="s">
        <v>2250</v>
      </c>
      <c r="G378" s="159" t="s">
        <v>929</v>
      </c>
      <c r="H378" s="160">
        <v>8</v>
      </c>
      <c r="I378" s="161"/>
      <c r="J378" s="162">
        <f>ROUND(I378*H378,2)</f>
        <v>0</v>
      </c>
      <c r="K378" s="158" t="s">
        <v>1</v>
      </c>
      <c r="L378" s="31"/>
      <c r="M378" s="163" t="s">
        <v>1</v>
      </c>
      <c r="N378" s="164" t="s">
        <v>38</v>
      </c>
      <c r="P378" s="141">
        <f>O378*H378</f>
        <v>0</v>
      </c>
      <c r="Q378" s="141">
        <v>0</v>
      </c>
      <c r="R378" s="141">
        <f>Q378*H378</f>
        <v>0</v>
      </c>
      <c r="S378" s="141">
        <v>0</v>
      </c>
      <c r="T378" s="142">
        <f>S378*H378</f>
        <v>0</v>
      </c>
      <c r="AR378" s="143" t="s">
        <v>88</v>
      </c>
      <c r="AT378" s="143" t="s">
        <v>167</v>
      </c>
      <c r="AU378" s="143" t="s">
        <v>82</v>
      </c>
      <c r="AY378" s="16" t="s">
        <v>155</v>
      </c>
      <c r="BE378" s="144">
        <f>IF(N378="základní",J378,0)</f>
        <v>0</v>
      </c>
      <c r="BF378" s="144">
        <f>IF(N378="snížená",J378,0)</f>
        <v>0</v>
      </c>
      <c r="BG378" s="144">
        <f>IF(N378="zákl. přenesená",J378,0)</f>
        <v>0</v>
      </c>
      <c r="BH378" s="144">
        <f>IF(N378="sníž. přenesená",J378,0)</f>
        <v>0</v>
      </c>
      <c r="BI378" s="144">
        <f>IF(N378="nulová",J378,0)</f>
        <v>0</v>
      </c>
      <c r="BJ378" s="16" t="s">
        <v>78</v>
      </c>
      <c r="BK378" s="144">
        <f>ROUND(I378*H378,2)</f>
        <v>0</v>
      </c>
      <c r="BL378" s="16" t="s">
        <v>88</v>
      </c>
      <c r="BM378" s="143" t="s">
        <v>2251</v>
      </c>
    </row>
    <row r="379" spans="2:65" s="1" customFormat="1">
      <c r="B379" s="31"/>
      <c r="D379" s="145" t="s">
        <v>163</v>
      </c>
      <c r="F379" s="146" t="s">
        <v>2250</v>
      </c>
      <c r="I379" s="147"/>
      <c r="L379" s="31"/>
      <c r="M379" s="148"/>
      <c r="T379" s="55"/>
      <c r="AT379" s="16" t="s">
        <v>163</v>
      </c>
      <c r="AU379" s="16" t="s">
        <v>82</v>
      </c>
    </row>
    <row r="380" spans="2:65" s="1" customFormat="1" ht="16.5" customHeight="1">
      <c r="B380" s="31"/>
      <c r="C380" s="156" t="s">
        <v>999</v>
      </c>
      <c r="D380" s="156" t="s">
        <v>167</v>
      </c>
      <c r="E380" s="157" t="s">
        <v>2252</v>
      </c>
      <c r="F380" s="158" t="s">
        <v>2253</v>
      </c>
      <c r="G380" s="159" t="s">
        <v>929</v>
      </c>
      <c r="H380" s="160">
        <v>4</v>
      </c>
      <c r="I380" s="161"/>
      <c r="J380" s="162">
        <f>ROUND(I380*H380,2)</f>
        <v>0</v>
      </c>
      <c r="K380" s="158" t="s">
        <v>1</v>
      </c>
      <c r="L380" s="31"/>
      <c r="M380" s="163" t="s">
        <v>1</v>
      </c>
      <c r="N380" s="164" t="s">
        <v>38</v>
      </c>
      <c r="P380" s="141">
        <f>O380*H380</f>
        <v>0</v>
      </c>
      <c r="Q380" s="141">
        <v>0</v>
      </c>
      <c r="R380" s="141">
        <f>Q380*H380</f>
        <v>0</v>
      </c>
      <c r="S380" s="141">
        <v>0</v>
      </c>
      <c r="T380" s="142">
        <f>S380*H380</f>
        <v>0</v>
      </c>
      <c r="AR380" s="143" t="s">
        <v>88</v>
      </c>
      <c r="AT380" s="143" t="s">
        <v>167</v>
      </c>
      <c r="AU380" s="143" t="s">
        <v>82</v>
      </c>
      <c r="AY380" s="16" t="s">
        <v>155</v>
      </c>
      <c r="BE380" s="144">
        <f>IF(N380="základní",J380,0)</f>
        <v>0</v>
      </c>
      <c r="BF380" s="144">
        <f>IF(N380="snížená",J380,0)</f>
        <v>0</v>
      </c>
      <c r="BG380" s="144">
        <f>IF(N380="zákl. přenesená",J380,0)</f>
        <v>0</v>
      </c>
      <c r="BH380" s="144">
        <f>IF(N380="sníž. přenesená",J380,0)</f>
        <v>0</v>
      </c>
      <c r="BI380" s="144">
        <f>IF(N380="nulová",J380,0)</f>
        <v>0</v>
      </c>
      <c r="BJ380" s="16" t="s">
        <v>78</v>
      </c>
      <c r="BK380" s="144">
        <f>ROUND(I380*H380,2)</f>
        <v>0</v>
      </c>
      <c r="BL380" s="16" t="s">
        <v>88</v>
      </c>
      <c r="BM380" s="143" t="s">
        <v>2254</v>
      </c>
    </row>
    <row r="381" spans="2:65" s="1" customFormat="1">
      <c r="B381" s="31"/>
      <c r="D381" s="145" t="s">
        <v>163</v>
      </c>
      <c r="F381" s="146" t="s">
        <v>2253</v>
      </c>
      <c r="I381" s="147"/>
      <c r="L381" s="31"/>
      <c r="M381" s="148"/>
      <c r="T381" s="55"/>
      <c r="AT381" s="16" t="s">
        <v>163</v>
      </c>
      <c r="AU381" s="16" t="s">
        <v>82</v>
      </c>
    </row>
    <row r="382" spans="2:65" s="1" customFormat="1" ht="16.5" customHeight="1">
      <c r="B382" s="31"/>
      <c r="C382" s="156" t="s">
        <v>1004</v>
      </c>
      <c r="D382" s="156" t="s">
        <v>167</v>
      </c>
      <c r="E382" s="157" t="s">
        <v>2255</v>
      </c>
      <c r="F382" s="158" t="s">
        <v>2256</v>
      </c>
      <c r="G382" s="159" t="s">
        <v>929</v>
      </c>
      <c r="H382" s="160">
        <v>6</v>
      </c>
      <c r="I382" s="161"/>
      <c r="J382" s="162">
        <f>ROUND(I382*H382,2)</f>
        <v>0</v>
      </c>
      <c r="K382" s="158" t="s">
        <v>1</v>
      </c>
      <c r="L382" s="31"/>
      <c r="M382" s="163" t="s">
        <v>1</v>
      </c>
      <c r="N382" s="164" t="s">
        <v>38</v>
      </c>
      <c r="P382" s="141">
        <f>O382*H382</f>
        <v>0</v>
      </c>
      <c r="Q382" s="141">
        <v>0</v>
      </c>
      <c r="R382" s="141">
        <f>Q382*H382</f>
        <v>0</v>
      </c>
      <c r="S382" s="141">
        <v>0</v>
      </c>
      <c r="T382" s="142">
        <f>S382*H382</f>
        <v>0</v>
      </c>
      <c r="AR382" s="143" t="s">
        <v>88</v>
      </c>
      <c r="AT382" s="143" t="s">
        <v>167</v>
      </c>
      <c r="AU382" s="143" t="s">
        <v>82</v>
      </c>
      <c r="AY382" s="16" t="s">
        <v>155</v>
      </c>
      <c r="BE382" s="144">
        <f>IF(N382="základní",J382,0)</f>
        <v>0</v>
      </c>
      <c r="BF382" s="144">
        <f>IF(N382="snížená",J382,0)</f>
        <v>0</v>
      </c>
      <c r="BG382" s="144">
        <f>IF(N382="zákl. přenesená",J382,0)</f>
        <v>0</v>
      </c>
      <c r="BH382" s="144">
        <f>IF(N382="sníž. přenesená",J382,0)</f>
        <v>0</v>
      </c>
      <c r="BI382" s="144">
        <f>IF(N382="nulová",J382,0)</f>
        <v>0</v>
      </c>
      <c r="BJ382" s="16" t="s">
        <v>78</v>
      </c>
      <c r="BK382" s="144">
        <f>ROUND(I382*H382,2)</f>
        <v>0</v>
      </c>
      <c r="BL382" s="16" t="s">
        <v>88</v>
      </c>
      <c r="BM382" s="143" t="s">
        <v>2257</v>
      </c>
    </row>
    <row r="383" spans="2:65" s="1" customFormat="1">
      <c r="B383" s="31"/>
      <c r="D383" s="145" t="s">
        <v>163</v>
      </c>
      <c r="F383" s="146" t="s">
        <v>2256</v>
      </c>
      <c r="I383" s="147"/>
      <c r="L383" s="31"/>
      <c r="M383" s="148"/>
      <c r="T383" s="55"/>
      <c r="AT383" s="16" t="s">
        <v>163</v>
      </c>
      <c r="AU383" s="16" t="s">
        <v>82</v>
      </c>
    </row>
    <row r="384" spans="2:65" s="11" customFormat="1" ht="22.95" customHeight="1">
      <c r="B384" s="119"/>
      <c r="D384" s="120" t="s">
        <v>72</v>
      </c>
      <c r="E384" s="129" t="s">
        <v>2258</v>
      </c>
      <c r="F384" s="129" t="s">
        <v>2259</v>
      </c>
      <c r="I384" s="122"/>
      <c r="J384" s="130">
        <f>BK384</f>
        <v>0</v>
      </c>
      <c r="L384" s="119"/>
      <c r="M384" s="124"/>
      <c r="P384" s="125">
        <f>SUM(P385:P398)</f>
        <v>0</v>
      </c>
      <c r="R384" s="125">
        <f>SUM(R385:R398)</f>
        <v>0</v>
      </c>
      <c r="T384" s="126">
        <f>SUM(T385:T398)</f>
        <v>0</v>
      </c>
      <c r="AR384" s="120" t="s">
        <v>78</v>
      </c>
      <c r="AT384" s="127" t="s">
        <v>72</v>
      </c>
      <c r="AU384" s="127" t="s">
        <v>78</v>
      </c>
      <c r="AY384" s="120" t="s">
        <v>155</v>
      </c>
      <c r="BK384" s="128">
        <f>SUM(BK385:BK398)</f>
        <v>0</v>
      </c>
    </row>
    <row r="385" spans="2:65" s="1" customFormat="1" ht="16.5" customHeight="1">
      <c r="B385" s="31"/>
      <c r="C385" s="156" t="s">
        <v>1009</v>
      </c>
      <c r="D385" s="156" t="s">
        <v>167</v>
      </c>
      <c r="E385" s="157" t="s">
        <v>2260</v>
      </c>
      <c r="F385" s="158" t="s">
        <v>2261</v>
      </c>
      <c r="G385" s="159" t="s">
        <v>586</v>
      </c>
      <c r="H385" s="160">
        <v>3.6</v>
      </c>
      <c r="I385" s="161"/>
      <c r="J385" s="162">
        <f>ROUND(I385*H385,2)</f>
        <v>0</v>
      </c>
      <c r="K385" s="158" t="s">
        <v>1</v>
      </c>
      <c r="L385" s="31"/>
      <c r="M385" s="163" t="s">
        <v>1</v>
      </c>
      <c r="N385" s="164" t="s">
        <v>38</v>
      </c>
      <c r="P385" s="141">
        <f>O385*H385</f>
        <v>0</v>
      </c>
      <c r="Q385" s="141">
        <v>0</v>
      </c>
      <c r="R385" s="141">
        <f>Q385*H385</f>
        <v>0</v>
      </c>
      <c r="S385" s="141">
        <v>0</v>
      </c>
      <c r="T385" s="142">
        <f>S385*H385</f>
        <v>0</v>
      </c>
      <c r="AR385" s="143" t="s">
        <v>88</v>
      </c>
      <c r="AT385" s="143" t="s">
        <v>167</v>
      </c>
      <c r="AU385" s="143" t="s">
        <v>82</v>
      </c>
      <c r="AY385" s="16" t="s">
        <v>155</v>
      </c>
      <c r="BE385" s="144">
        <f>IF(N385="základní",J385,0)</f>
        <v>0</v>
      </c>
      <c r="BF385" s="144">
        <f>IF(N385="snížená",J385,0)</f>
        <v>0</v>
      </c>
      <c r="BG385" s="144">
        <f>IF(N385="zákl. přenesená",J385,0)</f>
        <v>0</v>
      </c>
      <c r="BH385" s="144">
        <f>IF(N385="sníž. přenesená",J385,0)</f>
        <v>0</v>
      </c>
      <c r="BI385" s="144">
        <f>IF(N385="nulová",J385,0)</f>
        <v>0</v>
      </c>
      <c r="BJ385" s="16" t="s">
        <v>78</v>
      </c>
      <c r="BK385" s="144">
        <f>ROUND(I385*H385,2)</f>
        <v>0</v>
      </c>
      <c r="BL385" s="16" t="s">
        <v>88</v>
      </c>
      <c r="BM385" s="143" t="s">
        <v>2262</v>
      </c>
    </row>
    <row r="386" spans="2:65" s="1" customFormat="1">
      <c r="B386" s="31"/>
      <c r="D386" s="145" t="s">
        <v>163</v>
      </c>
      <c r="F386" s="146" t="s">
        <v>2261</v>
      </c>
      <c r="I386" s="147"/>
      <c r="L386" s="31"/>
      <c r="M386" s="148"/>
      <c r="T386" s="55"/>
      <c r="AT386" s="16" t="s">
        <v>163</v>
      </c>
      <c r="AU386" s="16" t="s">
        <v>82</v>
      </c>
    </row>
    <row r="387" spans="2:65" s="1" customFormat="1" ht="16.5" customHeight="1">
      <c r="B387" s="31"/>
      <c r="C387" s="156" t="s">
        <v>1014</v>
      </c>
      <c r="D387" s="156" t="s">
        <v>167</v>
      </c>
      <c r="E387" s="157" t="s">
        <v>2263</v>
      </c>
      <c r="F387" s="158" t="s">
        <v>2264</v>
      </c>
      <c r="G387" s="159" t="s">
        <v>586</v>
      </c>
      <c r="H387" s="160">
        <v>1</v>
      </c>
      <c r="I387" s="161"/>
      <c r="J387" s="162">
        <f>ROUND(I387*H387,2)</f>
        <v>0</v>
      </c>
      <c r="K387" s="158" t="s">
        <v>1</v>
      </c>
      <c r="L387" s="31"/>
      <c r="M387" s="163" t="s">
        <v>1</v>
      </c>
      <c r="N387" s="164" t="s">
        <v>38</v>
      </c>
      <c r="P387" s="141">
        <f>O387*H387</f>
        <v>0</v>
      </c>
      <c r="Q387" s="141">
        <v>0</v>
      </c>
      <c r="R387" s="141">
        <f>Q387*H387</f>
        <v>0</v>
      </c>
      <c r="S387" s="141">
        <v>0</v>
      </c>
      <c r="T387" s="142">
        <f>S387*H387</f>
        <v>0</v>
      </c>
      <c r="AR387" s="143" t="s">
        <v>88</v>
      </c>
      <c r="AT387" s="143" t="s">
        <v>167</v>
      </c>
      <c r="AU387" s="143" t="s">
        <v>82</v>
      </c>
      <c r="AY387" s="16" t="s">
        <v>155</v>
      </c>
      <c r="BE387" s="144">
        <f>IF(N387="základní",J387,0)</f>
        <v>0</v>
      </c>
      <c r="BF387" s="144">
        <f>IF(N387="snížená",J387,0)</f>
        <v>0</v>
      </c>
      <c r="BG387" s="144">
        <f>IF(N387="zákl. přenesená",J387,0)</f>
        <v>0</v>
      </c>
      <c r="BH387" s="144">
        <f>IF(N387="sníž. přenesená",J387,0)</f>
        <v>0</v>
      </c>
      <c r="BI387" s="144">
        <f>IF(N387="nulová",J387,0)</f>
        <v>0</v>
      </c>
      <c r="BJ387" s="16" t="s">
        <v>78</v>
      </c>
      <c r="BK387" s="144">
        <f>ROUND(I387*H387,2)</f>
        <v>0</v>
      </c>
      <c r="BL387" s="16" t="s">
        <v>88</v>
      </c>
      <c r="BM387" s="143" t="s">
        <v>2265</v>
      </c>
    </row>
    <row r="388" spans="2:65" s="1" customFormat="1">
      <c r="B388" s="31"/>
      <c r="D388" s="145" t="s">
        <v>163</v>
      </c>
      <c r="F388" s="146" t="s">
        <v>2264</v>
      </c>
      <c r="I388" s="147"/>
      <c r="L388" s="31"/>
      <c r="M388" s="148"/>
      <c r="T388" s="55"/>
      <c r="AT388" s="16" t="s">
        <v>163</v>
      </c>
      <c r="AU388" s="16" t="s">
        <v>82</v>
      </c>
    </row>
    <row r="389" spans="2:65" s="1" customFormat="1" ht="16.5" customHeight="1">
      <c r="B389" s="31"/>
      <c r="C389" s="156" t="s">
        <v>1022</v>
      </c>
      <c r="D389" s="156" t="s">
        <v>167</v>
      </c>
      <c r="E389" s="157" t="s">
        <v>2266</v>
      </c>
      <c r="F389" s="158" t="s">
        <v>2267</v>
      </c>
      <c r="G389" s="159" t="s">
        <v>586</v>
      </c>
      <c r="H389" s="160">
        <v>1</v>
      </c>
      <c r="I389" s="161"/>
      <c r="J389" s="162">
        <f>ROUND(I389*H389,2)</f>
        <v>0</v>
      </c>
      <c r="K389" s="158" t="s">
        <v>1</v>
      </c>
      <c r="L389" s="31"/>
      <c r="M389" s="163" t="s">
        <v>1</v>
      </c>
      <c r="N389" s="164" t="s">
        <v>38</v>
      </c>
      <c r="P389" s="141">
        <f>O389*H389</f>
        <v>0</v>
      </c>
      <c r="Q389" s="141">
        <v>0</v>
      </c>
      <c r="R389" s="141">
        <f>Q389*H389</f>
        <v>0</v>
      </c>
      <c r="S389" s="141">
        <v>0</v>
      </c>
      <c r="T389" s="142">
        <f>S389*H389</f>
        <v>0</v>
      </c>
      <c r="AR389" s="143" t="s">
        <v>88</v>
      </c>
      <c r="AT389" s="143" t="s">
        <v>167</v>
      </c>
      <c r="AU389" s="143" t="s">
        <v>82</v>
      </c>
      <c r="AY389" s="16" t="s">
        <v>155</v>
      </c>
      <c r="BE389" s="144">
        <f>IF(N389="základní",J389,0)</f>
        <v>0</v>
      </c>
      <c r="BF389" s="144">
        <f>IF(N389="snížená",J389,0)</f>
        <v>0</v>
      </c>
      <c r="BG389" s="144">
        <f>IF(N389="zákl. přenesená",J389,0)</f>
        <v>0</v>
      </c>
      <c r="BH389" s="144">
        <f>IF(N389="sníž. přenesená",J389,0)</f>
        <v>0</v>
      </c>
      <c r="BI389" s="144">
        <f>IF(N389="nulová",J389,0)</f>
        <v>0</v>
      </c>
      <c r="BJ389" s="16" t="s">
        <v>78</v>
      </c>
      <c r="BK389" s="144">
        <f>ROUND(I389*H389,2)</f>
        <v>0</v>
      </c>
      <c r="BL389" s="16" t="s">
        <v>88</v>
      </c>
      <c r="BM389" s="143" t="s">
        <v>2268</v>
      </c>
    </row>
    <row r="390" spans="2:65" s="1" customFormat="1">
      <c r="B390" s="31"/>
      <c r="D390" s="145" t="s">
        <v>163</v>
      </c>
      <c r="F390" s="146" t="s">
        <v>2267</v>
      </c>
      <c r="I390" s="147"/>
      <c r="L390" s="31"/>
      <c r="M390" s="148"/>
      <c r="T390" s="55"/>
      <c r="AT390" s="16" t="s">
        <v>163</v>
      </c>
      <c r="AU390" s="16" t="s">
        <v>82</v>
      </c>
    </row>
    <row r="391" spans="2:65" s="1" customFormat="1" ht="16.5" customHeight="1">
      <c r="B391" s="31"/>
      <c r="C391" s="156" t="s">
        <v>1027</v>
      </c>
      <c r="D391" s="156" t="s">
        <v>167</v>
      </c>
      <c r="E391" s="157" t="s">
        <v>2269</v>
      </c>
      <c r="F391" s="158" t="s">
        <v>2270</v>
      </c>
      <c r="G391" s="159" t="s">
        <v>586</v>
      </c>
      <c r="H391" s="160">
        <v>6</v>
      </c>
      <c r="I391" s="161"/>
      <c r="J391" s="162">
        <f>ROUND(I391*H391,2)</f>
        <v>0</v>
      </c>
      <c r="K391" s="158" t="s">
        <v>1</v>
      </c>
      <c r="L391" s="31"/>
      <c r="M391" s="163" t="s">
        <v>1</v>
      </c>
      <c r="N391" s="164" t="s">
        <v>38</v>
      </c>
      <c r="P391" s="141">
        <f>O391*H391</f>
        <v>0</v>
      </c>
      <c r="Q391" s="141">
        <v>0</v>
      </c>
      <c r="R391" s="141">
        <f>Q391*H391</f>
        <v>0</v>
      </c>
      <c r="S391" s="141">
        <v>0</v>
      </c>
      <c r="T391" s="142">
        <f>S391*H391</f>
        <v>0</v>
      </c>
      <c r="AR391" s="143" t="s">
        <v>88</v>
      </c>
      <c r="AT391" s="143" t="s">
        <v>167</v>
      </c>
      <c r="AU391" s="143" t="s">
        <v>82</v>
      </c>
      <c r="AY391" s="16" t="s">
        <v>155</v>
      </c>
      <c r="BE391" s="144">
        <f>IF(N391="základní",J391,0)</f>
        <v>0</v>
      </c>
      <c r="BF391" s="144">
        <f>IF(N391="snížená",J391,0)</f>
        <v>0</v>
      </c>
      <c r="BG391" s="144">
        <f>IF(N391="zákl. přenesená",J391,0)</f>
        <v>0</v>
      </c>
      <c r="BH391" s="144">
        <f>IF(N391="sníž. přenesená",J391,0)</f>
        <v>0</v>
      </c>
      <c r="BI391" s="144">
        <f>IF(N391="nulová",J391,0)</f>
        <v>0</v>
      </c>
      <c r="BJ391" s="16" t="s">
        <v>78</v>
      </c>
      <c r="BK391" s="144">
        <f>ROUND(I391*H391,2)</f>
        <v>0</v>
      </c>
      <c r="BL391" s="16" t="s">
        <v>88</v>
      </c>
      <c r="BM391" s="143" t="s">
        <v>2271</v>
      </c>
    </row>
    <row r="392" spans="2:65" s="1" customFormat="1">
      <c r="B392" s="31"/>
      <c r="D392" s="145" t="s">
        <v>163</v>
      </c>
      <c r="F392" s="146" t="s">
        <v>2270</v>
      </c>
      <c r="I392" s="147"/>
      <c r="L392" s="31"/>
      <c r="M392" s="148"/>
      <c r="T392" s="55"/>
      <c r="AT392" s="16" t="s">
        <v>163</v>
      </c>
      <c r="AU392" s="16" t="s">
        <v>82</v>
      </c>
    </row>
    <row r="393" spans="2:65" s="1" customFormat="1" ht="16.5" customHeight="1">
      <c r="B393" s="31"/>
      <c r="C393" s="156" t="s">
        <v>1034</v>
      </c>
      <c r="D393" s="156" t="s">
        <v>167</v>
      </c>
      <c r="E393" s="157" t="s">
        <v>2272</v>
      </c>
      <c r="F393" s="158" t="s">
        <v>2273</v>
      </c>
      <c r="G393" s="159" t="s">
        <v>586</v>
      </c>
      <c r="H393" s="160">
        <v>1</v>
      </c>
      <c r="I393" s="161"/>
      <c r="J393" s="162">
        <f>ROUND(I393*H393,2)</f>
        <v>0</v>
      </c>
      <c r="K393" s="158" t="s">
        <v>1</v>
      </c>
      <c r="L393" s="31"/>
      <c r="M393" s="163" t="s">
        <v>1</v>
      </c>
      <c r="N393" s="164" t="s">
        <v>38</v>
      </c>
      <c r="P393" s="141">
        <f>O393*H393</f>
        <v>0</v>
      </c>
      <c r="Q393" s="141">
        <v>0</v>
      </c>
      <c r="R393" s="141">
        <f>Q393*H393</f>
        <v>0</v>
      </c>
      <c r="S393" s="141">
        <v>0</v>
      </c>
      <c r="T393" s="142">
        <f>S393*H393</f>
        <v>0</v>
      </c>
      <c r="AR393" s="143" t="s">
        <v>88</v>
      </c>
      <c r="AT393" s="143" t="s">
        <v>167</v>
      </c>
      <c r="AU393" s="143" t="s">
        <v>82</v>
      </c>
      <c r="AY393" s="16" t="s">
        <v>155</v>
      </c>
      <c r="BE393" s="144">
        <f>IF(N393="základní",J393,0)</f>
        <v>0</v>
      </c>
      <c r="BF393" s="144">
        <f>IF(N393="snížená",J393,0)</f>
        <v>0</v>
      </c>
      <c r="BG393" s="144">
        <f>IF(N393="zákl. přenesená",J393,0)</f>
        <v>0</v>
      </c>
      <c r="BH393" s="144">
        <f>IF(N393="sníž. přenesená",J393,0)</f>
        <v>0</v>
      </c>
      <c r="BI393" s="144">
        <f>IF(N393="nulová",J393,0)</f>
        <v>0</v>
      </c>
      <c r="BJ393" s="16" t="s">
        <v>78</v>
      </c>
      <c r="BK393" s="144">
        <f>ROUND(I393*H393,2)</f>
        <v>0</v>
      </c>
      <c r="BL393" s="16" t="s">
        <v>88</v>
      </c>
      <c r="BM393" s="143" t="s">
        <v>2274</v>
      </c>
    </row>
    <row r="394" spans="2:65" s="1" customFormat="1">
      <c r="B394" s="31"/>
      <c r="D394" s="145" t="s">
        <v>163</v>
      </c>
      <c r="F394" s="146" t="s">
        <v>2273</v>
      </c>
      <c r="I394" s="147"/>
      <c r="L394" s="31"/>
      <c r="M394" s="148"/>
      <c r="T394" s="55"/>
      <c r="AT394" s="16" t="s">
        <v>163</v>
      </c>
      <c r="AU394" s="16" t="s">
        <v>82</v>
      </c>
    </row>
    <row r="395" spans="2:65" s="1" customFormat="1" ht="16.5" customHeight="1">
      <c r="B395" s="31"/>
      <c r="C395" s="156" t="s">
        <v>1041</v>
      </c>
      <c r="D395" s="156" t="s">
        <v>167</v>
      </c>
      <c r="E395" s="157" t="s">
        <v>2275</v>
      </c>
      <c r="F395" s="158" t="s">
        <v>2276</v>
      </c>
      <c r="G395" s="159" t="s">
        <v>586</v>
      </c>
      <c r="H395" s="160">
        <v>1</v>
      </c>
      <c r="I395" s="161"/>
      <c r="J395" s="162">
        <f>ROUND(I395*H395,2)</f>
        <v>0</v>
      </c>
      <c r="K395" s="158" t="s">
        <v>1</v>
      </c>
      <c r="L395" s="31"/>
      <c r="M395" s="163" t="s">
        <v>1</v>
      </c>
      <c r="N395" s="164" t="s">
        <v>38</v>
      </c>
      <c r="P395" s="141">
        <f>O395*H395</f>
        <v>0</v>
      </c>
      <c r="Q395" s="141">
        <v>0</v>
      </c>
      <c r="R395" s="141">
        <f>Q395*H395</f>
        <v>0</v>
      </c>
      <c r="S395" s="141">
        <v>0</v>
      </c>
      <c r="T395" s="142">
        <f>S395*H395</f>
        <v>0</v>
      </c>
      <c r="AR395" s="143" t="s">
        <v>88</v>
      </c>
      <c r="AT395" s="143" t="s">
        <v>167</v>
      </c>
      <c r="AU395" s="143" t="s">
        <v>82</v>
      </c>
      <c r="AY395" s="16" t="s">
        <v>155</v>
      </c>
      <c r="BE395" s="144">
        <f>IF(N395="základní",J395,0)</f>
        <v>0</v>
      </c>
      <c r="BF395" s="144">
        <f>IF(N395="snížená",J395,0)</f>
        <v>0</v>
      </c>
      <c r="BG395" s="144">
        <f>IF(N395="zákl. přenesená",J395,0)</f>
        <v>0</v>
      </c>
      <c r="BH395" s="144">
        <f>IF(N395="sníž. přenesená",J395,0)</f>
        <v>0</v>
      </c>
      <c r="BI395" s="144">
        <f>IF(N395="nulová",J395,0)</f>
        <v>0</v>
      </c>
      <c r="BJ395" s="16" t="s">
        <v>78</v>
      </c>
      <c r="BK395" s="144">
        <f>ROUND(I395*H395,2)</f>
        <v>0</v>
      </c>
      <c r="BL395" s="16" t="s">
        <v>88</v>
      </c>
      <c r="BM395" s="143" t="s">
        <v>2277</v>
      </c>
    </row>
    <row r="396" spans="2:65" s="1" customFormat="1">
      <c r="B396" s="31"/>
      <c r="D396" s="145" t="s">
        <v>163</v>
      </c>
      <c r="F396" s="146" t="s">
        <v>2276</v>
      </c>
      <c r="I396" s="147"/>
      <c r="L396" s="31"/>
      <c r="M396" s="148"/>
      <c r="T396" s="55"/>
      <c r="AT396" s="16" t="s">
        <v>163</v>
      </c>
      <c r="AU396" s="16" t="s">
        <v>82</v>
      </c>
    </row>
    <row r="397" spans="2:65" s="1" customFormat="1" ht="16.5" customHeight="1">
      <c r="B397" s="31"/>
      <c r="C397" s="156" t="s">
        <v>1048</v>
      </c>
      <c r="D397" s="156" t="s">
        <v>167</v>
      </c>
      <c r="E397" s="157" t="s">
        <v>2278</v>
      </c>
      <c r="F397" s="158" t="s">
        <v>2279</v>
      </c>
      <c r="G397" s="159" t="s">
        <v>1572</v>
      </c>
      <c r="H397" s="160">
        <v>12</v>
      </c>
      <c r="I397" s="161"/>
      <c r="J397" s="162">
        <f>ROUND(I397*H397,2)</f>
        <v>0</v>
      </c>
      <c r="K397" s="158" t="s">
        <v>1</v>
      </c>
      <c r="L397" s="31"/>
      <c r="M397" s="163" t="s">
        <v>1</v>
      </c>
      <c r="N397" s="164" t="s">
        <v>38</v>
      </c>
      <c r="P397" s="141">
        <f>O397*H397</f>
        <v>0</v>
      </c>
      <c r="Q397" s="141">
        <v>0</v>
      </c>
      <c r="R397" s="141">
        <f>Q397*H397</f>
        <v>0</v>
      </c>
      <c r="S397" s="141">
        <v>0</v>
      </c>
      <c r="T397" s="142">
        <f>S397*H397</f>
        <v>0</v>
      </c>
      <c r="AR397" s="143" t="s">
        <v>88</v>
      </c>
      <c r="AT397" s="143" t="s">
        <v>167</v>
      </c>
      <c r="AU397" s="143" t="s">
        <v>82</v>
      </c>
      <c r="AY397" s="16" t="s">
        <v>155</v>
      </c>
      <c r="BE397" s="144">
        <f>IF(N397="základní",J397,0)</f>
        <v>0</v>
      </c>
      <c r="BF397" s="144">
        <f>IF(N397="snížená",J397,0)</f>
        <v>0</v>
      </c>
      <c r="BG397" s="144">
        <f>IF(N397="zákl. přenesená",J397,0)</f>
        <v>0</v>
      </c>
      <c r="BH397" s="144">
        <f>IF(N397="sníž. přenesená",J397,0)</f>
        <v>0</v>
      </c>
      <c r="BI397" s="144">
        <f>IF(N397="nulová",J397,0)</f>
        <v>0</v>
      </c>
      <c r="BJ397" s="16" t="s">
        <v>78</v>
      </c>
      <c r="BK397" s="144">
        <f>ROUND(I397*H397,2)</f>
        <v>0</v>
      </c>
      <c r="BL397" s="16" t="s">
        <v>88</v>
      </c>
      <c r="BM397" s="143" t="s">
        <v>2280</v>
      </c>
    </row>
    <row r="398" spans="2:65" s="1" customFormat="1">
      <c r="B398" s="31"/>
      <c r="D398" s="145" t="s">
        <v>163</v>
      </c>
      <c r="F398" s="146" t="s">
        <v>2279</v>
      </c>
      <c r="I398" s="147"/>
      <c r="L398" s="31"/>
      <c r="M398" s="185"/>
      <c r="N398" s="186"/>
      <c r="O398" s="186"/>
      <c r="P398" s="186"/>
      <c r="Q398" s="186"/>
      <c r="R398" s="186"/>
      <c r="S398" s="186"/>
      <c r="T398" s="187"/>
      <c r="AT398" s="16" t="s">
        <v>163</v>
      </c>
      <c r="AU398" s="16" t="s">
        <v>82</v>
      </c>
    </row>
    <row r="399" spans="2:65" s="1" customFormat="1" ht="6.9" customHeight="1">
      <c r="B399" s="43"/>
      <c r="C399" s="44"/>
      <c r="D399" s="44"/>
      <c r="E399" s="44"/>
      <c r="F399" s="44"/>
      <c r="G399" s="44"/>
      <c r="H399" s="44"/>
      <c r="I399" s="44"/>
      <c r="J399" s="44"/>
      <c r="K399" s="44"/>
      <c r="L399" s="31"/>
    </row>
  </sheetData>
  <sheetProtection algorithmName="SHA-512" hashValue="BG6D3NuCugTGLdu5YpR1AfARc06qn/Uc3iMTcSEfZfIGCxnwdmMqFgsPEtvLsPpegJIYoMSFdnY8bscGGyuiNw==" saltValue="plRfyUKkvy+phVZIXeFr0A==" spinCount="100000" sheet="1" objects="1" scenarios="1"/>
  <autoFilter ref="C124:K398" xr:uid="{00000000-0009-0000-0000-000003000000}"/>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217"/>
  <sheetViews>
    <sheetView showGridLines="0" topLeftCell="A146" workbookViewId="0">
      <selection activeCell="H146" sqref="H146"/>
    </sheetView>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16"/>
      <c r="M2" s="216"/>
      <c r="N2" s="216"/>
      <c r="O2" s="216"/>
      <c r="P2" s="216"/>
      <c r="Q2" s="216"/>
      <c r="R2" s="216"/>
      <c r="S2" s="216"/>
      <c r="T2" s="216"/>
      <c r="U2" s="216"/>
      <c r="V2" s="216"/>
      <c r="AT2" s="16" t="s">
        <v>90</v>
      </c>
    </row>
    <row r="3" spans="2:46" ht="6.9" customHeight="1">
      <c r="B3" s="17"/>
      <c r="C3" s="18"/>
      <c r="D3" s="18"/>
      <c r="E3" s="18"/>
      <c r="F3" s="18"/>
      <c r="G3" s="18"/>
      <c r="H3" s="18"/>
      <c r="I3" s="18"/>
      <c r="J3" s="18"/>
      <c r="K3" s="18"/>
      <c r="L3" s="19"/>
      <c r="AT3" s="16" t="s">
        <v>82</v>
      </c>
    </row>
    <row r="4" spans="2:46" ht="24.9" customHeight="1">
      <c r="B4" s="19"/>
      <c r="D4" s="20" t="s">
        <v>105</v>
      </c>
      <c r="L4" s="19"/>
      <c r="M4" s="87" t="s">
        <v>10</v>
      </c>
      <c r="AT4" s="16" t="s">
        <v>4</v>
      </c>
    </row>
    <row r="5" spans="2:46" ht="6.9" customHeight="1">
      <c r="B5" s="19"/>
      <c r="L5" s="19"/>
    </row>
    <row r="6" spans="2:46" ht="12" customHeight="1">
      <c r="B6" s="19"/>
      <c r="D6" s="26" t="s">
        <v>16</v>
      </c>
      <c r="L6" s="19"/>
    </row>
    <row r="7" spans="2:46" ht="16.5" customHeight="1">
      <c r="B7" s="19"/>
      <c r="E7" s="230" t="str">
        <f>'Rekapitulace stavby'!K6</f>
        <v>Třebenice - nástavba mateřské školy</v>
      </c>
      <c r="F7" s="231"/>
      <c r="G7" s="231"/>
      <c r="H7" s="231"/>
      <c r="L7" s="19"/>
    </row>
    <row r="8" spans="2:46" s="1" customFormat="1" ht="12" customHeight="1">
      <c r="B8" s="31"/>
      <c r="D8" s="26" t="s">
        <v>106</v>
      </c>
      <c r="L8" s="31"/>
    </row>
    <row r="9" spans="2:46" s="1" customFormat="1" ht="16.5" customHeight="1">
      <c r="B9" s="31"/>
      <c r="E9" s="210" t="s">
        <v>2281</v>
      </c>
      <c r="F9" s="229"/>
      <c r="G9" s="229"/>
      <c r="H9" s="229"/>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24. 1. 2025</v>
      </c>
      <c r="L12" s="31"/>
    </row>
    <row r="13" spans="2:46" s="1" customFormat="1" ht="10.95" customHeight="1">
      <c r="B13" s="31"/>
      <c r="L13" s="31"/>
    </row>
    <row r="14" spans="2:46" s="1" customFormat="1" ht="12" customHeight="1">
      <c r="B14" s="31"/>
      <c r="D14" s="26" t="s">
        <v>24</v>
      </c>
      <c r="I14" s="26" t="s">
        <v>25</v>
      </c>
      <c r="J14" s="24" t="str">
        <f>IF('Rekapitulace stavby'!AN10="","",'Rekapitulace stavby'!AN10)</f>
        <v/>
      </c>
      <c r="L14" s="31"/>
    </row>
    <row r="15" spans="2:46" s="1" customFormat="1" ht="18" customHeight="1">
      <c r="B15" s="31"/>
      <c r="E15" s="24" t="str">
        <f>IF('Rekapitulace stavby'!E11="","",'Rekapitulace stavby'!E11)</f>
        <v xml:space="preserve"> </v>
      </c>
      <c r="I15" s="26" t="s">
        <v>26</v>
      </c>
      <c r="J15" s="24" t="str">
        <f>IF('Rekapitulace stavby'!AN11="","",'Rekapitulace stavby'!AN11)</f>
        <v/>
      </c>
      <c r="L15" s="31"/>
    </row>
    <row r="16" spans="2:46" s="1" customFormat="1" ht="6.9" customHeight="1">
      <c r="B16" s="31"/>
      <c r="L16" s="31"/>
    </row>
    <row r="17" spans="2:12" s="1" customFormat="1" ht="12" customHeight="1">
      <c r="B17" s="31"/>
      <c r="D17" s="26" t="s">
        <v>27</v>
      </c>
      <c r="I17" s="26" t="s">
        <v>25</v>
      </c>
      <c r="J17" s="27" t="str">
        <f>'Rekapitulace stavby'!AN13</f>
        <v>Vyplň údaj</v>
      </c>
      <c r="L17" s="31"/>
    </row>
    <row r="18" spans="2:12" s="1" customFormat="1" ht="18" customHeight="1">
      <c r="B18" s="31"/>
      <c r="E18" s="232" t="str">
        <f>'Rekapitulace stavby'!E14</f>
        <v>Vyplň údaj</v>
      </c>
      <c r="F18" s="224"/>
      <c r="G18" s="224"/>
      <c r="H18" s="224"/>
      <c r="I18" s="26" t="s">
        <v>26</v>
      </c>
      <c r="J18" s="27" t="str">
        <f>'Rekapitulace stavby'!AN14</f>
        <v>Vyplň údaj</v>
      </c>
      <c r="L18" s="31"/>
    </row>
    <row r="19" spans="2:12" s="1" customFormat="1" ht="6.9" customHeight="1">
      <c r="B19" s="31"/>
      <c r="L19" s="31"/>
    </row>
    <row r="20" spans="2:12" s="1" customFormat="1" ht="12" customHeight="1">
      <c r="B20" s="31"/>
      <c r="D20" s="26" t="s">
        <v>29</v>
      </c>
      <c r="I20" s="26" t="s">
        <v>25</v>
      </c>
      <c r="J20" s="24" t="str">
        <f>IF('Rekapitulace stavby'!AN16="","",'Rekapitulace stavby'!AN16)</f>
        <v/>
      </c>
      <c r="L20" s="31"/>
    </row>
    <row r="21" spans="2:12" s="1" customFormat="1" ht="18" customHeight="1">
      <c r="B21" s="31"/>
      <c r="E21" s="24" t="str">
        <f>IF('Rekapitulace stavby'!E17="","",'Rekapitulace stavby'!E17)</f>
        <v xml:space="preserve"> </v>
      </c>
      <c r="I21" s="26" t="s">
        <v>26</v>
      </c>
      <c r="J21" s="24" t="str">
        <f>IF('Rekapitulace stavby'!AN17="","",'Rekapitulace stavby'!AN17)</f>
        <v/>
      </c>
      <c r="L21" s="31"/>
    </row>
    <row r="22" spans="2:12" s="1" customFormat="1" ht="6.9" customHeight="1">
      <c r="B22" s="31"/>
      <c r="L22" s="31"/>
    </row>
    <row r="23" spans="2:12" s="1" customFormat="1" ht="12" customHeight="1">
      <c r="B23" s="31"/>
      <c r="D23" s="26" t="s">
        <v>31</v>
      </c>
      <c r="I23" s="26" t="s">
        <v>25</v>
      </c>
      <c r="J23" s="24" t="str">
        <f>IF('Rekapitulace stavby'!AN19="","",'Rekapitulace stavby'!AN19)</f>
        <v/>
      </c>
      <c r="L23" s="31"/>
    </row>
    <row r="24" spans="2:12" s="1" customFormat="1" ht="18" customHeight="1">
      <c r="B24" s="31"/>
      <c r="E24" s="24" t="str">
        <f>IF('Rekapitulace stavby'!E20="","",'Rekapitulace stavby'!E20)</f>
        <v xml:space="preserve"> </v>
      </c>
      <c r="I24" s="26" t="s">
        <v>26</v>
      </c>
      <c r="J24" s="24" t="str">
        <f>IF('Rekapitulace stavby'!AN20="","",'Rekapitulace stavby'!AN20)</f>
        <v/>
      </c>
      <c r="L24" s="31"/>
    </row>
    <row r="25" spans="2:12" s="1" customFormat="1" ht="6.9" customHeight="1">
      <c r="B25" s="31"/>
      <c r="L25" s="31"/>
    </row>
    <row r="26" spans="2:12" s="1" customFormat="1" ht="12" customHeight="1">
      <c r="B26" s="31"/>
      <c r="D26" s="26" t="s">
        <v>32</v>
      </c>
      <c r="L26" s="31"/>
    </row>
    <row r="27" spans="2:12" s="7" customFormat="1" ht="16.5" customHeight="1">
      <c r="B27" s="88"/>
      <c r="E27" s="228" t="s">
        <v>1</v>
      </c>
      <c r="F27" s="228"/>
      <c r="G27" s="228"/>
      <c r="H27" s="228"/>
      <c r="L27" s="88"/>
    </row>
    <row r="28" spans="2:12" s="1" customFormat="1" ht="6.9" customHeight="1">
      <c r="B28" s="31"/>
      <c r="L28" s="31"/>
    </row>
    <row r="29" spans="2:12" s="1" customFormat="1" ht="6.9" customHeight="1">
      <c r="B29" s="31"/>
      <c r="D29" s="52"/>
      <c r="E29" s="52"/>
      <c r="F29" s="52"/>
      <c r="G29" s="52"/>
      <c r="H29" s="52"/>
      <c r="I29" s="52"/>
      <c r="J29" s="52"/>
      <c r="K29" s="52"/>
      <c r="L29" s="31"/>
    </row>
    <row r="30" spans="2:12" s="1" customFormat="1" ht="25.35" customHeight="1">
      <c r="B30" s="31"/>
      <c r="D30" s="89" t="s">
        <v>33</v>
      </c>
      <c r="J30" s="65">
        <f>ROUND(J123, 2)</f>
        <v>0</v>
      </c>
      <c r="L30" s="31"/>
    </row>
    <row r="31" spans="2:12" s="1" customFormat="1" ht="6.9" customHeight="1">
      <c r="B31" s="31"/>
      <c r="D31" s="52"/>
      <c r="E31" s="52"/>
      <c r="F31" s="52"/>
      <c r="G31" s="52"/>
      <c r="H31" s="52"/>
      <c r="I31" s="52"/>
      <c r="J31" s="52"/>
      <c r="K31" s="52"/>
      <c r="L31" s="31"/>
    </row>
    <row r="32" spans="2:12" s="1" customFormat="1" ht="14.4" customHeight="1">
      <c r="B32" s="31"/>
      <c r="F32" s="34" t="s">
        <v>35</v>
      </c>
      <c r="I32" s="34" t="s">
        <v>34</v>
      </c>
      <c r="J32" s="34" t="s">
        <v>36</v>
      </c>
      <c r="L32" s="31"/>
    </row>
    <row r="33" spans="2:12" s="1" customFormat="1" ht="14.4" customHeight="1">
      <c r="B33" s="31"/>
      <c r="D33" s="54" t="s">
        <v>37</v>
      </c>
      <c r="E33" s="26" t="s">
        <v>38</v>
      </c>
      <c r="F33" s="90">
        <f>ROUND((SUM(BE123:BE216)),  2)</f>
        <v>0</v>
      </c>
      <c r="I33" s="91">
        <v>0.21</v>
      </c>
      <c r="J33" s="90">
        <f>ROUND(((SUM(BE123:BE216))*I33),  2)</f>
        <v>0</v>
      </c>
      <c r="L33" s="31"/>
    </row>
    <row r="34" spans="2:12" s="1" customFormat="1" ht="14.4" customHeight="1">
      <c r="B34" s="31"/>
      <c r="E34" s="26" t="s">
        <v>39</v>
      </c>
      <c r="F34" s="90">
        <f>ROUND((SUM(BF123:BF216)),  2)</f>
        <v>0</v>
      </c>
      <c r="I34" s="91">
        <v>0.15</v>
      </c>
      <c r="J34" s="90">
        <f>ROUND(((SUM(BF123:BF216))*I34),  2)</f>
        <v>0</v>
      </c>
      <c r="L34" s="31"/>
    </row>
    <row r="35" spans="2:12" s="1" customFormat="1" ht="14.4" hidden="1" customHeight="1">
      <c r="B35" s="31"/>
      <c r="E35" s="26" t="s">
        <v>40</v>
      </c>
      <c r="F35" s="90">
        <f>ROUND((SUM(BG123:BG216)),  2)</f>
        <v>0</v>
      </c>
      <c r="I35" s="91">
        <v>0.21</v>
      </c>
      <c r="J35" s="90">
        <f>0</f>
        <v>0</v>
      </c>
      <c r="L35" s="31"/>
    </row>
    <row r="36" spans="2:12" s="1" customFormat="1" ht="14.4" hidden="1" customHeight="1">
      <c r="B36" s="31"/>
      <c r="E36" s="26" t="s">
        <v>41</v>
      </c>
      <c r="F36" s="90">
        <f>ROUND((SUM(BH123:BH216)),  2)</f>
        <v>0</v>
      </c>
      <c r="I36" s="91">
        <v>0.15</v>
      </c>
      <c r="J36" s="90">
        <f>0</f>
        <v>0</v>
      </c>
      <c r="L36" s="31"/>
    </row>
    <row r="37" spans="2:12" s="1" customFormat="1" ht="14.4" hidden="1" customHeight="1">
      <c r="B37" s="31"/>
      <c r="E37" s="26" t="s">
        <v>42</v>
      </c>
      <c r="F37" s="90">
        <f>ROUND((SUM(BI123:BI216)),  2)</f>
        <v>0</v>
      </c>
      <c r="I37" s="91">
        <v>0</v>
      </c>
      <c r="J37" s="90">
        <f>0</f>
        <v>0</v>
      </c>
      <c r="L37" s="31"/>
    </row>
    <row r="38" spans="2:12" s="1" customFormat="1" ht="6.9" customHeight="1">
      <c r="B38" s="31"/>
      <c r="L38" s="31"/>
    </row>
    <row r="39" spans="2:12" s="1" customFormat="1" ht="25.35" customHeight="1">
      <c r="B39" s="31"/>
      <c r="C39" s="92"/>
      <c r="D39" s="93" t="s">
        <v>43</v>
      </c>
      <c r="E39" s="56"/>
      <c r="F39" s="56"/>
      <c r="G39" s="94" t="s">
        <v>44</v>
      </c>
      <c r="H39" s="95" t="s">
        <v>45</v>
      </c>
      <c r="I39" s="56"/>
      <c r="J39" s="96">
        <f>SUM(J30:J37)</f>
        <v>0</v>
      </c>
      <c r="K39" s="97"/>
      <c r="L39" s="31"/>
    </row>
    <row r="40" spans="2:12" s="1" customFormat="1" ht="14.4" customHeight="1">
      <c r="B40" s="31"/>
      <c r="L40" s="31"/>
    </row>
    <row r="41" spans="2:12" ht="14.4" customHeight="1">
      <c r="B41" s="19"/>
      <c r="L41" s="19"/>
    </row>
    <row r="42" spans="2:12" ht="14.4" customHeight="1">
      <c r="B42" s="19"/>
      <c r="L42" s="19"/>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46</v>
      </c>
      <c r="E50" s="41"/>
      <c r="F50" s="41"/>
      <c r="G50" s="40" t="s">
        <v>47</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48</v>
      </c>
      <c r="E61" s="33"/>
      <c r="F61" s="98" t="s">
        <v>49</v>
      </c>
      <c r="G61" s="42" t="s">
        <v>48</v>
      </c>
      <c r="H61" s="33"/>
      <c r="I61" s="33"/>
      <c r="J61" s="99" t="s">
        <v>49</v>
      </c>
      <c r="K61" s="33"/>
      <c r="L61" s="31"/>
    </row>
    <row r="62" spans="2:12">
      <c r="B62" s="19"/>
      <c r="L62" s="19"/>
    </row>
    <row r="63" spans="2:12">
      <c r="B63" s="19"/>
      <c r="L63" s="19"/>
    </row>
    <row r="64" spans="2:12">
      <c r="B64" s="19"/>
      <c r="L64" s="19"/>
    </row>
    <row r="65" spans="2:12" s="1" customFormat="1" ht="13.2">
      <c r="B65" s="31"/>
      <c r="D65" s="40" t="s">
        <v>50</v>
      </c>
      <c r="E65" s="41"/>
      <c r="F65" s="41"/>
      <c r="G65" s="40" t="s">
        <v>51</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48</v>
      </c>
      <c r="E76" s="33"/>
      <c r="F76" s="98" t="s">
        <v>49</v>
      </c>
      <c r="G76" s="42" t="s">
        <v>48</v>
      </c>
      <c r="H76" s="33"/>
      <c r="I76" s="33"/>
      <c r="J76" s="99" t="s">
        <v>49</v>
      </c>
      <c r="K76" s="33"/>
      <c r="L76" s="31"/>
    </row>
    <row r="77" spans="2:12" s="1" customFormat="1" ht="14.4" customHeight="1">
      <c r="B77" s="43"/>
      <c r="C77" s="44"/>
      <c r="D77" s="44"/>
      <c r="E77" s="44"/>
      <c r="F77" s="44"/>
      <c r="G77" s="44"/>
      <c r="H77" s="44"/>
      <c r="I77" s="44"/>
      <c r="J77" s="44"/>
      <c r="K77" s="44"/>
      <c r="L77" s="31"/>
    </row>
    <row r="81" spans="2:47" s="1" customFormat="1" ht="6.9" customHeight="1">
      <c r="B81" s="45"/>
      <c r="C81" s="46"/>
      <c r="D81" s="46"/>
      <c r="E81" s="46"/>
      <c r="F81" s="46"/>
      <c r="G81" s="46"/>
      <c r="H81" s="46"/>
      <c r="I81" s="46"/>
      <c r="J81" s="46"/>
      <c r="K81" s="46"/>
      <c r="L81" s="31"/>
    </row>
    <row r="82" spans="2:47" s="1" customFormat="1" ht="24.9" customHeight="1">
      <c r="B82" s="31"/>
      <c r="C82" s="20" t="s">
        <v>108</v>
      </c>
      <c r="L82" s="31"/>
    </row>
    <row r="83" spans="2:47" s="1" customFormat="1" ht="6.9" customHeight="1">
      <c r="B83" s="31"/>
      <c r="L83" s="31"/>
    </row>
    <row r="84" spans="2:47" s="1" customFormat="1" ht="12" customHeight="1">
      <c r="B84" s="31"/>
      <c r="C84" s="26" t="s">
        <v>16</v>
      </c>
      <c r="L84" s="31"/>
    </row>
    <row r="85" spans="2:47" s="1" customFormat="1" ht="16.5" customHeight="1">
      <c r="B85" s="31"/>
      <c r="E85" s="230" t="str">
        <f>E7</f>
        <v>Třebenice - nástavba mateřské školy</v>
      </c>
      <c r="F85" s="231"/>
      <c r="G85" s="231"/>
      <c r="H85" s="231"/>
      <c r="L85" s="31"/>
    </row>
    <row r="86" spans="2:47" s="1" customFormat="1" ht="12" customHeight="1">
      <c r="B86" s="31"/>
      <c r="C86" s="26" t="s">
        <v>106</v>
      </c>
      <c r="L86" s="31"/>
    </row>
    <row r="87" spans="2:47" s="1" customFormat="1" ht="16.5" customHeight="1">
      <c r="B87" s="31"/>
      <c r="E87" s="210" t="str">
        <f>E9</f>
        <v>4 - vytápění</v>
      </c>
      <c r="F87" s="229"/>
      <c r="G87" s="229"/>
      <c r="H87" s="229"/>
      <c r="L87" s="31"/>
    </row>
    <row r="88" spans="2:47" s="1" customFormat="1" ht="6.9" customHeight="1">
      <c r="B88" s="31"/>
      <c r="L88" s="31"/>
    </row>
    <row r="89" spans="2:47" s="1" customFormat="1" ht="12" customHeight="1">
      <c r="B89" s="31"/>
      <c r="C89" s="26" t="s">
        <v>20</v>
      </c>
      <c r="F89" s="24" t="str">
        <f>F12</f>
        <v xml:space="preserve"> </v>
      </c>
      <c r="I89" s="26" t="s">
        <v>22</v>
      </c>
      <c r="J89" s="51" t="str">
        <f>IF(J12="","",J12)</f>
        <v>24. 1. 2025</v>
      </c>
      <c r="L89" s="31"/>
    </row>
    <row r="90" spans="2:47" s="1" customFormat="1" ht="6.9" customHeight="1">
      <c r="B90" s="31"/>
      <c r="L90" s="31"/>
    </row>
    <row r="91" spans="2:47" s="1" customFormat="1" ht="15.15" customHeight="1">
      <c r="B91" s="31"/>
      <c r="C91" s="26" t="s">
        <v>24</v>
      </c>
      <c r="F91" s="24" t="str">
        <f>E15</f>
        <v xml:space="preserve"> </v>
      </c>
      <c r="I91" s="26" t="s">
        <v>29</v>
      </c>
      <c r="J91" s="29" t="str">
        <f>E21</f>
        <v xml:space="preserve"> </v>
      </c>
      <c r="L91" s="31"/>
    </row>
    <row r="92" spans="2:47" s="1" customFormat="1" ht="15.15" customHeight="1">
      <c r="B92" s="31"/>
      <c r="C92" s="26" t="s">
        <v>27</v>
      </c>
      <c r="F92" s="24" t="str">
        <f>IF(E18="","",E18)</f>
        <v>Vyplň údaj</v>
      </c>
      <c r="I92" s="26" t="s">
        <v>31</v>
      </c>
      <c r="J92" s="29" t="str">
        <f>E24</f>
        <v xml:space="preserve"> </v>
      </c>
      <c r="L92" s="31"/>
    </row>
    <row r="93" spans="2:47" s="1" customFormat="1" ht="10.35" customHeight="1">
      <c r="B93" s="31"/>
      <c r="L93" s="31"/>
    </row>
    <row r="94" spans="2:47" s="1" customFormat="1" ht="29.25" customHeight="1">
      <c r="B94" s="31"/>
      <c r="C94" s="100" t="s">
        <v>109</v>
      </c>
      <c r="D94" s="92"/>
      <c r="E94" s="92"/>
      <c r="F94" s="92"/>
      <c r="G94" s="92"/>
      <c r="H94" s="92"/>
      <c r="I94" s="92"/>
      <c r="J94" s="101" t="s">
        <v>110</v>
      </c>
      <c r="K94" s="92"/>
      <c r="L94" s="31"/>
    </row>
    <row r="95" spans="2:47" s="1" customFormat="1" ht="10.35" customHeight="1">
      <c r="B95" s="31"/>
      <c r="L95" s="31"/>
    </row>
    <row r="96" spans="2:47" s="1" customFormat="1" ht="22.95" customHeight="1">
      <c r="B96" s="31"/>
      <c r="C96" s="102" t="s">
        <v>111</v>
      </c>
      <c r="J96" s="65">
        <f>J123</f>
        <v>0</v>
      </c>
      <c r="L96" s="31"/>
      <c r="AU96" s="16" t="s">
        <v>112</v>
      </c>
    </row>
    <row r="97" spans="2:12" s="8" customFormat="1" ht="24.9" customHeight="1">
      <c r="B97" s="103"/>
      <c r="D97" s="104" t="s">
        <v>2282</v>
      </c>
      <c r="E97" s="105"/>
      <c r="F97" s="105"/>
      <c r="G97" s="105"/>
      <c r="H97" s="105"/>
      <c r="I97" s="105"/>
      <c r="J97" s="106">
        <f>J124</f>
        <v>0</v>
      </c>
      <c r="L97" s="103"/>
    </row>
    <row r="98" spans="2:12" s="8" customFormat="1" ht="24.9" customHeight="1">
      <c r="B98" s="103"/>
      <c r="D98" s="104" t="s">
        <v>2283</v>
      </c>
      <c r="E98" s="105"/>
      <c r="F98" s="105"/>
      <c r="G98" s="105"/>
      <c r="H98" s="105"/>
      <c r="I98" s="105"/>
      <c r="J98" s="106">
        <f>J139</f>
        <v>0</v>
      </c>
      <c r="L98" s="103"/>
    </row>
    <row r="99" spans="2:12" s="8" customFormat="1" ht="24.9" customHeight="1">
      <c r="B99" s="103"/>
      <c r="D99" s="104" t="s">
        <v>2284</v>
      </c>
      <c r="E99" s="105"/>
      <c r="F99" s="105"/>
      <c r="G99" s="105"/>
      <c r="H99" s="105"/>
      <c r="I99" s="105"/>
      <c r="J99" s="106">
        <f>J148</f>
        <v>0</v>
      </c>
      <c r="L99" s="103"/>
    </row>
    <row r="100" spans="2:12" s="8" customFormat="1" ht="24.9" customHeight="1">
      <c r="B100" s="103"/>
      <c r="D100" s="104" t="s">
        <v>2285</v>
      </c>
      <c r="E100" s="105"/>
      <c r="F100" s="105"/>
      <c r="G100" s="105"/>
      <c r="H100" s="105"/>
      <c r="I100" s="105"/>
      <c r="J100" s="106">
        <f>J159</f>
        <v>0</v>
      </c>
      <c r="L100" s="103"/>
    </row>
    <row r="101" spans="2:12" s="8" customFormat="1" ht="24.9" customHeight="1">
      <c r="B101" s="103"/>
      <c r="D101" s="104" t="s">
        <v>2286</v>
      </c>
      <c r="E101" s="105"/>
      <c r="F101" s="105"/>
      <c r="G101" s="105"/>
      <c r="H101" s="105"/>
      <c r="I101" s="105"/>
      <c r="J101" s="106">
        <f>J178</f>
        <v>0</v>
      </c>
      <c r="L101" s="103"/>
    </row>
    <row r="102" spans="2:12" s="8" customFormat="1" ht="24.9" customHeight="1">
      <c r="B102" s="103"/>
      <c r="D102" s="104" t="s">
        <v>2287</v>
      </c>
      <c r="E102" s="105"/>
      <c r="F102" s="105"/>
      <c r="G102" s="105"/>
      <c r="H102" s="105"/>
      <c r="I102" s="105"/>
      <c r="J102" s="106">
        <f>J191</f>
        <v>0</v>
      </c>
      <c r="L102" s="103"/>
    </row>
    <row r="103" spans="2:12" s="8" customFormat="1" ht="24.9" customHeight="1">
      <c r="B103" s="103"/>
      <c r="D103" s="104" t="s">
        <v>2288</v>
      </c>
      <c r="E103" s="105"/>
      <c r="F103" s="105"/>
      <c r="G103" s="105"/>
      <c r="H103" s="105"/>
      <c r="I103" s="105"/>
      <c r="J103" s="106">
        <f>J202</f>
        <v>0</v>
      </c>
      <c r="L103" s="103"/>
    </row>
    <row r="104" spans="2:12" s="1" customFormat="1" ht="21.75" customHeight="1">
      <c r="B104" s="31"/>
      <c r="L104" s="31"/>
    </row>
    <row r="105" spans="2:12" s="1" customFormat="1" ht="6.9" customHeight="1">
      <c r="B105" s="43"/>
      <c r="C105" s="44"/>
      <c r="D105" s="44"/>
      <c r="E105" s="44"/>
      <c r="F105" s="44"/>
      <c r="G105" s="44"/>
      <c r="H105" s="44"/>
      <c r="I105" s="44"/>
      <c r="J105" s="44"/>
      <c r="K105" s="44"/>
      <c r="L105" s="31"/>
    </row>
    <row r="109" spans="2:12" s="1" customFormat="1" ht="6.9" customHeight="1">
      <c r="B109" s="45"/>
      <c r="C109" s="46"/>
      <c r="D109" s="46"/>
      <c r="E109" s="46"/>
      <c r="F109" s="46"/>
      <c r="G109" s="46"/>
      <c r="H109" s="46"/>
      <c r="I109" s="46"/>
      <c r="J109" s="46"/>
      <c r="K109" s="46"/>
      <c r="L109" s="31"/>
    </row>
    <row r="110" spans="2:12" s="1" customFormat="1" ht="24.9" customHeight="1">
      <c r="B110" s="31"/>
      <c r="C110" s="20" t="s">
        <v>140</v>
      </c>
      <c r="L110" s="31"/>
    </row>
    <row r="111" spans="2:12" s="1" customFormat="1" ht="6.9" customHeight="1">
      <c r="B111" s="31"/>
      <c r="L111" s="31"/>
    </row>
    <row r="112" spans="2:12" s="1" customFormat="1" ht="12" customHeight="1">
      <c r="B112" s="31"/>
      <c r="C112" s="26" t="s">
        <v>16</v>
      </c>
      <c r="L112" s="31"/>
    </row>
    <row r="113" spans="2:65" s="1" customFormat="1" ht="16.5" customHeight="1">
      <c r="B113" s="31"/>
      <c r="E113" s="230" t="str">
        <f>E7</f>
        <v>Třebenice - nástavba mateřské školy</v>
      </c>
      <c r="F113" s="231"/>
      <c r="G113" s="231"/>
      <c r="H113" s="231"/>
      <c r="L113" s="31"/>
    </row>
    <row r="114" spans="2:65" s="1" customFormat="1" ht="12" customHeight="1">
      <c r="B114" s="31"/>
      <c r="C114" s="26" t="s">
        <v>106</v>
      </c>
      <c r="L114" s="31"/>
    </row>
    <row r="115" spans="2:65" s="1" customFormat="1" ht="16.5" customHeight="1">
      <c r="B115" s="31"/>
      <c r="E115" s="210" t="str">
        <f>E9</f>
        <v>4 - vytápění</v>
      </c>
      <c r="F115" s="229"/>
      <c r="G115" s="229"/>
      <c r="H115" s="229"/>
      <c r="L115" s="31"/>
    </row>
    <row r="116" spans="2:65" s="1" customFormat="1" ht="6.9" customHeight="1">
      <c r="B116" s="31"/>
      <c r="L116" s="31"/>
    </row>
    <row r="117" spans="2:65" s="1" customFormat="1" ht="12" customHeight="1">
      <c r="B117" s="31"/>
      <c r="C117" s="26" t="s">
        <v>20</v>
      </c>
      <c r="F117" s="24" t="str">
        <f>F12</f>
        <v xml:space="preserve"> </v>
      </c>
      <c r="I117" s="26" t="s">
        <v>22</v>
      </c>
      <c r="J117" s="51" t="str">
        <f>IF(J12="","",J12)</f>
        <v>24. 1. 2025</v>
      </c>
      <c r="L117" s="31"/>
    </row>
    <row r="118" spans="2:65" s="1" customFormat="1" ht="6.9" customHeight="1">
      <c r="B118" s="31"/>
      <c r="L118" s="31"/>
    </row>
    <row r="119" spans="2:65" s="1" customFormat="1" ht="15.15" customHeight="1">
      <c r="B119" s="31"/>
      <c r="C119" s="26" t="s">
        <v>24</v>
      </c>
      <c r="F119" s="24" t="str">
        <f>E15</f>
        <v xml:space="preserve"> </v>
      </c>
      <c r="I119" s="26" t="s">
        <v>29</v>
      </c>
      <c r="J119" s="29" t="str">
        <f>E21</f>
        <v xml:space="preserve"> </v>
      </c>
      <c r="L119" s="31"/>
    </row>
    <row r="120" spans="2:65" s="1" customFormat="1" ht="15.15" customHeight="1">
      <c r="B120" s="31"/>
      <c r="C120" s="26" t="s">
        <v>27</v>
      </c>
      <c r="F120" s="24" t="str">
        <f>IF(E18="","",E18)</f>
        <v>Vyplň údaj</v>
      </c>
      <c r="I120" s="26" t="s">
        <v>31</v>
      </c>
      <c r="J120" s="29" t="str">
        <f>E24</f>
        <v xml:space="preserve"> </v>
      </c>
      <c r="L120" s="31"/>
    </row>
    <row r="121" spans="2:65" s="1" customFormat="1" ht="10.35" customHeight="1">
      <c r="B121" s="31"/>
      <c r="L121" s="31"/>
    </row>
    <row r="122" spans="2:65" s="10" customFormat="1" ht="29.25" customHeight="1">
      <c r="B122" s="111"/>
      <c r="C122" s="112" t="s">
        <v>141</v>
      </c>
      <c r="D122" s="113" t="s">
        <v>58</v>
      </c>
      <c r="E122" s="113" t="s">
        <v>54</v>
      </c>
      <c r="F122" s="113" t="s">
        <v>55</v>
      </c>
      <c r="G122" s="113" t="s">
        <v>142</v>
      </c>
      <c r="H122" s="113" t="s">
        <v>143</v>
      </c>
      <c r="I122" s="113" t="s">
        <v>144</v>
      </c>
      <c r="J122" s="113" t="s">
        <v>110</v>
      </c>
      <c r="K122" s="114" t="s">
        <v>145</v>
      </c>
      <c r="L122" s="111"/>
      <c r="M122" s="58" t="s">
        <v>1</v>
      </c>
      <c r="N122" s="59" t="s">
        <v>37</v>
      </c>
      <c r="O122" s="59" t="s">
        <v>146</v>
      </c>
      <c r="P122" s="59" t="s">
        <v>147</v>
      </c>
      <c r="Q122" s="59" t="s">
        <v>148</v>
      </c>
      <c r="R122" s="59" t="s">
        <v>149</v>
      </c>
      <c r="S122" s="59" t="s">
        <v>150</v>
      </c>
      <c r="T122" s="60" t="s">
        <v>151</v>
      </c>
    </row>
    <row r="123" spans="2:65" s="1" customFormat="1" ht="22.95" customHeight="1">
      <c r="B123" s="31"/>
      <c r="C123" s="63" t="s">
        <v>152</v>
      </c>
      <c r="J123" s="115">
        <f>BK123</f>
        <v>0</v>
      </c>
      <c r="L123" s="31"/>
      <c r="M123" s="61"/>
      <c r="N123" s="52"/>
      <c r="O123" s="52"/>
      <c r="P123" s="116">
        <f>P124+P139+P148+P159+P178+P191+P202</f>
        <v>0</v>
      </c>
      <c r="Q123" s="52"/>
      <c r="R123" s="116">
        <f>R124+R139+R148+R159+R178+R191+R202</f>
        <v>0</v>
      </c>
      <c r="S123" s="52"/>
      <c r="T123" s="117">
        <f>T124+T139+T148+T159+T178+T191+T202</f>
        <v>0</v>
      </c>
      <c r="AT123" s="16" t="s">
        <v>72</v>
      </c>
      <c r="AU123" s="16" t="s">
        <v>112</v>
      </c>
      <c r="BK123" s="118">
        <f>BK124+BK139+BK148+BK159+BK178+BK191+BK202</f>
        <v>0</v>
      </c>
    </row>
    <row r="124" spans="2:65" s="11" customFormat="1" ht="25.95" customHeight="1">
      <c r="B124" s="119"/>
      <c r="D124" s="120" t="s">
        <v>72</v>
      </c>
      <c r="E124" s="121" t="s">
        <v>1872</v>
      </c>
      <c r="F124" s="121" t="s">
        <v>2289</v>
      </c>
      <c r="I124" s="122"/>
      <c r="J124" s="123">
        <f>BK124</f>
        <v>0</v>
      </c>
      <c r="L124" s="119"/>
      <c r="M124" s="124"/>
      <c r="P124" s="125">
        <f>SUM(P125:P138)</f>
        <v>0</v>
      </c>
      <c r="R124" s="125">
        <f>SUM(R125:R138)</f>
        <v>0</v>
      </c>
      <c r="T124" s="126">
        <f>SUM(T125:T138)</f>
        <v>0</v>
      </c>
      <c r="AR124" s="120" t="s">
        <v>78</v>
      </c>
      <c r="AT124" s="127" t="s">
        <v>72</v>
      </c>
      <c r="AU124" s="127" t="s">
        <v>73</v>
      </c>
      <c r="AY124" s="120" t="s">
        <v>155</v>
      </c>
      <c r="BK124" s="128">
        <f>SUM(BK125:BK138)</f>
        <v>0</v>
      </c>
    </row>
    <row r="125" spans="2:65" s="1" customFormat="1" ht="33" customHeight="1">
      <c r="B125" s="31"/>
      <c r="C125" s="156" t="s">
        <v>73</v>
      </c>
      <c r="D125" s="156" t="s">
        <v>167</v>
      </c>
      <c r="E125" s="157" t="s">
        <v>2290</v>
      </c>
      <c r="F125" s="158" t="s">
        <v>2774</v>
      </c>
      <c r="G125" s="159" t="s">
        <v>586</v>
      </c>
      <c r="H125" s="160">
        <v>3</v>
      </c>
      <c r="I125" s="161"/>
      <c r="J125" s="162">
        <f>ROUND(I125*H125,2)</f>
        <v>0</v>
      </c>
      <c r="K125" s="158" t="s">
        <v>1</v>
      </c>
      <c r="L125" s="31"/>
      <c r="M125" s="163" t="s">
        <v>1</v>
      </c>
      <c r="N125" s="164" t="s">
        <v>38</v>
      </c>
      <c r="P125" s="141">
        <f>O125*H125</f>
        <v>0</v>
      </c>
      <c r="Q125" s="141">
        <v>0</v>
      </c>
      <c r="R125" s="141">
        <f>Q125*H125</f>
        <v>0</v>
      </c>
      <c r="S125" s="141">
        <v>0</v>
      </c>
      <c r="T125" s="142">
        <f>S125*H125</f>
        <v>0</v>
      </c>
      <c r="AR125" s="143" t="s">
        <v>88</v>
      </c>
      <c r="AT125" s="143" t="s">
        <v>167</v>
      </c>
      <c r="AU125" s="143" t="s">
        <v>78</v>
      </c>
      <c r="AY125" s="16" t="s">
        <v>155</v>
      </c>
      <c r="BE125" s="144">
        <f>IF(N125="základní",J125,0)</f>
        <v>0</v>
      </c>
      <c r="BF125" s="144">
        <f>IF(N125="snížená",J125,0)</f>
        <v>0</v>
      </c>
      <c r="BG125" s="144">
        <f>IF(N125="zákl. přenesená",J125,0)</f>
        <v>0</v>
      </c>
      <c r="BH125" s="144">
        <f>IF(N125="sníž. přenesená",J125,0)</f>
        <v>0</v>
      </c>
      <c r="BI125" s="144">
        <f>IF(N125="nulová",J125,0)</f>
        <v>0</v>
      </c>
      <c r="BJ125" s="16" t="s">
        <v>78</v>
      </c>
      <c r="BK125" s="144">
        <f>ROUND(I125*H125,2)</f>
        <v>0</v>
      </c>
      <c r="BL125" s="16" t="s">
        <v>88</v>
      </c>
      <c r="BM125" s="143" t="s">
        <v>82</v>
      </c>
    </row>
    <row r="126" spans="2:65" s="1" customFormat="1" ht="19.2">
      <c r="B126" s="31"/>
      <c r="D126" s="145" t="s">
        <v>163</v>
      </c>
      <c r="F126" s="146" t="s">
        <v>2766</v>
      </c>
      <c r="I126" s="147"/>
      <c r="L126" s="31"/>
      <c r="M126" s="148"/>
      <c r="T126" s="55"/>
      <c r="AT126" s="16" t="s">
        <v>163</v>
      </c>
      <c r="AU126" s="16" t="s">
        <v>78</v>
      </c>
    </row>
    <row r="127" spans="2:65" s="1" customFormat="1" ht="33" customHeight="1">
      <c r="B127" s="31"/>
      <c r="C127" s="156" t="s">
        <v>73</v>
      </c>
      <c r="D127" s="156" t="s">
        <v>167</v>
      </c>
      <c r="E127" s="157" t="s">
        <v>2291</v>
      </c>
      <c r="F127" s="158" t="s">
        <v>2775</v>
      </c>
      <c r="G127" s="159" t="s">
        <v>929</v>
      </c>
      <c r="H127" s="160">
        <v>1</v>
      </c>
      <c r="I127" s="161"/>
      <c r="J127" s="162">
        <f>ROUND(I127*H127,2)</f>
        <v>0</v>
      </c>
      <c r="K127" s="158" t="s">
        <v>1</v>
      </c>
      <c r="L127" s="31"/>
      <c r="M127" s="163" t="s">
        <v>1</v>
      </c>
      <c r="N127" s="164" t="s">
        <v>38</v>
      </c>
      <c r="P127" s="141">
        <f>O127*H127</f>
        <v>0</v>
      </c>
      <c r="Q127" s="141">
        <v>0</v>
      </c>
      <c r="R127" s="141">
        <f>Q127*H127</f>
        <v>0</v>
      </c>
      <c r="S127" s="141">
        <v>0</v>
      </c>
      <c r="T127" s="142">
        <f>S127*H127</f>
        <v>0</v>
      </c>
      <c r="AR127" s="143" t="s">
        <v>88</v>
      </c>
      <c r="AT127" s="143" t="s">
        <v>167</v>
      </c>
      <c r="AU127" s="143" t="s">
        <v>78</v>
      </c>
      <c r="AY127" s="16" t="s">
        <v>155</v>
      </c>
      <c r="BE127" s="144">
        <f>IF(N127="základní",J127,0)</f>
        <v>0</v>
      </c>
      <c r="BF127" s="144">
        <f>IF(N127="snížená",J127,0)</f>
        <v>0</v>
      </c>
      <c r="BG127" s="144">
        <f>IF(N127="zákl. přenesená",J127,0)</f>
        <v>0</v>
      </c>
      <c r="BH127" s="144">
        <f>IF(N127="sníž. přenesená",J127,0)</f>
        <v>0</v>
      </c>
      <c r="BI127" s="144">
        <f>IF(N127="nulová",J127,0)</f>
        <v>0</v>
      </c>
      <c r="BJ127" s="16" t="s">
        <v>78</v>
      </c>
      <c r="BK127" s="144">
        <f>ROUND(I127*H127,2)</f>
        <v>0</v>
      </c>
      <c r="BL127" s="16" t="s">
        <v>88</v>
      </c>
      <c r="BM127" s="143" t="s">
        <v>88</v>
      </c>
    </row>
    <row r="128" spans="2:65" s="1" customFormat="1" ht="19.2">
      <c r="B128" s="31"/>
      <c r="D128" s="145" t="s">
        <v>163</v>
      </c>
      <c r="F128" s="146" t="s">
        <v>2767</v>
      </c>
      <c r="I128" s="147"/>
      <c r="L128" s="31"/>
      <c r="M128" s="148"/>
      <c r="T128" s="55"/>
      <c r="AT128" s="16" t="s">
        <v>163</v>
      </c>
      <c r="AU128" s="16" t="s">
        <v>78</v>
      </c>
    </row>
    <row r="129" spans="2:65" s="1" customFormat="1" ht="16.5" customHeight="1">
      <c r="B129" s="31"/>
      <c r="C129" s="156" t="s">
        <v>73</v>
      </c>
      <c r="D129" s="156" t="s">
        <v>167</v>
      </c>
      <c r="E129" s="157" t="s">
        <v>2292</v>
      </c>
      <c r="F129" s="158" t="s">
        <v>2776</v>
      </c>
      <c r="G129" s="159" t="s">
        <v>929</v>
      </c>
      <c r="H129" s="160">
        <v>1</v>
      </c>
      <c r="I129" s="161"/>
      <c r="J129" s="162">
        <f>ROUND(I129*H129,2)</f>
        <v>0</v>
      </c>
      <c r="K129" s="158" t="s">
        <v>1</v>
      </c>
      <c r="L129" s="31"/>
      <c r="M129" s="163" t="s">
        <v>1</v>
      </c>
      <c r="N129" s="164" t="s">
        <v>38</v>
      </c>
      <c r="P129" s="141">
        <f>O129*H129</f>
        <v>0</v>
      </c>
      <c r="Q129" s="141">
        <v>0</v>
      </c>
      <c r="R129" s="141">
        <f>Q129*H129</f>
        <v>0</v>
      </c>
      <c r="S129" s="141">
        <v>0</v>
      </c>
      <c r="T129" s="142">
        <f>S129*H129</f>
        <v>0</v>
      </c>
      <c r="AR129" s="143" t="s">
        <v>88</v>
      </c>
      <c r="AT129" s="143" t="s">
        <v>167</v>
      </c>
      <c r="AU129" s="143" t="s">
        <v>78</v>
      </c>
      <c r="AY129" s="16" t="s">
        <v>155</v>
      </c>
      <c r="BE129" s="144">
        <f>IF(N129="základní",J129,0)</f>
        <v>0</v>
      </c>
      <c r="BF129" s="144">
        <f>IF(N129="snížená",J129,0)</f>
        <v>0</v>
      </c>
      <c r="BG129" s="144">
        <f>IF(N129="zákl. přenesená",J129,0)</f>
        <v>0</v>
      </c>
      <c r="BH129" s="144">
        <f>IF(N129="sníž. přenesená",J129,0)</f>
        <v>0</v>
      </c>
      <c r="BI129" s="144">
        <f>IF(N129="nulová",J129,0)</f>
        <v>0</v>
      </c>
      <c r="BJ129" s="16" t="s">
        <v>78</v>
      </c>
      <c r="BK129" s="144">
        <f>ROUND(I129*H129,2)</f>
        <v>0</v>
      </c>
      <c r="BL129" s="16" t="s">
        <v>88</v>
      </c>
      <c r="BM129" s="143" t="s">
        <v>94</v>
      </c>
    </row>
    <row r="130" spans="2:65" s="1" customFormat="1">
      <c r="B130" s="31"/>
      <c r="D130" s="145" t="s">
        <v>163</v>
      </c>
      <c r="F130" s="146" t="s">
        <v>2293</v>
      </c>
      <c r="I130" s="147"/>
      <c r="L130" s="31"/>
      <c r="M130" s="148"/>
      <c r="T130" s="55"/>
      <c r="AT130" s="16" t="s">
        <v>163</v>
      </c>
      <c r="AU130" s="16" t="s">
        <v>78</v>
      </c>
    </row>
    <row r="131" spans="2:65" s="1" customFormat="1" ht="21.75" customHeight="1">
      <c r="B131" s="31"/>
      <c r="C131" s="156" t="s">
        <v>73</v>
      </c>
      <c r="D131" s="156" t="s">
        <v>167</v>
      </c>
      <c r="E131" s="157" t="s">
        <v>2294</v>
      </c>
      <c r="F131" s="158" t="s">
        <v>2777</v>
      </c>
      <c r="G131" s="159" t="s">
        <v>198</v>
      </c>
      <c r="H131" s="160">
        <v>27</v>
      </c>
      <c r="I131" s="161"/>
      <c r="J131" s="162">
        <f>ROUND(I131*H131,2)</f>
        <v>0</v>
      </c>
      <c r="K131" s="158" t="s">
        <v>1</v>
      </c>
      <c r="L131" s="31"/>
      <c r="M131" s="163" t="s">
        <v>1</v>
      </c>
      <c r="N131" s="164" t="s">
        <v>38</v>
      </c>
      <c r="P131" s="141">
        <f>O131*H131</f>
        <v>0</v>
      </c>
      <c r="Q131" s="141">
        <v>0</v>
      </c>
      <c r="R131" s="141">
        <f>Q131*H131</f>
        <v>0</v>
      </c>
      <c r="S131" s="141">
        <v>0</v>
      </c>
      <c r="T131" s="142">
        <f>S131*H131</f>
        <v>0</v>
      </c>
      <c r="AR131" s="143" t="s">
        <v>88</v>
      </c>
      <c r="AT131" s="143" t="s">
        <v>167</v>
      </c>
      <c r="AU131" s="143" t="s">
        <v>78</v>
      </c>
      <c r="AY131" s="16" t="s">
        <v>155</v>
      </c>
      <c r="BE131" s="144">
        <f>IF(N131="základní",J131,0)</f>
        <v>0</v>
      </c>
      <c r="BF131" s="144">
        <f>IF(N131="snížená",J131,0)</f>
        <v>0</v>
      </c>
      <c r="BG131" s="144">
        <f>IF(N131="zákl. přenesená",J131,0)</f>
        <v>0</v>
      </c>
      <c r="BH131" s="144">
        <f>IF(N131="sníž. přenesená",J131,0)</f>
        <v>0</v>
      </c>
      <c r="BI131" s="144">
        <f>IF(N131="nulová",J131,0)</f>
        <v>0</v>
      </c>
      <c r="BJ131" s="16" t="s">
        <v>78</v>
      </c>
      <c r="BK131" s="144">
        <f>ROUND(I131*H131,2)</f>
        <v>0</v>
      </c>
      <c r="BL131" s="16" t="s">
        <v>88</v>
      </c>
      <c r="BM131" s="143" t="s">
        <v>99</v>
      </c>
    </row>
    <row r="132" spans="2:65" s="1" customFormat="1">
      <c r="B132" s="31"/>
      <c r="D132" s="145" t="s">
        <v>163</v>
      </c>
      <c r="F132" s="146" t="s">
        <v>2770</v>
      </c>
      <c r="I132" s="147"/>
      <c r="L132" s="31"/>
      <c r="M132" s="148"/>
      <c r="T132" s="55"/>
      <c r="AT132" s="16" t="s">
        <v>163</v>
      </c>
      <c r="AU132" s="16" t="s">
        <v>78</v>
      </c>
    </row>
    <row r="133" spans="2:65" s="1" customFormat="1" ht="16.5" customHeight="1">
      <c r="B133" s="31"/>
      <c r="C133" s="156" t="s">
        <v>73</v>
      </c>
      <c r="D133" s="156" t="s">
        <v>167</v>
      </c>
      <c r="E133" s="157" t="s">
        <v>2295</v>
      </c>
      <c r="F133" s="158" t="s">
        <v>2778</v>
      </c>
      <c r="G133" s="159" t="s">
        <v>929</v>
      </c>
      <c r="H133" s="160">
        <v>3</v>
      </c>
      <c r="I133" s="161"/>
      <c r="J133" s="162">
        <f>ROUND(I133*H133,2)</f>
        <v>0</v>
      </c>
      <c r="K133" s="158" t="s">
        <v>1</v>
      </c>
      <c r="L133" s="31"/>
      <c r="M133" s="163" t="s">
        <v>1</v>
      </c>
      <c r="N133" s="164" t="s">
        <v>38</v>
      </c>
      <c r="P133" s="141">
        <f>O133*H133</f>
        <v>0</v>
      </c>
      <c r="Q133" s="141">
        <v>0</v>
      </c>
      <c r="R133" s="141">
        <f>Q133*H133</f>
        <v>0</v>
      </c>
      <c r="S133" s="141">
        <v>0</v>
      </c>
      <c r="T133" s="142">
        <f>S133*H133</f>
        <v>0</v>
      </c>
      <c r="AR133" s="143" t="s">
        <v>88</v>
      </c>
      <c r="AT133" s="143" t="s">
        <v>167</v>
      </c>
      <c r="AU133" s="143" t="s">
        <v>78</v>
      </c>
      <c r="AY133" s="16" t="s">
        <v>155</v>
      </c>
      <c r="BE133" s="144">
        <f>IF(N133="základní",J133,0)</f>
        <v>0</v>
      </c>
      <c r="BF133" s="144">
        <f>IF(N133="snížená",J133,0)</f>
        <v>0</v>
      </c>
      <c r="BG133" s="144">
        <f>IF(N133="zákl. přenesená",J133,0)</f>
        <v>0</v>
      </c>
      <c r="BH133" s="144">
        <f>IF(N133="sníž. přenesená",J133,0)</f>
        <v>0</v>
      </c>
      <c r="BI133" s="144">
        <f>IF(N133="nulová",J133,0)</f>
        <v>0</v>
      </c>
      <c r="BJ133" s="16" t="s">
        <v>78</v>
      </c>
      <c r="BK133" s="144">
        <f>ROUND(I133*H133,2)</f>
        <v>0</v>
      </c>
      <c r="BL133" s="16" t="s">
        <v>88</v>
      </c>
      <c r="BM133" s="143" t="s">
        <v>231</v>
      </c>
    </row>
    <row r="134" spans="2:65" s="1" customFormat="1">
      <c r="B134" s="31"/>
      <c r="D134" s="145" t="s">
        <v>163</v>
      </c>
      <c r="F134" s="146" t="s">
        <v>2296</v>
      </c>
      <c r="I134" s="147"/>
      <c r="L134" s="31"/>
      <c r="M134" s="148"/>
      <c r="T134" s="55"/>
      <c r="AT134" s="16" t="s">
        <v>163</v>
      </c>
      <c r="AU134" s="16" t="s">
        <v>78</v>
      </c>
    </row>
    <row r="135" spans="2:65" s="1" customFormat="1" ht="16.5" customHeight="1">
      <c r="B135" s="31"/>
      <c r="C135" s="156" t="s">
        <v>73</v>
      </c>
      <c r="D135" s="156" t="s">
        <v>167</v>
      </c>
      <c r="E135" s="157" t="s">
        <v>2297</v>
      </c>
      <c r="F135" s="158" t="s">
        <v>2298</v>
      </c>
      <c r="G135" s="159" t="s">
        <v>929</v>
      </c>
      <c r="H135" s="160">
        <v>1</v>
      </c>
      <c r="I135" s="161"/>
      <c r="J135" s="162">
        <f>ROUND(I135*H135,2)</f>
        <v>0</v>
      </c>
      <c r="K135" s="158" t="s">
        <v>1</v>
      </c>
      <c r="L135" s="31"/>
      <c r="M135" s="163" t="s">
        <v>1</v>
      </c>
      <c r="N135" s="164" t="s">
        <v>38</v>
      </c>
      <c r="P135" s="141">
        <f>O135*H135</f>
        <v>0</v>
      </c>
      <c r="Q135" s="141">
        <v>0</v>
      </c>
      <c r="R135" s="141">
        <f>Q135*H135</f>
        <v>0</v>
      </c>
      <c r="S135" s="141">
        <v>0</v>
      </c>
      <c r="T135" s="142">
        <f>S135*H135</f>
        <v>0</v>
      </c>
      <c r="AR135" s="143" t="s">
        <v>88</v>
      </c>
      <c r="AT135" s="143" t="s">
        <v>167</v>
      </c>
      <c r="AU135" s="143" t="s">
        <v>78</v>
      </c>
      <c r="AY135" s="16" t="s">
        <v>155</v>
      </c>
      <c r="BE135" s="144">
        <f>IF(N135="základní",J135,0)</f>
        <v>0</v>
      </c>
      <c r="BF135" s="144">
        <f>IF(N135="snížená",J135,0)</f>
        <v>0</v>
      </c>
      <c r="BG135" s="144">
        <f>IF(N135="zákl. přenesená",J135,0)</f>
        <v>0</v>
      </c>
      <c r="BH135" s="144">
        <f>IF(N135="sníž. přenesená",J135,0)</f>
        <v>0</v>
      </c>
      <c r="BI135" s="144">
        <f>IF(N135="nulová",J135,0)</f>
        <v>0</v>
      </c>
      <c r="BJ135" s="16" t="s">
        <v>78</v>
      </c>
      <c r="BK135" s="144">
        <f>ROUND(I135*H135,2)</f>
        <v>0</v>
      </c>
      <c r="BL135" s="16" t="s">
        <v>88</v>
      </c>
      <c r="BM135" s="143" t="s">
        <v>244</v>
      </c>
    </row>
    <row r="136" spans="2:65" s="1" customFormat="1" ht="19.2">
      <c r="B136" s="31"/>
      <c r="D136" s="145" t="s">
        <v>163</v>
      </c>
      <c r="F136" s="146" t="s">
        <v>2804</v>
      </c>
      <c r="I136" s="147"/>
      <c r="L136" s="31"/>
      <c r="M136" s="148"/>
      <c r="T136" s="55"/>
      <c r="AT136" s="16" t="s">
        <v>163</v>
      </c>
      <c r="AU136" s="16" t="s">
        <v>78</v>
      </c>
    </row>
    <row r="137" spans="2:65" s="1" customFormat="1" ht="16.5" customHeight="1">
      <c r="B137" s="31"/>
      <c r="C137" s="156" t="s">
        <v>73</v>
      </c>
      <c r="D137" s="156" t="s">
        <v>167</v>
      </c>
      <c r="E137" s="157" t="s">
        <v>2299</v>
      </c>
      <c r="F137" s="158" t="s">
        <v>2779</v>
      </c>
      <c r="G137" s="159" t="s">
        <v>929</v>
      </c>
      <c r="H137" s="160">
        <v>2</v>
      </c>
      <c r="I137" s="161"/>
      <c r="J137" s="162">
        <f>ROUND(I137*H137,2)</f>
        <v>0</v>
      </c>
      <c r="K137" s="158" t="s">
        <v>1</v>
      </c>
      <c r="L137" s="31"/>
      <c r="M137" s="163" t="s">
        <v>1</v>
      </c>
      <c r="N137" s="164" t="s">
        <v>38</v>
      </c>
      <c r="P137" s="141">
        <f>O137*H137</f>
        <v>0</v>
      </c>
      <c r="Q137" s="141">
        <v>0</v>
      </c>
      <c r="R137" s="141">
        <f>Q137*H137</f>
        <v>0</v>
      </c>
      <c r="S137" s="141">
        <v>0</v>
      </c>
      <c r="T137" s="142">
        <f>S137*H137</f>
        <v>0</v>
      </c>
      <c r="AR137" s="143" t="s">
        <v>88</v>
      </c>
      <c r="AT137" s="143" t="s">
        <v>167</v>
      </c>
      <c r="AU137" s="143" t="s">
        <v>78</v>
      </c>
      <c r="AY137" s="16" t="s">
        <v>155</v>
      </c>
      <c r="BE137" s="144">
        <f>IF(N137="základní",J137,0)</f>
        <v>0</v>
      </c>
      <c r="BF137" s="144">
        <f>IF(N137="snížená",J137,0)</f>
        <v>0</v>
      </c>
      <c r="BG137" s="144">
        <f>IF(N137="zákl. přenesená",J137,0)</f>
        <v>0</v>
      </c>
      <c r="BH137" s="144">
        <f>IF(N137="sníž. přenesená",J137,0)</f>
        <v>0</v>
      </c>
      <c r="BI137" s="144">
        <f>IF(N137="nulová",J137,0)</f>
        <v>0</v>
      </c>
      <c r="BJ137" s="16" t="s">
        <v>78</v>
      </c>
      <c r="BK137" s="144">
        <f>ROUND(I137*H137,2)</f>
        <v>0</v>
      </c>
      <c r="BL137" s="16" t="s">
        <v>88</v>
      </c>
      <c r="BM137" s="143" t="s">
        <v>259</v>
      </c>
    </row>
    <row r="138" spans="2:65" s="1" customFormat="1">
      <c r="B138" s="31"/>
      <c r="D138" s="145" t="s">
        <v>163</v>
      </c>
      <c r="F138" s="146" t="s">
        <v>2300</v>
      </c>
      <c r="I138" s="147"/>
      <c r="L138" s="31"/>
      <c r="M138" s="148"/>
      <c r="T138" s="55"/>
      <c r="AT138" s="16" t="s">
        <v>163</v>
      </c>
      <c r="AU138" s="16" t="s">
        <v>78</v>
      </c>
    </row>
    <row r="139" spans="2:65" s="11" customFormat="1" ht="25.95" customHeight="1">
      <c r="B139" s="119"/>
      <c r="D139" s="120" t="s">
        <v>72</v>
      </c>
      <c r="E139" s="121" t="s">
        <v>2079</v>
      </c>
      <c r="F139" s="121" t="s">
        <v>2301</v>
      </c>
      <c r="I139" s="122"/>
      <c r="J139" s="123">
        <f>BK139</f>
        <v>0</v>
      </c>
      <c r="L139" s="119"/>
      <c r="M139" s="124"/>
      <c r="P139" s="125">
        <f>SUM(P140:P147)</f>
        <v>0</v>
      </c>
      <c r="R139" s="125">
        <f>SUM(R140:R147)</f>
        <v>0</v>
      </c>
      <c r="T139" s="126">
        <f>SUM(T140:T147)</f>
        <v>0</v>
      </c>
      <c r="AR139" s="120" t="s">
        <v>78</v>
      </c>
      <c r="AT139" s="127" t="s">
        <v>72</v>
      </c>
      <c r="AU139" s="127" t="s">
        <v>73</v>
      </c>
      <c r="AY139" s="120" t="s">
        <v>155</v>
      </c>
      <c r="BK139" s="128">
        <f>SUM(BK140:BK147)</f>
        <v>0</v>
      </c>
    </row>
    <row r="140" spans="2:65" s="1" customFormat="1" ht="24.15" customHeight="1">
      <c r="B140" s="31"/>
      <c r="C140" s="156" t="s">
        <v>73</v>
      </c>
      <c r="D140" s="156" t="s">
        <v>167</v>
      </c>
      <c r="E140" s="157" t="s">
        <v>2302</v>
      </c>
      <c r="F140" s="158" t="s">
        <v>2780</v>
      </c>
      <c r="G140" s="159" t="s">
        <v>929</v>
      </c>
      <c r="H140" s="160">
        <v>1</v>
      </c>
      <c r="I140" s="161"/>
      <c r="J140" s="162">
        <f>ROUND(I140*H140,2)</f>
        <v>0</v>
      </c>
      <c r="K140" s="158" t="s">
        <v>1</v>
      </c>
      <c r="L140" s="31"/>
      <c r="M140" s="163" t="s">
        <v>1</v>
      </c>
      <c r="N140" s="164" t="s">
        <v>38</v>
      </c>
      <c r="P140" s="141">
        <f>O140*H140</f>
        <v>0</v>
      </c>
      <c r="Q140" s="141">
        <v>0</v>
      </c>
      <c r="R140" s="141">
        <f>Q140*H140</f>
        <v>0</v>
      </c>
      <c r="S140" s="141">
        <v>0</v>
      </c>
      <c r="T140" s="142">
        <f>S140*H140</f>
        <v>0</v>
      </c>
      <c r="AR140" s="143" t="s">
        <v>88</v>
      </c>
      <c r="AT140" s="143" t="s">
        <v>167</v>
      </c>
      <c r="AU140" s="143" t="s">
        <v>78</v>
      </c>
      <c r="AY140" s="16" t="s">
        <v>155</v>
      </c>
      <c r="BE140" s="144">
        <f>IF(N140="základní",J140,0)</f>
        <v>0</v>
      </c>
      <c r="BF140" s="144">
        <f>IF(N140="snížená",J140,0)</f>
        <v>0</v>
      </c>
      <c r="BG140" s="144">
        <f>IF(N140="zákl. přenesená",J140,0)</f>
        <v>0</v>
      </c>
      <c r="BH140" s="144">
        <f>IF(N140="sníž. přenesená",J140,0)</f>
        <v>0</v>
      </c>
      <c r="BI140" s="144">
        <f>IF(N140="nulová",J140,0)</f>
        <v>0</v>
      </c>
      <c r="BJ140" s="16" t="s">
        <v>78</v>
      </c>
      <c r="BK140" s="144">
        <f>ROUND(I140*H140,2)</f>
        <v>0</v>
      </c>
      <c r="BL140" s="16" t="s">
        <v>88</v>
      </c>
      <c r="BM140" s="143" t="s">
        <v>269</v>
      </c>
    </row>
    <row r="141" spans="2:65" s="1" customFormat="1">
      <c r="B141" s="31"/>
      <c r="D141" s="145" t="s">
        <v>163</v>
      </c>
      <c r="F141" s="146" t="s">
        <v>2303</v>
      </c>
      <c r="I141" s="147"/>
      <c r="L141" s="31"/>
      <c r="M141" s="148"/>
      <c r="T141" s="55"/>
      <c r="AT141" s="16" t="s">
        <v>163</v>
      </c>
      <c r="AU141" s="16" t="s">
        <v>78</v>
      </c>
    </row>
    <row r="142" spans="2:65" s="1" customFormat="1" ht="24.15" customHeight="1">
      <c r="B142" s="31"/>
      <c r="C142" s="156" t="s">
        <v>73</v>
      </c>
      <c r="D142" s="156" t="s">
        <v>167</v>
      </c>
      <c r="E142" s="157" t="s">
        <v>2304</v>
      </c>
      <c r="F142" s="158" t="s">
        <v>2781</v>
      </c>
      <c r="G142" s="159" t="s">
        <v>929</v>
      </c>
      <c r="H142" s="160">
        <v>1</v>
      </c>
      <c r="I142" s="161"/>
      <c r="J142" s="162">
        <f>ROUND(I142*H142,2)</f>
        <v>0</v>
      </c>
      <c r="K142" s="158" t="s">
        <v>1</v>
      </c>
      <c r="L142" s="31"/>
      <c r="M142" s="163" t="s">
        <v>1</v>
      </c>
      <c r="N142" s="164" t="s">
        <v>38</v>
      </c>
      <c r="P142" s="141">
        <f>O142*H142</f>
        <v>0</v>
      </c>
      <c r="Q142" s="141">
        <v>0</v>
      </c>
      <c r="R142" s="141">
        <f>Q142*H142</f>
        <v>0</v>
      </c>
      <c r="S142" s="141">
        <v>0</v>
      </c>
      <c r="T142" s="142">
        <f>S142*H142</f>
        <v>0</v>
      </c>
      <c r="AR142" s="143" t="s">
        <v>88</v>
      </c>
      <c r="AT142" s="143" t="s">
        <v>167</v>
      </c>
      <c r="AU142" s="143" t="s">
        <v>78</v>
      </c>
      <c r="AY142" s="16" t="s">
        <v>155</v>
      </c>
      <c r="BE142" s="144">
        <f>IF(N142="základní",J142,0)</f>
        <v>0</v>
      </c>
      <c r="BF142" s="144">
        <f>IF(N142="snížená",J142,0)</f>
        <v>0</v>
      </c>
      <c r="BG142" s="144">
        <f>IF(N142="zákl. přenesená",J142,0)</f>
        <v>0</v>
      </c>
      <c r="BH142" s="144">
        <f>IF(N142="sníž. přenesená",J142,0)</f>
        <v>0</v>
      </c>
      <c r="BI142" s="144">
        <f>IF(N142="nulová",J142,0)</f>
        <v>0</v>
      </c>
      <c r="BJ142" s="16" t="s">
        <v>78</v>
      </c>
      <c r="BK142" s="144">
        <f>ROUND(I142*H142,2)</f>
        <v>0</v>
      </c>
      <c r="BL142" s="16" t="s">
        <v>88</v>
      </c>
      <c r="BM142" s="143" t="s">
        <v>286</v>
      </c>
    </row>
    <row r="143" spans="2:65" s="1" customFormat="1" ht="19.2">
      <c r="B143" s="31"/>
      <c r="D143" s="145" t="s">
        <v>163</v>
      </c>
      <c r="F143" s="146" t="s">
        <v>2305</v>
      </c>
      <c r="I143" s="147"/>
      <c r="L143" s="31"/>
      <c r="M143" s="148"/>
      <c r="T143" s="55"/>
      <c r="AT143" s="16" t="s">
        <v>163</v>
      </c>
      <c r="AU143" s="16" t="s">
        <v>78</v>
      </c>
    </row>
    <row r="144" spans="2:65" s="1" customFormat="1" ht="21.75" customHeight="1">
      <c r="B144" s="31"/>
      <c r="C144" s="156" t="s">
        <v>73</v>
      </c>
      <c r="D144" s="156" t="s">
        <v>167</v>
      </c>
      <c r="E144" s="157" t="s">
        <v>2306</v>
      </c>
      <c r="F144" s="158" t="s">
        <v>2782</v>
      </c>
      <c r="G144" s="159" t="s">
        <v>929</v>
      </c>
      <c r="H144" s="160">
        <v>1</v>
      </c>
      <c r="I144" s="161"/>
      <c r="J144" s="162">
        <f>ROUND(I144*H144,2)</f>
        <v>0</v>
      </c>
      <c r="K144" s="158" t="s">
        <v>1</v>
      </c>
      <c r="L144" s="31"/>
      <c r="M144" s="163" t="s">
        <v>1</v>
      </c>
      <c r="N144" s="164" t="s">
        <v>38</v>
      </c>
      <c r="P144" s="141">
        <f>O144*H144</f>
        <v>0</v>
      </c>
      <c r="Q144" s="141">
        <v>0</v>
      </c>
      <c r="R144" s="141">
        <f>Q144*H144</f>
        <v>0</v>
      </c>
      <c r="S144" s="141">
        <v>0</v>
      </c>
      <c r="T144" s="142">
        <f>S144*H144</f>
        <v>0</v>
      </c>
      <c r="AR144" s="143" t="s">
        <v>88</v>
      </c>
      <c r="AT144" s="143" t="s">
        <v>167</v>
      </c>
      <c r="AU144" s="143" t="s">
        <v>78</v>
      </c>
      <c r="AY144" s="16" t="s">
        <v>155</v>
      </c>
      <c r="BE144" s="144">
        <f>IF(N144="základní",J144,0)</f>
        <v>0</v>
      </c>
      <c r="BF144" s="144">
        <f>IF(N144="snížená",J144,0)</f>
        <v>0</v>
      </c>
      <c r="BG144" s="144">
        <f>IF(N144="zákl. přenesená",J144,0)</f>
        <v>0</v>
      </c>
      <c r="BH144" s="144">
        <f>IF(N144="sníž. přenesená",J144,0)</f>
        <v>0</v>
      </c>
      <c r="BI144" s="144">
        <f>IF(N144="nulová",J144,0)</f>
        <v>0</v>
      </c>
      <c r="BJ144" s="16" t="s">
        <v>78</v>
      </c>
      <c r="BK144" s="144">
        <f>ROUND(I144*H144,2)</f>
        <v>0</v>
      </c>
      <c r="BL144" s="16" t="s">
        <v>88</v>
      </c>
      <c r="BM144" s="143" t="s">
        <v>307</v>
      </c>
    </row>
    <row r="145" spans="2:65" s="1" customFormat="1">
      <c r="B145" s="31"/>
      <c r="D145" s="145" t="s">
        <v>163</v>
      </c>
      <c r="F145" s="146" t="s">
        <v>2768</v>
      </c>
      <c r="I145" s="147"/>
      <c r="L145" s="31"/>
      <c r="M145" s="148"/>
      <c r="T145" s="55"/>
      <c r="AT145" s="16" t="s">
        <v>163</v>
      </c>
      <c r="AU145" s="16" t="s">
        <v>78</v>
      </c>
    </row>
    <row r="146" spans="2:65" s="1" customFormat="1" ht="24.15" customHeight="1">
      <c r="B146" s="31"/>
      <c r="C146" s="156" t="s">
        <v>73</v>
      </c>
      <c r="D146" s="156" t="s">
        <v>167</v>
      </c>
      <c r="E146" s="157" t="s">
        <v>2307</v>
      </c>
      <c r="F146" s="158" t="s">
        <v>2783</v>
      </c>
      <c r="G146" s="159" t="s">
        <v>929</v>
      </c>
      <c r="H146" s="160">
        <v>1</v>
      </c>
      <c r="I146" s="161"/>
      <c r="J146" s="162">
        <f>ROUND(I146*H146,2)</f>
        <v>0</v>
      </c>
      <c r="K146" s="158" t="s">
        <v>1</v>
      </c>
      <c r="L146" s="31"/>
      <c r="M146" s="163" t="s">
        <v>1</v>
      </c>
      <c r="N146" s="164" t="s">
        <v>38</v>
      </c>
      <c r="P146" s="141">
        <f>O146*H146</f>
        <v>0</v>
      </c>
      <c r="Q146" s="141">
        <v>0</v>
      </c>
      <c r="R146" s="141">
        <f>Q146*H146</f>
        <v>0</v>
      </c>
      <c r="S146" s="141">
        <v>0</v>
      </c>
      <c r="T146" s="142">
        <f>S146*H146</f>
        <v>0</v>
      </c>
      <c r="AR146" s="143" t="s">
        <v>88</v>
      </c>
      <c r="AT146" s="143" t="s">
        <v>167</v>
      </c>
      <c r="AU146" s="143" t="s">
        <v>78</v>
      </c>
      <c r="AY146" s="16" t="s">
        <v>155</v>
      </c>
      <c r="BE146" s="144">
        <f>IF(N146="základní",J146,0)</f>
        <v>0</v>
      </c>
      <c r="BF146" s="144">
        <f>IF(N146="snížená",J146,0)</f>
        <v>0</v>
      </c>
      <c r="BG146" s="144">
        <f>IF(N146="zákl. přenesená",J146,0)</f>
        <v>0</v>
      </c>
      <c r="BH146" s="144">
        <f>IF(N146="sníž. přenesená",J146,0)</f>
        <v>0</v>
      </c>
      <c r="BI146" s="144">
        <f>IF(N146="nulová",J146,0)</f>
        <v>0</v>
      </c>
      <c r="BJ146" s="16" t="s">
        <v>78</v>
      </c>
      <c r="BK146" s="144">
        <f>ROUND(I146*H146,2)</f>
        <v>0</v>
      </c>
      <c r="BL146" s="16" t="s">
        <v>88</v>
      </c>
      <c r="BM146" s="143" t="s">
        <v>333</v>
      </c>
    </row>
    <row r="147" spans="2:65" s="1" customFormat="1" ht="19.2">
      <c r="B147" s="31"/>
      <c r="D147" s="145" t="s">
        <v>163</v>
      </c>
      <c r="F147" s="146" t="s">
        <v>2308</v>
      </c>
      <c r="I147" s="147"/>
      <c r="L147" s="31"/>
      <c r="M147" s="148"/>
      <c r="T147" s="55"/>
      <c r="AT147" s="16" t="s">
        <v>163</v>
      </c>
      <c r="AU147" s="16" t="s">
        <v>78</v>
      </c>
    </row>
    <row r="148" spans="2:65" s="11" customFormat="1" ht="25.95" customHeight="1">
      <c r="B148" s="119"/>
      <c r="D148" s="120" t="s">
        <v>72</v>
      </c>
      <c r="E148" s="121" t="s">
        <v>2102</v>
      </c>
      <c r="F148" s="121" t="s">
        <v>2309</v>
      </c>
      <c r="I148" s="122"/>
      <c r="J148" s="123">
        <f>BK148</f>
        <v>0</v>
      </c>
      <c r="L148" s="119"/>
      <c r="M148" s="124"/>
      <c r="P148" s="125">
        <f>SUM(P149:P158)</f>
        <v>0</v>
      </c>
      <c r="R148" s="125">
        <f>SUM(R149:R158)</f>
        <v>0</v>
      </c>
      <c r="T148" s="126">
        <f>SUM(T149:T158)</f>
        <v>0</v>
      </c>
      <c r="AR148" s="120" t="s">
        <v>78</v>
      </c>
      <c r="AT148" s="127" t="s">
        <v>72</v>
      </c>
      <c r="AU148" s="127" t="s">
        <v>73</v>
      </c>
      <c r="AY148" s="120" t="s">
        <v>155</v>
      </c>
      <c r="BK148" s="128">
        <f>SUM(BK149:BK158)</f>
        <v>0</v>
      </c>
    </row>
    <row r="149" spans="2:65" s="1" customFormat="1" ht="16.5" customHeight="1">
      <c r="B149" s="31"/>
      <c r="C149" s="156" t="s">
        <v>73</v>
      </c>
      <c r="D149" s="156" t="s">
        <v>167</v>
      </c>
      <c r="E149" s="157" t="s">
        <v>2310</v>
      </c>
      <c r="F149" s="158" t="s">
        <v>2784</v>
      </c>
      <c r="G149" s="159" t="s">
        <v>929</v>
      </c>
      <c r="H149" s="160">
        <v>3</v>
      </c>
      <c r="I149" s="161"/>
      <c r="J149" s="162">
        <f>ROUND(I149*H149,2)</f>
        <v>0</v>
      </c>
      <c r="K149" s="158" t="s">
        <v>1</v>
      </c>
      <c r="L149" s="31"/>
      <c r="M149" s="163" t="s">
        <v>1</v>
      </c>
      <c r="N149" s="164" t="s">
        <v>38</v>
      </c>
      <c r="P149" s="141">
        <f>O149*H149</f>
        <v>0</v>
      </c>
      <c r="Q149" s="141">
        <v>0</v>
      </c>
      <c r="R149" s="141">
        <f>Q149*H149</f>
        <v>0</v>
      </c>
      <c r="S149" s="141">
        <v>0</v>
      </c>
      <c r="T149" s="142">
        <f>S149*H149</f>
        <v>0</v>
      </c>
      <c r="AR149" s="143" t="s">
        <v>88</v>
      </c>
      <c r="AT149" s="143" t="s">
        <v>167</v>
      </c>
      <c r="AU149" s="143" t="s">
        <v>78</v>
      </c>
      <c r="AY149" s="16" t="s">
        <v>155</v>
      </c>
      <c r="BE149" s="144">
        <f>IF(N149="základní",J149,0)</f>
        <v>0</v>
      </c>
      <c r="BF149" s="144">
        <f>IF(N149="snížená",J149,0)</f>
        <v>0</v>
      </c>
      <c r="BG149" s="144">
        <f>IF(N149="zákl. přenesená",J149,0)</f>
        <v>0</v>
      </c>
      <c r="BH149" s="144">
        <f>IF(N149="sníž. přenesená",J149,0)</f>
        <v>0</v>
      </c>
      <c r="BI149" s="144">
        <f>IF(N149="nulová",J149,0)</f>
        <v>0</v>
      </c>
      <c r="BJ149" s="16" t="s">
        <v>78</v>
      </c>
      <c r="BK149" s="144">
        <f>ROUND(I149*H149,2)</f>
        <v>0</v>
      </c>
      <c r="BL149" s="16" t="s">
        <v>88</v>
      </c>
      <c r="BM149" s="143" t="s">
        <v>346</v>
      </c>
    </row>
    <row r="150" spans="2:65" s="1" customFormat="1">
      <c r="B150" s="31"/>
      <c r="D150" s="145" t="s">
        <v>163</v>
      </c>
      <c r="F150" s="146" t="s">
        <v>2311</v>
      </c>
      <c r="I150" s="147"/>
      <c r="L150" s="31"/>
      <c r="M150" s="148"/>
      <c r="T150" s="55"/>
      <c r="AT150" s="16" t="s">
        <v>163</v>
      </c>
      <c r="AU150" s="16" t="s">
        <v>78</v>
      </c>
    </row>
    <row r="151" spans="2:65" s="1" customFormat="1" ht="21.75" customHeight="1">
      <c r="B151" s="31"/>
      <c r="C151" s="156" t="s">
        <v>73</v>
      </c>
      <c r="D151" s="156" t="s">
        <v>167</v>
      </c>
      <c r="E151" s="157" t="s">
        <v>2312</v>
      </c>
      <c r="F151" s="158" t="s">
        <v>2785</v>
      </c>
      <c r="G151" s="159" t="s">
        <v>929</v>
      </c>
      <c r="H151" s="160">
        <v>1</v>
      </c>
      <c r="I151" s="161"/>
      <c r="J151" s="162">
        <f>ROUND(I151*H151,2)</f>
        <v>0</v>
      </c>
      <c r="K151" s="158" t="s">
        <v>1</v>
      </c>
      <c r="L151" s="31"/>
      <c r="M151" s="163" t="s">
        <v>1</v>
      </c>
      <c r="N151" s="164" t="s">
        <v>38</v>
      </c>
      <c r="P151" s="141">
        <f>O151*H151</f>
        <v>0</v>
      </c>
      <c r="Q151" s="141">
        <v>0</v>
      </c>
      <c r="R151" s="141">
        <f>Q151*H151</f>
        <v>0</v>
      </c>
      <c r="S151" s="141">
        <v>0</v>
      </c>
      <c r="T151" s="142">
        <f>S151*H151</f>
        <v>0</v>
      </c>
      <c r="AR151" s="143" t="s">
        <v>88</v>
      </c>
      <c r="AT151" s="143" t="s">
        <v>167</v>
      </c>
      <c r="AU151" s="143" t="s">
        <v>78</v>
      </c>
      <c r="AY151" s="16" t="s">
        <v>155</v>
      </c>
      <c r="BE151" s="144">
        <f>IF(N151="základní",J151,0)</f>
        <v>0</v>
      </c>
      <c r="BF151" s="144">
        <f>IF(N151="snížená",J151,0)</f>
        <v>0</v>
      </c>
      <c r="BG151" s="144">
        <f>IF(N151="zákl. přenesená",J151,0)</f>
        <v>0</v>
      </c>
      <c r="BH151" s="144">
        <f>IF(N151="sníž. přenesená",J151,0)</f>
        <v>0</v>
      </c>
      <c r="BI151" s="144">
        <f>IF(N151="nulová",J151,0)</f>
        <v>0</v>
      </c>
      <c r="BJ151" s="16" t="s">
        <v>78</v>
      </c>
      <c r="BK151" s="144">
        <f>ROUND(I151*H151,2)</f>
        <v>0</v>
      </c>
      <c r="BL151" s="16" t="s">
        <v>88</v>
      </c>
      <c r="BM151" s="143" t="s">
        <v>366</v>
      </c>
    </row>
    <row r="152" spans="2:65" s="1" customFormat="1">
      <c r="B152" s="31"/>
      <c r="D152" s="145" t="s">
        <v>163</v>
      </c>
      <c r="F152" s="146" t="s">
        <v>2769</v>
      </c>
      <c r="I152" s="147"/>
      <c r="L152" s="31"/>
      <c r="M152" s="148"/>
      <c r="T152" s="55"/>
      <c r="AT152" s="16" t="s">
        <v>163</v>
      </c>
      <c r="AU152" s="16" t="s">
        <v>78</v>
      </c>
    </row>
    <row r="153" spans="2:65" s="1" customFormat="1" ht="16.5" customHeight="1">
      <c r="B153" s="31"/>
      <c r="C153" s="156" t="s">
        <v>73</v>
      </c>
      <c r="D153" s="156" t="s">
        <v>167</v>
      </c>
      <c r="E153" s="157" t="s">
        <v>2313</v>
      </c>
      <c r="F153" s="158" t="s">
        <v>2786</v>
      </c>
      <c r="G153" s="159" t="s">
        <v>929</v>
      </c>
      <c r="H153" s="160">
        <v>2</v>
      </c>
      <c r="I153" s="161"/>
      <c r="J153" s="162">
        <f>ROUND(I153*H153,2)</f>
        <v>0</v>
      </c>
      <c r="K153" s="158" t="s">
        <v>1</v>
      </c>
      <c r="L153" s="31"/>
      <c r="M153" s="163" t="s">
        <v>1</v>
      </c>
      <c r="N153" s="164" t="s">
        <v>38</v>
      </c>
      <c r="P153" s="141">
        <f>O153*H153</f>
        <v>0</v>
      </c>
      <c r="Q153" s="141">
        <v>0</v>
      </c>
      <c r="R153" s="141">
        <f>Q153*H153</f>
        <v>0</v>
      </c>
      <c r="S153" s="141">
        <v>0</v>
      </c>
      <c r="T153" s="142">
        <f>S153*H153</f>
        <v>0</v>
      </c>
      <c r="AR153" s="143" t="s">
        <v>88</v>
      </c>
      <c r="AT153" s="143" t="s">
        <v>167</v>
      </c>
      <c r="AU153" s="143" t="s">
        <v>78</v>
      </c>
      <c r="AY153" s="16" t="s">
        <v>155</v>
      </c>
      <c r="BE153" s="144">
        <f>IF(N153="základní",J153,0)</f>
        <v>0</v>
      </c>
      <c r="BF153" s="144">
        <f>IF(N153="snížená",J153,0)</f>
        <v>0</v>
      </c>
      <c r="BG153" s="144">
        <f>IF(N153="zákl. přenesená",J153,0)</f>
        <v>0</v>
      </c>
      <c r="BH153" s="144">
        <f>IF(N153="sníž. přenesená",J153,0)</f>
        <v>0</v>
      </c>
      <c r="BI153" s="144">
        <f>IF(N153="nulová",J153,0)</f>
        <v>0</v>
      </c>
      <c r="BJ153" s="16" t="s">
        <v>78</v>
      </c>
      <c r="BK153" s="144">
        <f>ROUND(I153*H153,2)</f>
        <v>0</v>
      </c>
      <c r="BL153" s="16" t="s">
        <v>88</v>
      </c>
      <c r="BM153" s="143" t="s">
        <v>378</v>
      </c>
    </row>
    <row r="154" spans="2:65" s="1" customFormat="1">
      <c r="B154" s="31"/>
      <c r="D154" s="145" t="s">
        <v>163</v>
      </c>
      <c r="F154" s="146" t="s">
        <v>2314</v>
      </c>
      <c r="I154" s="147"/>
      <c r="L154" s="31"/>
      <c r="M154" s="148"/>
      <c r="T154" s="55"/>
      <c r="AT154" s="16" t="s">
        <v>163</v>
      </c>
      <c r="AU154" s="16" t="s">
        <v>78</v>
      </c>
    </row>
    <row r="155" spans="2:65" s="1" customFormat="1" ht="24.6" customHeight="1">
      <c r="B155" s="31"/>
      <c r="C155" s="156" t="s">
        <v>73</v>
      </c>
      <c r="D155" s="156" t="s">
        <v>167</v>
      </c>
      <c r="E155" s="157" t="s">
        <v>2315</v>
      </c>
      <c r="F155" s="158" t="s">
        <v>2787</v>
      </c>
      <c r="G155" s="159" t="s">
        <v>929</v>
      </c>
      <c r="H155" s="160">
        <v>4</v>
      </c>
      <c r="I155" s="161"/>
      <c r="J155" s="162">
        <f>ROUND(I155*H155,2)</f>
        <v>0</v>
      </c>
      <c r="K155" s="158" t="s">
        <v>1</v>
      </c>
      <c r="L155" s="31"/>
      <c r="M155" s="163" t="s">
        <v>1</v>
      </c>
      <c r="N155" s="164" t="s">
        <v>38</v>
      </c>
      <c r="P155" s="141">
        <f>O155*H155</f>
        <v>0</v>
      </c>
      <c r="Q155" s="141">
        <v>0</v>
      </c>
      <c r="R155" s="141">
        <f>Q155*H155</f>
        <v>0</v>
      </c>
      <c r="S155" s="141">
        <v>0</v>
      </c>
      <c r="T155" s="142">
        <f>S155*H155</f>
        <v>0</v>
      </c>
      <c r="AR155" s="143" t="s">
        <v>88</v>
      </c>
      <c r="AT155" s="143" t="s">
        <v>167</v>
      </c>
      <c r="AU155" s="143" t="s">
        <v>78</v>
      </c>
      <c r="AY155" s="16" t="s">
        <v>155</v>
      </c>
      <c r="BE155" s="144">
        <f>IF(N155="základní",J155,0)</f>
        <v>0</v>
      </c>
      <c r="BF155" s="144">
        <f>IF(N155="snížená",J155,0)</f>
        <v>0</v>
      </c>
      <c r="BG155" s="144">
        <f>IF(N155="zákl. přenesená",J155,0)</f>
        <v>0</v>
      </c>
      <c r="BH155" s="144">
        <f>IF(N155="sníž. přenesená",J155,0)</f>
        <v>0</v>
      </c>
      <c r="BI155" s="144">
        <f>IF(N155="nulová",J155,0)</f>
        <v>0</v>
      </c>
      <c r="BJ155" s="16" t="s">
        <v>78</v>
      </c>
      <c r="BK155" s="144">
        <f>ROUND(I155*H155,2)</f>
        <v>0</v>
      </c>
      <c r="BL155" s="16" t="s">
        <v>88</v>
      </c>
      <c r="BM155" s="143" t="s">
        <v>399</v>
      </c>
    </row>
    <row r="156" spans="2:65" s="1" customFormat="1">
      <c r="B156" s="31"/>
      <c r="D156" s="145" t="s">
        <v>163</v>
      </c>
      <c r="F156" s="146" t="s">
        <v>2316</v>
      </c>
      <c r="I156" s="147"/>
      <c r="L156" s="31"/>
      <c r="M156" s="148"/>
      <c r="T156" s="55"/>
      <c r="AT156" s="16" t="s">
        <v>163</v>
      </c>
      <c r="AU156" s="16" t="s">
        <v>78</v>
      </c>
    </row>
    <row r="157" spans="2:65" s="1" customFormat="1" ht="16.5" customHeight="1">
      <c r="B157" s="31"/>
      <c r="C157" s="156" t="s">
        <v>73</v>
      </c>
      <c r="D157" s="156" t="s">
        <v>167</v>
      </c>
      <c r="E157" s="157" t="s">
        <v>2317</v>
      </c>
      <c r="F157" s="158" t="s">
        <v>2788</v>
      </c>
      <c r="G157" s="159" t="s">
        <v>929</v>
      </c>
      <c r="H157" s="160">
        <v>1</v>
      </c>
      <c r="I157" s="161"/>
      <c r="J157" s="162">
        <f>ROUND(I157*H157,2)</f>
        <v>0</v>
      </c>
      <c r="K157" s="158" t="s">
        <v>1</v>
      </c>
      <c r="L157" s="31"/>
      <c r="M157" s="163" t="s">
        <v>1</v>
      </c>
      <c r="N157" s="164" t="s">
        <v>38</v>
      </c>
      <c r="P157" s="141">
        <f>O157*H157</f>
        <v>0</v>
      </c>
      <c r="Q157" s="141">
        <v>0</v>
      </c>
      <c r="R157" s="141">
        <f>Q157*H157</f>
        <v>0</v>
      </c>
      <c r="S157" s="141">
        <v>0</v>
      </c>
      <c r="T157" s="142">
        <f>S157*H157</f>
        <v>0</v>
      </c>
      <c r="AR157" s="143" t="s">
        <v>88</v>
      </c>
      <c r="AT157" s="143" t="s">
        <v>167</v>
      </c>
      <c r="AU157" s="143" t="s">
        <v>78</v>
      </c>
      <c r="AY157" s="16" t="s">
        <v>155</v>
      </c>
      <c r="BE157" s="144">
        <f>IF(N157="základní",J157,0)</f>
        <v>0</v>
      </c>
      <c r="BF157" s="144">
        <f>IF(N157="snížená",J157,0)</f>
        <v>0</v>
      </c>
      <c r="BG157" s="144">
        <f>IF(N157="zákl. přenesená",J157,0)</f>
        <v>0</v>
      </c>
      <c r="BH157" s="144">
        <f>IF(N157="sníž. přenesená",J157,0)</f>
        <v>0</v>
      </c>
      <c r="BI157" s="144">
        <f>IF(N157="nulová",J157,0)</f>
        <v>0</v>
      </c>
      <c r="BJ157" s="16" t="s">
        <v>78</v>
      </c>
      <c r="BK157" s="144">
        <f>ROUND(I157*H157,2)</f>
        <v>0</v>
      </c>
      <c r="BL157" s="16" t="s">
        <v>88</v>
      </c>
      <c r="BM157" s="143" t="s">
        <v>409</v>
      </c>
    </row>
    <row r="158" spans="2:65" s="1" customFormat="1">
      <c r="B158" s="31"/>
      <c r="D158" s="145" t="s">
        <v>163</v>
      </c>
      <c r="F158" s="146" t="s">
        <v>2318</v>
      </c>
      <c r="I158" s="147"/>
      <c r="L158" s="31"/>
      <c r="M158" s="148"/>
      <c r="T158" s="55"/>
      <c r="AT158" s="16" t="s">
        <v>163</v>
      </c>
      <c r="AU158" s="16" t="s">
        <v>78</v>
      </c>
    </row>
    <row r="159" spans="2:65" s="11" customFormat="1" ht="25.95" customHeight="1">
      <c r="B159" s="119"/>
      <c r="D159" s="120" t="s">
        <v>72</v>
      </c>
      <c r="E159" s="121" t="s">
        <v>2125</v>
      </c>
      <c r="F159" s="121" t="s">
        <v>2319</v>
      </c>
      <c r="I159" s="122"/>
      <c r="J159" s="123">
        <f>BK159</f>
        <v>0</v>
      </c>
      <c r="L159" s="119"/>
      <c r="M159" s="124"/>
      <c r="P159" s="125">
        <f>SUM(P160:P177)</f>
        <v>0</v>
      </c>
      <c r="R159" s="125">
        <f>SUM(R160:R177)</f>
        <v>0</v>
      </c>
      <c r="T159" s="126">
        <f>SUM(T160:T177)</f>
        <v>0</v>
      </c>
      <c r="AR159" s="120" t="s">
        <v>78</v>
      </c>
      <c r="AT159" s="127" t="s">
        <v>72</v>
      </c>
      <c r="AU159" s="127" t="s">
        <v>73</v>
      </c>
      <c r="AY159" s="120" t="s">
        <v>155</v>
      </c>
      <c r="BK159" s="128">
        <f>SUM(BK160:BK177)</f>
        <v>0</v>
      </c>
    </row>
    <row r="160" spans="2:65" s="1" customFormat="1" ht="55.8" customHeight="1">
      <c r="B160" s="31"/>
      <c r="C160" s="156" t="s">
        <v>73</v>
      </c>
      <c r="D160" s="156" t="s">
        <v>167</v>
      </c>
      <c r="E160" s="157" t="s">
        <v>2320</v>
      </c>
      <c r="F160" s="158" t="s">
        <v>2789</v>
      </c>
      <c r="G160" s="159" t="s">
        <v>929</v>
      </c>
      <c r="H160" s="160">
        <v>8</v>
      </c>
      <c r="I160" s="161"/>
      <c r="J160" s="162">
        <f>ROUND(I160*H160,2)</f>
        <v>0</v>
      </c>
      <c r="K160" s="158" t="s">
        <v>1</v>
      </c>
      <c r="L160" s="31"/>
      <c r="M160" s="163" t="s">
        <v>1</v>
      </c>
      <c r="N160" s="164" t="s">
        <v>38</v>
      </c>
      <c r="P160" s="141">
        <f>O160*H160</f>
        <v>0</v>
      </c>
      <c r="Q160" s="141">
        <v>0</v>
      </c>
      <c r="R160" s="141">
        <f>Q160*H160</f>
        <v>0</v>
      </c>
      <c r="S160" s="141">
        <v>0</v>
      </c>
      <c r="T160" s="142">
        <f>S160*H160</f>
        <v>0</v>
      </c>
      <c r="AR160" s="143" t="s">
        <v>88</v>
      </c>
      <c r="AT160" s="143" t="s">
        <v>167</v>
      </c>
      <c r="AU160" s="143" t="s">
        <v>78</v>
      </c>
      <c r="AY160" s="16" t="s">
        <v>155</v>
      </c>
      <c r="BE160" s="144">
        <f>IF(N160="základní",J160,0)</f>
        <v>0</v>
      </c>
      <c r="BF160" s="144">
        <f>IF(N160="snížená",J160,0)</f>
        <v>0</v>
      </c>
      <c r="BG160" s="144">
        <f>IF(N160="zákl. přenesená",J160,0)</f>
        <v>0</v>
      </c>
      <c r="BH160" s="144">
        <f>IF(N160="sníž. přenesená",J160,0)</f>
        <v>0</v>
      </c>
      <c r="BI160" s="144">
        <f>IF(N160="nulová",J160,0)</f>
        <v>0</v>
      </c>
      <c r="BJ160" s="16" t="s">
        <v>78</v>
      </c>
      <c r="BK160" s="144">
        <f>ROUND(I160*H160,2)</f>
        <v>0</v>
      </c>
      <c r="BL160" s="16" t="s">
        <v>88</v>
      </c>
      <c r="BM160" s="143" t="s">
        <v>419</v>
      </c>
    </row>
    <row r="161" spans="2:65" s="1" customFormat="1">
      <c r="B161" s="31"/>
      <c r="D161" s="145" t="s">
        <v>163</v>
      </c>
      <c r="F161" s="146" t="s">
        <v>2771</v>
      </c>
      <c r="I161" s="147"/>
      <c r="L161" s="31"/>
      <c r="M161" s="148"/>
      <c r="T161" s="55"/>
      <c r="AT161" s="16" t="s">
        <v>163</v>
      </c>
      <c r="AU161" s="16" t="s">
        <v>78</v>
      </c>
    </row>
    <row r="162" spans="2:65" s="1" customFormat="1" ht="43.8" customHeight="1">
      <c r="B162" s="31"/>
      <c r="C162" s="156" t="s">
        <v>73</v>
      </c>
      <c r="D162" s="156" t="s">
        <v>167</v>
      </c>
      <c r="E162" s="157" t="s">
        <v>2321</v>
      </c>
      <c r="F162" s="158" t="s">
        <v>2790</v>
      </c>
      <c r="G162" s="159" t="s">
        <v>929</v>
      </c>
      <c r="H162" s="160">
        <v>1</v>
      </c>
      <c r="I162" s="161"/>
      <c r="J162" s="162">
        <f>ROUND(I162*H162,2)</f>
        <v>0</v>
      </c>
      <c r="K162" s="158" t="s">
        <v>1</v>
      </c>
      <c r="L162" s="31"/>
      <c r="M162" s="163" t="s">
        <v>1</v>
      </c>
      <c r="N162" s="164" t="s">
        <v>38</v>
      </c>
      <c r="P162" s="141">
        <f>O162*H162</f>
        <v>0</v>
      </c>
      <c r="Q162" s="141">
        <v>0</v>
      </c>
      <c r="R162" s="141">
        <f>Q162*H162</f>
        <v>0</v>
      </c>
      <c r="S162" s="141">
        <v>0</v>
      </c>
      <c r="T162" s="142">
        <f>S162*H162</f>
        <v>0</v>
      </c>
      <c r="AR162" s="143" t="s">
        <v>88</v>
      </c>
      <c r="AT162" s="143" t="s">
        <v>167</v>
      </c>
      <c r="AU162" s="143" t="s">
        <v>78</v>
      </c>
      <c r="AY162" s="16" t="s">
        <v>155</v>
      </c>
      <c r="BE162" s="144">
        <f>IF(N162="základní",J162,0)</f>
        <v>0</v>
      </c>
      <c r="BF162" s="144">
        <f>IF(N162="snížená",J162,0)</f>
        <v>0</v>
      </c>
      <c r="BG162" s="144">
        <f>IF(N162="zákl. přenesená",J162,0)</f>
        <v>0</v>
      </c>
      <c r="BH162" s="144">
        <f>IF(N162="sníž. přenesená",J162,0)</f>
        <v>0</v>
      </c>
      <c r="BI162" s="144">
        <f>IF(N162="nulová",J162,0)</f>
        <v>0</v>
      </c>
      <c r="BJ162" s="16" t="s">
        <v>78</v>
      </c>
      <c r="BK162" s="144">
        <f>ROUND(I162*H162,2)</f>
        <v>0</v>
      </c>
      <c r="BL162" s="16" t="s">
        <v>88</v>
      </c>
      <c r="BM162" s="143" t="s">
        <v>429</v>
      </c>
    </row>
    <row r="163" spans="2:65" s="1" customFormat="1">
      <c r="B163" s="31"/>
      <c r="D163" s="145" t="s">
        <v>163</v>
      </c>
      <c r="F163" s="146" t="s">
        <v>2771</v>
      </c>
      <c r="I163" s="147"/>
      <c r="L163" s="31"/>
      <c r="M163" s="148"/>
      <c r="T163" s="55"/>
      <c r="AT163" s="16" t="s">
        <v>163</v>
      </c>
      <c r="AU163" s="16" t="s">
        <v>78</v>
      </c>
    </row>
    <row r="164" spans="2:65" s="1" customFormat="1" ht="51" customHeight="1">
      <c r="B164" s="31"/>
      <c r="C164" s="156" t="s">
        <v>73</v>
      </c>
      <c r="D164" s="156" t="s">
        <v>167</v>
      </c>
      <c r="E164" s="157" t="s">
        <v>2322</v>
      </c>
      <c r="F164" s="158" t="s">
        <v>2791</v>
      </c>
      <c r="G164" s="159" t="s">
        <v>929</v>
      </c>
      <c r="H164" s="160">
        <v>2</v>
      </c>
      <c r="I164" s="161"/>
      <c r="J164" s="162">
        <f>ROUND(I164*H164,2)</f>
        <v>0</v>
      </c>
      <c r="K164" s="158" t="s">
        <v>1</v>
      </c>
      <c r="L164" s="31"/>
      <c r="M164" s="163" t="s">
        <v>1</v>
      </c>
      <c r="N164" s="164" t="s">
        <v>38</v>
      </c>
      <c r="P164" s="141">
        <f>O164*H164</f>
        <v>0</v>
      </c>
      <c r="Q164" s="141">
        <v>0</v>
      </c>
      <c r="R164" s="141">
        <f>Q164*H164</f>
        <v>0</v>
      </c>
      <c r="S164" s="141">
        <v>0</v>
      </c>
      <c r="T164" s="142">
        <f>S164*H164</f>
        <v>0</v>
      </c>
      <c r="AR164" s="143" t="s">
        <v>88</v>
      </c>
      <c r="AT164" s="143" t="s">
        <v>167</v>
      </c>
      <c r="AU164" s="143" t="s">
        <v>78</v>
      </c>
      <c r="AY164" s="16" t="s">
        <v>155</v>
      </c>
      <c r="BE164" s="144">
        <f>IF(N164="základní",J164,0)</f>
        <v>0</v>
      </c>
      <c r="BF164" s="144">
        <f>IF(N164="snížená",J164,0)</f>
        <v>0</v>
      </c>
      <c r="BG164" s="144">
        <f>IF(N164="zákl. přenesená",J164,0)</f>
        <v>0</v>
      </c>
      <c r="BH164" s="144">
        <f>IF(N164="sníž. přenesená",J164,0)</f>
        <v>0</v>
      </c>
      <c r="BI164" s="144">
        <f>IF(N164="nulová",J164,0)</f>
        <v>0</v>
      </c>
      <c r="BJ164" s="16" t="s">
        <v>78</v>
      </c>
      <c r="BK164" s="144">
        <f>ROUND(I164*H164,2)</f>
        <v>0</v>
      </c>
      <c r="BL164" s="16" t="s">
        <v>88</v>
      </c>
      <c r="BM164" s="143" t="s">
        <v>445</v>
      </c>
    </row>
    <row r="165" spans="2:65" s="1" customFormat="1">
      <c r="B165" s="31"/>
      <c r="D165" s="145" t="s">
        <v>163</v>
      </c>
      <c r="F165" s="146" t="s">
        <v>2771</v>
      </c>
      <c r="I165" s="147"/>
      <c r="L165" s="31"/>
      <c r="M165" s="148"/>
      <c r="T165" s="55"/>
      <c r="AT165" s="16" t="s">
        <v>163</v>
      </c>
      <c r="AU165" s="16" t="s">
        <v>78</v>
      </c>
    </row>
    <row r="166" spans="2:65" s="1" customFormat="1" ht="44.4" customHeight="1">
      <c r="B166" s="31"/>
      <c r="C166" s="156" t="s">
        <v>73</v>
      </c>
      <c r="D166" s="156" t="s">
        <v>167</v>
      </c>
      <c r="E166" s="157" t="s">
        <v>2323</v>
      </c>
      <c r="F166" s="158" t="s">
        <v>2792</v>
      </c>
      <c r="G166" s="159" t="s">
        <v>929</v>
      </c>
      <c r="H166" s="160">
        <v>2</v>
      </c>
      <c r="I166" s="161"/>
      <c r="J166" s="162">
        <f>ROUND(I166*H166,2)</f>
        <v>0</v>
      </c>
      <c r="K166" s="158" t="s">
        <v>1</v>
      </c>
      <c r="L166" s="31"/>
      <c r="M166" s="163" t="s">
        <v>1</v>
      </c>
      <c r="N166" s="164" t="s">
        <v>38</v>
      </c>
      <c r="P166" s="141">
        <f>O166*H166</f>
        <v>0</v>
      </c>
      <c r="Q166" s="141">
        <v>0</v>
      </c>
      <c r="R166" s="141">
        <f>Q166*H166</f>
        <v>0</v>
      </c>
      <c r="S166" s="141">
        <v>0</v>
      </c>
      <c r="T166" s="142">
        <f>S166*H166</f>
        <v>0</v>
      </c>
      <c r="AR166" s="143" t="s">
        <v>88</v>
      </c>
      <c r="AT166" s="143" t="s">
        <v>167</v>
      </c>
      <c r="AU166" s="143" t="s">
        <v>78</v>
      </c>
      <c r="AY166" s="16" t="s">
        <v>155</v>
      </c>
      <c r="BE166" s="144">
        <f>IF(N166="základní",J166,0)</f>
        <v>0</v>
      </c>
      <c r="BF166" s="144">
        <f>IF(N166="snížená",J166,0)</f>
        <v>0</v>
      </c>
      <c r="BG166" s="144">
        <f>IF(N166="zákl. přenesená",J166,0)</f>
        <v>0</v>
      </c>
      <c r="BH166" s="144">
        <f>IF(N166="sníž. přenesená",J166,0)</f>
        <v>0</v>
      </c>
      <c r="BI166" s="144">
        <f>IF(N166="nulová",J166,0)</f>
        <v>0</v>
      </c>
      <c r="BJ166" s="16" t="s">
        <v>78</v>
      </c>
      <c r="BK166" s="144">
        <f>ROUND(I166*H166,2)</f>
        <v>0</v>
      </c>
      <c r="BL166" s="16" t="s">
        <v>88</v>
      </c>
      <c r="BM166" s="143" t="s">
        <v>461</v>
      </c>
    </row>
    <row r="167" spans="2:65" s="1" customFormat="1">
      <c r="B167" s="31"/>
      <c r="D167" s="145" t="s">
        <v>163</v>
      </c>
      <c r="F167" s="146" t="s">
        <v>2771</v>
      </c>
      <c r="I167" s="147"/>
      <c r="L167" s="31"/>
      <c r="M167" s="148"/>
      <c r="T167" s="55"/>
      <c r="AT167" s="16" t="s">
        <v>163</v>
      </c>
      <c r="AU167" s="16" t="s">
        <v>78</v>
      </c>
    </row>
    <row r="168" spans="2:65" s="1" customFormat="1" ht="43.8" customHeight="1">
      <c r="B168" s="31"/>
      <c r="C168" s="156" t="s">
        <v>73</v>
      </c>
      <c r="D168" s="156" t="s">
        <v>167</v>
      </c>
      <c r="E168" s="157" t="s">
        <v>2324</v>
      </c>
      <c r="F168" s="158" t="s">
        <v>2793</v>
      </c>
      <c r="G168" s="159" t="s">
        <v>929</v>
      </c>
      <c r="H168" s="160">
        <v>2</v>
      </c>
      <c r="I168" s="161"/>
      <c r="J168" s="162">
        <f>ROUND(I168*H168,2)</f>
        <v>0</v>
      </c>
      <c r="K168" s="158" t="s">
        <v>1</v>
      </c>
      <c r="L168" s="31"/>
      <c r="M168" s="163" t="s">
        <v>1</v>
      </c>
      <c r="N168" s="164" t="s">
        <v>38</v>
      </c>
      <c r="P168" s="141">
        <f>O168*H168</f>
        <v>0</v>
      </c>
      <c r="Q168" s="141">
        <v>0</v>
      </c>
      <c r="R168" s="141">
        <f>Q168*H168</f>
        <v>0</v>
      </c>
      <c r="S168" s="141">
        <v>0</v>
      </c>
      <c r="T168" s="142">
        <f>S168*H168</f>
        <v>0</v>
      </c>
      <c r="AR168" s="143" t="s">
        <v>88</v>
      </c>
      <c r="AT168" s="143" t="s">
        <v>167</v>
      </c>
      <c r="AU168" s="143" t="s">
        <v>78</v>
      </c>
      <c r="AY168" s="16" t="s">
        <v>155</v>
      </c>
      <c r="BE168" s="144">
        <f>IF(N168="základní",J168,0)</f>
        <v>0</v>
      </c>
      <c r="BF168" s="144">
        <f>IF(N168="snížená",J168,0)</f>
        <v>0</v>
      </c>
      <c r="BG168" s="144">
        <f>IF(N168="zákl. přenesená",J168,0)</f>
        <v>0</v>
      </c>
      <c r="BH168" s="144">
        <f>IF(N168="sníž. přenesená",J168,0)</f>
        <v>0</v>
      </c>
      <c r="BI168" s="144">
        <f>IF(N168="nulová",J168,0)</f>
        <v>0</v>
      </c>
      <c r="BJ168" s="16" t="s">
        <v>78</v>
      </c>
      <c r="BK168" s="144">
        <f>ROUND(I168*H168,2)</f>
        <v>0</v>
      </c>
      <c r="BL168" s="16" t="s">
        <v>88</v>
      </c>
      <c r="BM168" s="143" t="s">
        <v>473</v>
      </c>
    </row>
    <row r="169" spans="2:65" s="1" customFormat="1">
      <c r="B169" s="31"/>
      <c r="D169" s="145" t="s">
        <v>163</v>
      </c>
      <c r="F169" s="146" t="s">
        <v>2772</v>
      </c>
      <c r="I169" s="147"/>
      <c r="L169" s="31"/>
      <c r="M169" s="148"/>
      <c r="T169" s="55"/>
      <c r="AT169" s="16" t="s">
        <v>163</v>
      </c>
      <c r="AU169" s="16" t="s">
        <v>78</v>
      </c>
    </row>
    <row r="170" spans="2:65" s="1" customFormat="1" ht="44.4" customHeight="1">
      <c r="B170" s="31"/>
      <c r="C170" s="156" t="s">
        <v>73</v>
      </c>
      <c r="D170" s="156" t="s">
        <v>167</v>
      </c>
      <c r="E170" s="157" t="s">
        <v>2325</v>
      </c>
      <c r="F170" s="158" t="s">
        <v>2794</v>
      </c>
      <c r="G170" s="159" t="s">
        <v>929</v>
      </c>
      <c r="H170" s="160">
        <v>2</v>
      </c>
      <c r="I170" s="161"/>
      <c r="J170" s="162">
        <f>ROUND(I170*H170,2)</f>
        <v>0</v>
      </c>
      <c r="K170" s="158" t="s">
        <v>1</v>
      </c>
      <c r="L170" s="31"/>
      <c r="M170" s="163" t="s">
        <v>1</v>
      </c>
      <c r="N170" s="164" t="s">
        <v>38</v>
      </c>
      <c r="P170" s="141">
        <f>O170*H170</f>
        <v>0</v>
      </c>
      <c r="Q170" s="141">
        <v>0</v>
      </c>
      <c r="R170" s="141">
        <f>Q170*H170</f>
        <v>0</v>
      </c>
      <c r="S170" s="141">
        <v>0</v>
      </c>
      <c r="T170" s="142">
        <f>S170*H170</f>
        <v>0</v>
      </c>
      <c r="AR170" s="143" t="s">
        <v>88</v>
      </c>
      <c r="AT170" s="143" t="s">
        <v>167</v>
      </c>
      <c r="AU170" s="143" t="s">
        <v>78</v>
      </c>
      <c r="AY170" s="16" t="s">
        <v>155</v>
      </c>
      <c r="BE170" s="144">
        <f>IF(N170="základní",J170,0)</f>
        <v>0</v>
      </c>
      <c r="BF170" s="144">
        <f>IF(N170="snížená",J170,0)</f>
        <v>0</v>
      </c>
      <c r="BG170" s="144">
        <f>IF(N170="zákl. přenesená",J170,0)</f>
        <v>0</v>
      </c>
      <c r="BH170" s="144">
        <f>IF(N170="sníž. přenesená",J170,0)</f>
        <v>0</v>
      </c>
      <c r="BI170" s="144">
        <f>IF(N170="nulová",J170,0)</f>
        <v>0</v>
      </c>
      <c r="BJ170" s="16" t="s">
        <v>78</v>
      </c>
      <c r="BK170" s="144">
        <f>ROUND(I170*H170,2)</f>
        <v>0</v>
      </c>
      <c r="BL170" s="16" t="s">
        <v>88</v>
      </c>
      <c r="BM170" s="143" t="s">
        <v>486</v>
      </c>
    </row>
    <row r="171" spans="2:65" s="1" customFormat="1">
      <c r="B171" s="31"/>
      <c r="D171" s="145" t="s">
        <v>163</v>
      </c>
      <c r="F171" s="146" t="s">
        <v>2771</v>
      </c>
      <c r="I171" s="147"/>
      <c r="L171" s="31"/>
      <c r="M171" s="148"/>
      <c r="T171" s="55"/>
      <c r="AT171" s="16" t="s">
        <v>163</v>
      </c>
      <c r="AU171" s="16" t="s">
        <v>78</v>
      </c>
    </row>
    <row r="172" spans="2:65" s="1" customFormat="1" ht="36" customHeight="1">
      <c r="B172" s="31"/>
      <c r="C172" s="156" t="s">
        <v>73</v>
      </c>
      <c r="D172" s="156" t="s">
        <v>167</v>
      </c>
      <c r="E172" s="157" t="s">
        <v>2326</v>
      </c>
      <c r="F172" s="158" t="s">
        <v>2795</v>
      </c>
      <c r="G172" s="159" t="s">
        <v>929</v>
      </c>
      <c r="H172" s="160">
        <v>17</v>
      </c>
      <c r="I172" s="161"/>
      <c r="J172" s="162">
        <f>ROUND(I172*H172,2)</f>
        <v>0</v>
      </c>
      <c r="K172" s="158" t="s">
        <v>1</v>
      </c>
      <c r="L172" s="31"/>
      <c r="M172" s="163" t="s">
        <v>1</v>
      </c>
      <c r="N172" s="164" t="s">
        <v>38</v>
      </c>
      <c r="P172" s="141">
        <f>O172*H172</f>
        <v>0</v>
      </c>
      <c r="Q172" s="141">
        <v>0</v>
      </c>
      <c r="R172" s="141">
        <f>Q172*H172</f>
        <v>0</v>
      </c>
      <c r="S172" s="141">
        <v>0</v>
      </c>
      <c r="T172" s="142">
        <f>S172*H172</f>
        <v>0</v>
      </c>
      <c r="AR172" s="143" t="s">
        <v>88</v>
      </c>
      <c r="AT172" s="143" t="s">
        <v>167</v>
      </c>
      <c r="AU172" s="143" t="s">
        <v>78</v>
      </c>
      <c r="AY172" s="16" t="s">
        <v>155</v>
      </c>
      <c r="BE172" s="144">
        <f>IF(N172="základní",J172,0)</f>
        <v>0</v>
      </c>
      <c r="BF172" s="144">
        <f>IF(N172="snížená",J172,0)</f>
        <v>0</v>
      </c>
      <c r="BG172" s="144">
        <f>IF(N172="zákl. přenesená",J172,0)</f>
        <v>0</v>
      </c>
      <c r="BH172" s="144">
        <f>IF(N172="sníž. přenesená",J172,0)</f>
        <v>0</v>
      </c>
      <c r="BI172" s="144">
        <f>IF(N172="nulová",J172,0)</f>
        <v>0</v>
      </c>
      <c r="BJ172" s="16" t="s">
        <v>78</v>
      </c>
      <c r="BK172" s="144">
        <f>ROUND(I172*H172,2)</f>
        <v>0</v>
      </c>
      <c r="BL172" s="16" t="s">
        <v>88</v>
      </c>
      <c r="BM172" s="143" t="s">
        <v>496</v>
      </c>
    </row>
    <row r="173" spans="2:65" s="1" customFormat="1">
      <c r="B173" s="31"/>
      <c r="D173" s="145" t="s">
        <v>163</v>
      </c>
      <c r="F173" s="146" t="s">
        <v>2327</v>
      </c>
      <c r="I173" s="147"/>
      <c r="L173" s="31"/>
      <c r="M173" s="148"/>
      <c r="T173" s="55"/>
      <c r="AT173" s="16" t="s">
        <v>163</v>
      </c>
      <c r="AU173" s="16" t="s">
        <v>78</v>
      </c>
    </row>
    <row r="174" spans="2:65" s="1" customFormat="1" ht="25.2" customHeight="1">
      <c r="B174" s="31"/>
      <c r="C174" s="156" t="s">
        <v>73</v>
      </c>
      <c r="D174" s="156" t="s">
        <v>167</v>
      </c>
      <c r="E174" s="157" t="s">
        <v>2328</v>
      </c>
      <c r="F174" s="158" t="s">
        <v>2796</v>
      </c>
      <c r="G174" s="159" t="s">
        <v>929</v>
      </c>
      <c r="H174" s="160">
        <v>34</v>
      </c>
      <c r="I174" s="161"/>
      <c r="J174" s="162">
        <f>ROUND(I174*H174,2)</f>
        <v>0</v>
      </c>
      <c r="K174" s="158" t="s">
        <v>1</v>
      </c>
      <c r="L174" s="31"/>
      <c r="M174" s="163" t="s">
        <v>1</v>
      </c>
      <c r="N174" s="164" t="s">
        <v>38</v>
      </c>
      <c r="P174" s="141">
        <f>O174*H174</f>
        <v>0</v>
      </c>
      <c r="Q174" s="141">
        <v>0</v>
      </c>
      <c r="R174" s="141">
        <f>Q174*H174</f>
        <v>0</v>
      </c>
      <c r="S174" s="141">
        <v>0</v>
      </c>
      <c r="T174" s="142">
        <f>S174*H174</f>
        <v>0</v>
      </c>
      <c r="AR174" s="143" t="s">
        <v>88</v>
      </c>
      <c r="AT174" s="143" t="s">
        <v>167</v>
      </c>
      <c r="AU174" s="143" t="s">
        <v>78</v>
      </c>
      <c r="AY174" s="16" t="s">
        <v>155</v>
      </c>
      <c r="BE174" s="144">
        <f>IF(N174="základní",J174,0)</f>
        <v>0</v>
      </c>
      <c r="BF174" s="144">
        <f>IF(N174="snížená",J174,0)</f>
        <v>0</v>
      </c>
      <c r="BG174" s="144">
        <f>IF(N174="zákl. přenesená",J174,0)</f>
        <v>0</v>
      </c>
      <c r="BH174" s="144">
        <f>IF(N174="sníž. přenesená",J174,0)</f>
        <v>0</v>
      </c>
      <c r="BI174" s="144">
        <f>IF(N174="nulová",J174,0)</f>
        <v>0</v>
      </c>
      <c r="BJ174" s="16" t="s">
        <v>78</v>
      </c>
      <c r="BK174" s="144">
        <f>ROUND(I174*H174,2)</f>
        <v>0</v>
      </c>
      <c r="BL174" s="16" t="s">
        <v>88</v>
      </c>
      <c r="BM174" s="143" t="s">
        <v>507</v>
      </c>
    </row>
    <row r="175" spans="2:65" s="1" customFormat="1">
      <c r="B175" s="31"/>
      <c r="D175" s="145" t="s">
        <v>163</v>
      </c>
      <c r="F175" s="146" t="s">
        <v>2329</v>
      </c>
      <c r="I175" s="147"/>
      <c r="L175" s="31"/>
      <c r="M175" s="148"/>
      <c r="T175" s="55"/>
      <c r="AT175" s="16" t="s">
        <v>163</v>
      </c>
      <c r="AU175" s="16" t="s">
        <v>78</v>
      </c>
    </row>
    <row r="176" spans="2:65" s="1" customFormat="1" ht="16.5" customHeight="1">
      <c r="B176" s="31"/>
      <c r="C176" s="156" t="s">
        <v>73</v>
      </c>
      <c r="D176" s="156" t="s">
        <v>167</v>
      </c>
      <c r="E176" s="157" t="s">
        <v>2330</v>
      </c>
      <c r="F176" s="158" t="s">
        <v>2797</v>
      </c>
      <c r="G176" s="159" t="s">
        <v>929</v>
      </c>
      <c r="H176" s="160">
        <v>17</v>
      </c>
      <c r="I176" s="161"/>
      <c r="J176" s="162">
        <f>ROUND(I176*H176,2)</f>
        <v>0</v>
      </c>
      <c r="K176" s="158" t="s">
        <v>1</v>
      </c>
      <c r="L176" s="31"/>
      <c r="M176" s="163" t="s">
        <v>1</v>
      </c>
      <c r="N176" s="164" t="s">
        <v>38</v>
      </c>
      <c r="P176" s="141">
        <f>O176*H176</f>
        <v>0</v>
      </c>
      <c r="Q176" s="141">
        <v>0</v>
      </c>
      <c r="R176" s="141">
        <f>Q176*H176</f>
        <v>0</v>
      </c>
      <c r="S176" s="141">
        <v>0</v>
      </c>
      <c r="T176" s="142">
        <f>S176*H176</f>
        <v>0</v>
      </c>
      <c r="AR176" s="143" t="s">
        <v>88</v>
      </c>
      <c r="AT176" s="143" t="s">
        <v>167</v>
      </c>
      <c r="AU176" s="143" t="s">
        <v>78</v>
      </c>
      <c r="AY176" s="16" t="s">
        <v>155</v>
      </c>
      <c r="BE176" s="144">
        <f>IF(N176="základní",J176,0)</f>
        <v>0</v>
      </c>
      <c r="BF176" s="144">
        <f>IF(N176="snížená",J176,0)</f>
        <v>0</v>
      </c>
      <c r="BG176" s="144">
        <f>IF(N176="zákl. přenesená",J176,0)</f>
        <v>0</v>
      </c>
      <c r="BH176" s="144">
        <f>IF(N176="sníž. přenesená",J176,0)</f>
        <v>0</v>
      </c>
      <c r="BI176" s="144">
        <f>IF(N176="nulová",J176,0)</f>
        <v>0</v>
      </c>
      <c r="BJ176" s="16" t="s">
        <v>78</v>
      </c>
      <c r="BK176" s="144">
        <f>ROUND(I176*H176,2)</f>
        <v>0</v>
      </c>
      <c r="BL176" s="16" t="s">
        <v>88</v>
      </c>
      <c r="BM176" s="143" t="s">
        <v>521</v>
      </c>
    </row>
    <row r="177" spans="2:65" s="1" customFormat="1">
      <c r="B177" s="31"/>
      <c r="D177" s="145" t="s">
        <v>163</v>
      </c>
      <c r="F177" s="146" t="s">
        <v>2773</v>
      </c>
      <c r="I177" s="147"/>
      <c r="L177" s="31"/>
      <c r="M177" s="148"/>
      <c r="T177" s="55"/>
      <c r="AT177" s="16" t="s">
        <v>163</v>
      </c>
      <c r="AU177" s="16" t="s">
        <v>78</v>
      </c>
    </row>
    <row r="178" spans="2:65" s="11" customFormat="1" ht="25.95" customHeight="1">
      <c r="B178" s="119"/>
      <c r="D178" s="120" t="s">
        <v>72</v>
      </c>
      <c r="E178" s="121" t="s">
        <v>2241</v>
      </c>
      <c r="F178" s="121" t="s">
        <v>2331</v>
      </c>
      <c r="I178" s="122"/>
      <c r="J178" s="123">
        <f>BK178</f>
        <v>0</v>
      </c>
      <c r="L178" s="119"/>
      <c r="M178" s="124"/>
      <c r="P178" s="125">
        <f>SUM(P179:P190)</f>
        <v>0</v>
      </c>
      <c r="R178" s="125">
        <f>SUM(R179:R190)</f>
        <v>0</v>
      </c>
      <c r="T178" s="126">
        <f>SUM(T179:T190)</f>
        <v>0</v>
      </c>
      <c r="AR178" s="120" t="s">
        <v>78</v>
      </c>
      <c r="AT178" s="127" t="s">
        <v>72</v>
      </c>
      <c r="AU178" s="127" t="s">
        <v>73</v>
      </c>
      <c r="AY178" s="120" t="s">
        <v>155</v>
      </c>
      <c r="BK178" s="128">
        <f>SUM(BK179:BK190)</f>
        <v>0</v>
      </c>
    </row>
    <row r="179" spans="2:65" s="1" customFormat="1" ht="16.5" customHeight="1">
      <c r="B179" s="31"/>
      <c r="C179" s="156" t="s">
        <v>73</v>
      </c>
      <c r="D179" s="156" t="s">
        <v>167</v>
      </c>
      <c r="E179" s="157" t="s">
        <v>2332</v>
      </c>
      <c r="F179" s="158" t="s">
        <v>2798</v>
      </c>
      <c r="G179" s="159" t="s">
        <v>198</v>
      </c>
      <c r="H179" s="160">
        <v>10</v>
      </c>
      <c r="I179" s="161"/>
      <c r="J179" s="162">
        <f>ROUND(I179*H179,2)</f>
        <v>0</v>
      </c>
      <c r="K179" s="158" t="s">
        <v>1</v>
      </c>
      <c r="L179" s="31"/>
      <c r="M179" s="163" t="s">
        <v>1</v>
      </c>
      <c r="N179" s="164" t="s">
        <v>38</v>
      </c>
      <c r="P179" s="141">
        <f>O179*H179</f>
        <v>0</v>
      </c>
      <c r="Q179" s="141">
        <v>0</v>
      </c>
      <c r="R179" s="141">
        <f>Q179*H179</f>
        <v>0</v>
      </c>
      <c r="S179" s="141">
        <v>0</v>
      </c>
      <c r="T179" s="142">
        <f>S179*H179</f>
        <v>0</v>
      </c>
      <c r="AR179" s="143" t="s">
        <v>88</v>
      </c>
      <c r="AT179" s="143" t="s">
        <v>167</v>
      </c>
      <c r="AU179" s="143" t="s">
        <v>78</v>
      </c>
      <c r="AY179" s="16" t="s">
        <v>155</v>
      </c>
      <c r="BE179" s="144">
        <f>IF(N179="základní",J179,0)</f>
        <v>0</v>
      </c>
      <c r="BF179" s="144">
        <f>IF(N179="snížená",J179,0)</f>
        <v>0</v>
      </c>
      <c r="BG179" s="144">
        <f>IF(N179="zákl. přenesená",J179,0)</f>
        <v>0</v>
      </c>
      <c r="BH179" s="144">
        <f>IF(N179="sníž. přenesená",J179,0)</f>
        <v>0</v>
      </c>
      <c r="BI179" s="144">
        <f>IF(N179="nulová",J179,0)</f>
        <v>0</v>
      </c>
      <c r="BJ179" s="16" t="s">
        <v>78</v>
      </c>
      <c r="BK179" s="144">
        <f>ROUND(I179*H179,2)</f>
        <v>0</v>
      </c>
      <c r="BL179" s="16" t="s">
        <v>88</v>
      </c>
      <c r="BM179" s="143" t="s">
        <v>533</v>
      </c>
    </row>
    <row r="180" spans="2:65" s="1" customFormat="1">
      <c r="B180" s="31"/>
      <c r="D180" s="145" t="s">
        <v>163</v>
      </c>
      <c r="F180" s="146" t="s">
        <v>2333</v>
      </c>
      <c r="I180" s="147"/>
      <c r="L180" s="31"/>
      <c r="M180" s="148"/>
      <c r="T180" s="55"/>
      <c r="AT180" s="16" t="s">
        <v>163</v>
      </c>
      <c r="AU180" s="16" t="s">
        <v>78</v>
      </c>
    </row>
    <row r="181" spans="2:65" s="1" customFormat="1" ht="16.5" customHeight="1">
      <c r="B181" s="31"/>
      <c r="C181" s="156" t="s">
        <v>73</v>
      </c>
      <c r="D181" s="156" t="s">
        <v>167</v>
      </c>
      <c r="E181" s="157" t="s">
        <v>2334</v>
      </c>
      <c r="F181" s="158" t="s">
        <v>2799</v>
      </c>
      <c r="G181" s="159" t="s">
        <v>198</v>
      </c>
      <c r="H181" s="160">
        <v>31</v>
      </c>
      <c r="I181" s="161"/>
      <c r="J181" s="162">
        <f>ROUND(I181*H181,2)</f>
        <v>0</v>
      </c>
      <c r="K181" s="158" t="s">
        <v>1</v>
      </c>
      <c r="L181" s="31"/>
      <c r="M181" s="163" t="s">
        <v>1</v>
      </c>
      <c r="N181" s="164" t="s">
        <v>38</v>
      </c>
      <c r="P181" s="141">
        <f>O181*H181</f>
        <v>0</v>
      </c>
      <c r="Q181" s="141">
        <v>0</v>
      </c>
      <c r="R181" s="141">
        <f>Q181*H181</f>
        <v>0</v>
      </c>
      <c r="S181" s="141">
        <v>0</v>
      </c>
      <c r="T181" s="142">
        <f>S181*H181</f>
        <v>0</v>
      </c>
      <c r="AR181" s="143" t="s">
        <v>88</v>
      </c>
      <c r="AT181" s="143" t="s">
        <v>167</v>
      </c>
      <c r="AU181" s="143" t="s">
        <v>78</v>
      </c>
      <c r="AY181" s="16" t="s">
        <v>155</v>
      </c>
      <c r="BE181" s="144">
        <f>IF(N181="základní",J181,0)</f>
        <v>0</v>
      </c>
      <c r="BF181" s="144">
        <f>IF(N181="snížená",J181,0)</f>
        <v>0</v>
      </c>
      <c r="BG181" s="144">
        <f>IF(N181="zákl. přenesená",J181,0)</f>
        <v>0</v>
      </c>
      <c r="BH181" s="144">
        <f>IF(N181="sníž. přenesená",J181,0)</f>
        <v>0</v>
      </c>
      <c r="BI181" s="144">
        <f>IF(N181="nulová",J181,0)</f>
        <v>0</v>
      </c>
      <c r="BJ181" s="16" t="s">
        <v>78</v>
      </c>
      <c r="BK181" s="144">
        <f>ROUND(I181*H181,2)</f>
        <v>0</v>
      </c>
      <c r="BL181" s="16" t="s">
        <v>88</v>
      </c>
      <c r="BM181" s="143" t="s">
        <v>545</v>
      </c>
    </row>
    <row r="182" spans="2:65" s="1" customFormat="1">
      <c r="B182" s="31"/>
      <c r="D182" s="145" t="s">
        <v>163</v>
      </c>
      <c r="F182" s="146" t="s">
        <v>2335</v>
      </c>
      <c r="I182" s="147"/>
      <c r="L182" s="31"/>
      <c r="M182" s="148"/>
      <c r="T182" s="55"/>
      <c r="AT182" s="16" t="s">
        <v>163</v>
      </c>
      <c r="AU182" s="16" t="s">
        <v>78</v>
      </c>
    </row>
    <row r="183" spans="2:65" s="1" customFormat="1" ht="16.5" customHeight="1">
      <c r="B183" s="31"/>
      <c r="C183" s="156" t="s">
        <v>73</v>
      </c>
      <c r="D183" s="156" t="s">
        <v>167</v>
      </c>
      <c r="E183" s="157" t="s">
        <v>2336</v>
      </c>
      <c r="F183" s="158" t="s">
        <v>2800</v>
      </c>
      <c r="G183" s="159" t="s">
        <v>198</v>
      </c>
      <c r="H183" s="160">
        <v>42</v>
      </c>
      <c r="I183" s="161"/>
      <c r="J183" s="162">
        <f>ROUND(I183*H183,2)</f>
        <v>0</v>
      </c>
      <c r="K183" s="158" t="s">
        <v>1</v>
      </c>
      <c r="L183" s="31"/>
      <c r="M183" s="163" t="s">
        <v>1</v>
      </c>
      <c r="N183" s="164" t="s">
        <v>38</v>
      </c>
      <c r="P183" s="141">
        <f>O183*H183</f>
        <v>0</v>
      </c>
      <c r="Q183" s="141">
        <v>0</v>
      </c>
      <c r="R183" s="141">
        <f>Q183*H183</f>
        <v>0</v>
      </c>
      <c r="S183" s="141">
        <v>0</v>
      </c>
      <c r="T183" s="142">
        <f>S183*H183</f>
        <v>0</v>
      </c>
      <c r="AR183" s="143" t="s">
        <v>88</v>
      </c>
      <c r="AT183" s="143" t="s">
        <v>167</v>
      </c>
      <c r="AU183" s="143" t="s">
        <v>78</v>
      </c>
      <c r="AY183" s="16" t="s">
        <v>155</v>
      </c>
      <c r="BE183" s="144">
        <f>IF(N183="základní",J183,0)</f>
        <v>0</v>
      </c>
      <c r="BF183" s="144">
        <f>IF(N183="snížená",J183,0)</f>
        <v>0</v>
      </c>
      <c r="BG183" s="144">
        <f>IF(N183="zákl. přenesená",J183,0)</f>
        <v>0</v>
      </c>
      <c r="BH183" s="144">
        <f>IF(N183="sníž. přenesená",J183,0)</f>
        <v>0</v>
      </c>
      <c r="BI183" s="144">
        <f>IF(N183="nulová",J183,0)</f>
        <v>0</v>
      </c>
      <c r="BJ183" s="16" t="s">
        <v>78</v>
      </c>
      <c r="BK183" s="144">
        <f>ROUND(I183*H183,2)</f>
        <v>0</v>
      </c>
      <c r="BL183" s="16" t="s">
        <v>88</v>
      </c>
      <c r="BM183" s="143" t="s">
        <v>558</v>
      </c>
    </row>
    <row r="184" spans="2:65" s="1" customFormat="1">
      <c r="B184" s="31"/>
      <c r="D184" s="145" t="s">
        <v>163</v>
      </c>
      <c r="F184" s="146" t="s">
        <v>2337</v>
      </c>
      <c r="I184" s="147"/>
      <c r="L184" s="31"/>
      <c r="M184" s="148"/>
      <c r="T184" s="55"/>
      <c r="AT184" s="16" t="s">
        <v>163</v>
      </c>
      <c r="AU184" s="16" t="s">
        <v>78</v>
      </c>
    </row>
    <row r="185" spans="2:65" s="1" customFormat="1" ht="16.5" customHeight="1">
      <c r="B185" s="31"/>
      <c r="C185" s="156" t="s">
        <v>73</v>
      </c>
      <c r="D185" s="156" t="s">
        <v>167</v>
      </c>
      <c r="E185" s="157" t="s">
        <v>2338</v>
      </c>
      <c r="F185" s="158" t="s">
        <v>2801</v>
      </c>
      <c r="G185" s="159" t="s">
        <v>198</v>
      </c>
      <c r="H185" s="160">
        <v>94</v>
      </c>
      <c r="I185" s="161"/>
      <c r="J185" s="162">
        <f>ROUND(I185*H185,2)</f>
        <v>0</v>
      </c>
      <c r="K185" s="158" t="s">
        <v>1</v>
      </c>
      <c r="L185" s="31"/>
      <c r="M185" s="163" t="s">
        <v>1</v>
      </c>
      <c r="N185" s="164" t="s">
        <v>38</v>
      </c>
      <c r="P185" s="141">
        <f>O185*H185</f>
        <v>0</v>
      </c>
      <c r="Q185" s="141">
        <v>0</v>
      </c>
      <c r="R185" s="141">
        <f>Q185*H185</f>
        <v>0</v>
      </c>
      <c r="S185" s="141">
        <v>0</v>
      </c>
      <c r="T185" s="142">
        <f>S185*H185</f>
        <v>0</v>
      </c>
      <c r="AR185" s="143" t="s">
        <v>88</v>
      </c>
      <c r="AT185" s="143" t="s">
        <v>167</v>
      </c>
      <c r="AU185" s="143" t="s">
        <v>78</v>
      </c>
      <c r="AY185" s="16" t="s">
        <v>155</v>
      </c>
      <c r="BE185" s="144">
        <f>IF(N185="základní",J185,0)</f>
        <v>0</v>
      </c>
      <c r="BF185" s="144">
        <f>IF(N185="snížená",J185,0)</f>
        <v>0</v>
      </c>
      <c r="BG185" s="144">
        <f>IF(N185="zákl. přenesená",J185,0)</f>
        <v>0</v>
      </c>
      <c r="BH185" s="144">
        <f>IF(N185="sníž. přenesená",J185,0)</f>
        <v>0</v>
      </c>
      <c r="BI185" s="144">
        <f>IF(N185="nulová",J185,0)</f>
        <v>0</v>
      </c>
      <c r="BJ185" s="16" t="s">
        <v>78</v>
      </c>
      <c r="BK185" s="144">
        <f>ROUND(I185*H185,2)</f>
        <v>0</v>
      </c>
      <c r="BL185" s="16" t="s">
        <v>88</v>
      </c>
      <c r="BM185" s="143" t="s">
        <v>573</v>
      </c>
    </row>
    <row r="186" spans="2:65" s="1" customFormat="1">
      <c r="B186" s="31"/>
      <c r="D186" s="145" t="s">
        <v>163</v>
      </c>
      <c r="F186" s="146" t="s">
        <v>2339</v>
      </c>
      <c r="I186" s="147"/>
      <c r="L186" s="31"/>
      <c r="M186" s="148"/>
      <c r="T186" s="55"/>
      <c r="AT186" s="16" t="s">
        <v>163</v>
      </c>
      <c r="AU186" s="16" t="s">
        <v>78</v>
      </c>
    </row>
    <row r="187" spans="2:65" s="1" customFormat="1" ht="25.8" customHeight="1">
      <c r="B187" s="31"/>
      <c r="C187" s="156" t="s">
        <v>73</v>
      </c>
      <c r="D187" s="156" t="s">
        <v>167</v>
      </c>
      <c r="E187" s="157" t="s">
        <v>2340</v>
      </c>
      <c r="F187" s="158" t="s">
        <v>2803</v>
      </c>
      <c r="G187" s="159" t="s">
        <v>929</v>
      </c>
      <c r="H187" s="160">
        <v>1</v>
      </c>
      <c r="I187" s="161"/>
      <c r="J187" s="162">
        <f>ROUND(I187*H187,2)</f>
        <v>0</v>
      </c>
      <c r="K187" s="158" t="s">
        <v>1</v>
      </c>
      <c r="L187" s="31"/>
      <c r="M187" s="163" t="s">
        <v>1</v>
      </c>
      <c r="N187" s="164" t="s">
        <v>38</v>
      </c>
      <c r="P187" s="141">
        <f>O187*H187</f>
        <v>0</v>
      </c>
      <c r="Q187" s="141">
        <v>0</v>
      </c>
      <c r="R187" s="141">
        <f>Q187*H187</f>
        <v>0</v>
      </c>
      <c r="S187" s="141">
        <v>0</v>
      </c>
      <c r="T187" s="142">
        <f>S187*H187</f>
        <v>0</v>
      </c>
      <c r="AR187" s="143" t="s">
        <v>88</v>
      </c>
      <c r="AT187" s="143" t="s">
        <v>167</v>
      </c>
      <c r="AU187" s="143" t="s">
        <v>78</v>
      </c>
      <c r="AY187" s="16" t="s">
        <v>155</v>
      </c>
      <c r="BE187" s="144">
        <f>IF(N187="základní",J187,0)</f>
        <v>0</v>
      </c>
      <c r="BF187" s="144">
        <f>IF(N187="snížená",J187,0)</f>
        <v>0</v>
      </c>
      <c r="BG187" s="144">
        <f>IF(N187="zákl. přenesená",J187,0)</f>
        <v>0</v>
      </c>
      <c r="BH187" s="144">
        <f>IF(N187="sníž. přenesená",J187,0)</f>
        <v>0</v>
      </c>
      <c r="BI187" s="144">
        <f>IF(N187="nulová",J187,0)</f>
        <v>0</v>
      </c>
      <c r="BJ187" s="16" t="s">
        <v>78</v>
      </c>
      <c r="BK187" s="144">
        <f>ROUND(I187*H187,2)</f>
        <v>0</v>
      </c>
      <c r="BL187" s="16" t="s">
        <v>88</v>
      </c>
      <c r="BM187" s="143" t="s">
        <v>588</v>
      </c>
    </row>
    <row r="188" spans="2:65" s="1" customFormat="1">
      <c r="B188" s="31"/>
      <c r="D188" s="145" t="s">
        <v>163</v>
      </c>
      <c r="F188" s="146" t="s">
        <v>2341</v>
      </c>
      <c r="I188" s="147"/>
      <c r="L188" s="31"/>
      <c r="M188" s="148"/>
      <c r="T188" s="55"/>
      <c r="AT188" s="16" t="s">
        <v>163</v>
      </c>
      <c r="AU188" s="16" t="s">
        <v>78</v>
      </c>
    </row>
    <row r="189" spans="2:65" s="1" customFormat="1" ht="16.5" customHeight="1">
      <c r="B189" s="31"/>
      <c r="C189" s="156" t="s">
        <v>73</v>
      </c>
      <c r="D189" s="156" t="s">
        <v>167</v>
      </c>
      <c r="E189" s="157" t="s">
        <v>2342</v>
      </c>
      <c r="F189" s="158" t="s">
        <v>2802</v>
      </c>
      <c r="G189" s="159" t="s">
        <v>929</v>
      </c>
      <c r="H189" s="160">
        <v>2</v>
      </c>
      <c r="I189" s="161"/>
      <c r="J189" s="162">
        <f>ROUND(I189*H189,2)</f>
        <v>0</v>
      </c>
      <c r="K189" s="158" t="s">
        <v>1</v>
      </c>
      <c r="L189" s="31"/>
      <c r="M189" s="163" t="s">
        <v>1</v>
      </c>
      <c r="N189" s="164" t="s">
        <v>38</v>
      </c>
      <c r="P189" s="141">
        <f>O189*H189</f>
        <v>0</v>
      </c>
      <c r="Q189" s="141">
        <v>0</v>
      </c>
      <c r="R189" s="141">
        <f>Q189*H189</f>
        <v>0</v>
      </c>
      <c r="S189" s="141">
        <v>0</v>
      </c>
      <c r="T189" s="142">
        <f>S189*H189</f>
        <v>0</v>
      </c>
      <c r="AR189" s="143" t="s">
        <v>88</v>
      </c>
      <c r="AT189" s="143" t="s">
        <v>167</v>
      </c>
      <c r="AU189" s="143" t="s">
        <v>78</v>
      </c>
      <c r="AY189" s="16" t="s">
        <v>155</v>
      </c>
      <c r="BE189" s="144">
        <f>IF(N189="základní",J189,0)</f>
        <v>0</v>
      </c>
      <c r="BF189" s="144">
        <f>IF(N189="snížená",J189,0)</f>
        <v>0</v>
      </c>
      <c r="BG189" s="144">
        <f>IF(N189="zákl. přenesená",J189,0)</f>
        <v>0</v>
      </c>
      <c r="BH189" s="144">
        <f>IF(N189="sníž. přenesená",J189,0)</f>
        <v>0</v>
      </c>
      <c r="BI189" s="144">
        <f>IF(N189="nulová",J189,0)</f>
        <v>0</v>
      </c>
      <c r="BJ189" s="16" t="s">
        <v>78</v>
      </c>
      <c r="BK189" s="144">
        <f>ROUND(I189*H189,2)</f>
        <v>0</v>
      </c>
      <c r="BL189" s="16" t="s">
        <v>88</v>
      </c>
      <c r="BM189" s="143" t="s">
        <v>601</v>
      </c>
    </row>
    <row r="190" spans="2:65" s="1" customFormat="1">
      <c r="B190" s="31"/>
      <c r="D190" s="145" t="s">
        <v>163</v>
      </c>
      <c r="F190" s="146" t="s">
        <v>2343</v>
      </c>
      <c r="I190" s="147"/>
      <c r="L190" s="31"/>
      <c r="M190" s="148"/>
      <c r="T190" s="55"/>
      <c r="AT190" s="16" t="s">
        <v>163</v>
      </c>
      <c r="AU190" s="16" t="s">
        <v>78</v>
      </c>
    </row>
    <row r="191" spans="2:65" s="11" customFormat="1" ht="25.95" customHeight="1">
      <c r="B191" s="119"/>
      <c r="D191" s="120" t="s">
        <v>72</v>
      </c>
      <c r="E191" s="121" t="s">
        <v>2344</v>
      </c>
      <c r="F191" s="121" t="s">
        <v>2345</v>
      </c>
      <c r="I191" s="122"/>
      <c r="J191" s="123">
        <f>BK191</f>
        <v>0</v>
      </c>
      <c r="L191" s="119"/>
      <c r="M191" s="124"/>
      <c r="P191" s="125">
        <f>SUM(P192:P201)</f>
        <v>0</v>
      </c>
      <c r="R191" s="125">
        <f>SUM(R192:R201)</f>
        <v>0</v>
      </c>
      <c r="T191" s="126">
        <f>SUM(T192:T201)</f>
        <v>0</v>
      </c>
      <c r="AR191" s="120" t="s">
        <v>78</v>
      </c>
      <c r="AT191" s="127" t="s">
        <v>72</v>
      </c>
      <c r="AU191" s="127" t="s">
        <v>73</v>
      </c>
      <c r="AY191" s="120" t="s">
        <v>155</v>
      </c>
      <c r="BK191" s="128">
        <f>SUM(BK192:BK201)</f>
        <v>0</v>
      </c>
    </row>
    <row r="192" spans="2:65" s="1" customFormat="1" ht="16.5" customHeight="1">
      <c r="B192" s="31"/>
      <c r="C192" s="156" t="s">
        <v>73</v>
      </c>
      <c r="D192" s="156" t="s">
        <v>167</v>
      </c>
      <c r="E192" s="157" t="s">
        <v>2346</v>
      </c>
      <c r="F192" s="158" t="s">
        <v>2805</v>
      </c>
      <c r="G192" s="159" t="s">
        <v>198</v>
      </c>
      <c r="H192" s="160">
        <v>10</v>
      </c>
      <c r="I192" s="161"/>
      <c r="J192" s="162">
        <f>ROUND(I192*H192,2)</f>
        <v>0</v>
      </c>
      <c r="K192" s="158" t="s">
        <v>1</v>
      </c>
      <c r="L192" s="31"/>
      <c r="M192" s="163" t="s">
        <v>1</v>
      </c>
      <c r="N192" s="164" t="s">
        <v>38</v>
      </c>
      <c r="P192" s="141">
        <f>O192*H192</f>
        <v>0</v>
      </c>
      <c r="Q192" s="141">
        <v>0</v>
      </c>
      <c r="R192" s="141">
        <f>Q192*H192</f>
        <v>0</v>
      </c>
      <c r="S192" s="141">
        <v>0</v>
      </c>
      <c r="T192" s="142">
        <f>S192*H192</f>
        <v>0</v>
      </c>
      <c r="AR192" s="143" t="s">
        <v>88</v>
      </c>
      <c r="AT192" s="143" t="s">
        <v>167</v>
      </c>
      <c r="AU192" s="143" t="s">
        <v>78</v>
      </c>
      <c r="AY192" s="16" t="s">
        <v>155</v>
      </c>
      <c r="BE192" s="144">
        <f>IF(N192="základní",J192,0)</f>
        <v>0</v>
      </c>
      <c r="BF192" s="144">
        <f>IF(N192="snížená",J192,0)</f>
        <v>0</v>
      </c>
      <c r="BG192" s="144">
        <f>IF(N192="zákl. přenesená",J192,0)</f>
        <v>0</v>
      </c>
      <c r="BH192" s="144">
        <f>IF(N192="sníž. přenesená",J192,0)</f>
        <v>0</v>
      </c>
      <c r="BI192" s="144">
        <f>IF(N192="nulová",J192,0)</f>
        <v>0</v>
      </c>
      <c r="BJ192" s="16" t="s">
        <v>78</v>
      </c>
      <c r="BK192" s="144">
        <f>ROUND(I192*H192,2)</f>
        <v>0</v>
      </c>
      <c r="BL192" s="16" t="s">
        <v>88</v>
      </c>
      <c r="BM192" s="143" t="s">
        <v>612</v>
      </c>
    </row>
    <row r="193" spans="2:65" s="1" customFormat="1">
      <c r="B193" s="31"/>
      <c r="D193" s="145" t="s">
        <v>163</v>
      </c>
      <c r="F193" s="146" t="s">
        <v>2347</v>
      </c>
      <c r="I193" s="147"/>
      <c r="L193" s="31"/>
      <c r="M193" s="148"/>
      <c r="T193" s="55"/>
      <c r="AT193" s="16" t="s">
        <v>163</v>
      </c>
      <c r="AU193" s="16" t="s">
        <v>78</v>
      </c>
    </row>
    <row r="194" spans="2:65" s="1" customFormat="1" ht="16.5" customHeight="1">
      <c r="B194" s="31"/>
      <c r="C194" s="156" t="s">
        <v>73</v>
      </c>
      <c r="D194" s="156" t="s">
        <v>167</v>
      </c>
      <c r="E194" s="157" t="s">
        <v>2348</v>
      </c>
      <c r="F194" s="158" t="s">
        <v>2806</v>
      </c>
      <c r="G194" s="159" t="s">
        <v>198</v>
      </c>
      <c r="H194" s="160">
        <v>31</v>
      </c>
      <c r="I194" s="161"/>
      <c r="J194" s="162">
        <f>ROUND(I194*H194,2)</f>
        <v>0</v>
      </c>
      <c r="K194" s="158" t="s">
        <v>1</v>
      </c>
      <c r="L194" s="31"/>
      <c r="M194" s="163" t="s">
        <v>1</v>
      </c>
      <c r="N194" s="164" t="s">
        <v>38</v>
      </c>
      <c r="P194" s="141">
        <f>O194*H194</f>
        <v>0</v>
      </c>
      <c r="Q194" s="141">
        <v>0</v>
      </c>
      <c r="R194" s="141">
        <f>Q194*H194</f>
        <v>0</v>
      </c>
      <c r="S194" s="141">
        <v>0</v>
      </c>
      <c r="T194" s="142">
        <f>S194*H194</f>
        <v>0</v>
      </c>
      <c r="AR194" s="143" t="s">
        <v>88</v>
      </c>
      <c r="AT194" s="143" t="s">
        <v>167</v>
      </c>
      <c r="AU194" s="143" t="s">
        <v>78</v>
      </c>
      <c r="AY194" s="16" t="s">
        <v>155</v>
      </c>
      <c r="BE194" s="144">
        <f>IF(N194="základní",J194,0)</f>
        <v>0</v>
      </c>
      <c r="BF194" s="144">
        <f>IF(N194="snížená",J194,0)</f>
        <v>0</v>
      </c>
      <c r="BG194" s="144">
        <f>IF(N194="zákl. přenesená",J194,0)</f>
        <v>0</v>
      </c>
      <c r="BH194" s="144">
        <f>IF(N194="sníž. přenesená",J194,0)</f>
        <v>0</v>
      </c>
      <c r="BI194" s="144">
        <f>IF(N194="nulová",J194,0)</f>
        <v>0</v>
      </c>
      <c r="BJ194" s="16" t="s">
        <v>78</v>
      </c>
      <c r="BK194" s="144">
        <f>ROUND(I194*H194,2)</f>
        <v>0</v>
      </c>
      <c r="BL194" s="16" t="s">
        <v>88</v>
      </c>
      <c r="BM194" s="143" t="s">
        <v>627</v>
      </c>
    </row>
    <row r="195" spans="2:65" s="1" customFormat="1">
      <c r="B195" s="31"/>
      <c r="D195" s="145" t="s">
        <v>163</v>
      </c>
      <c r="F195" s="146" t="s">
        <v>2349</v>
      </c>
      <c r="I195" s="147"/>
      <c r="L195" s="31"/>
      <c r="M195" s="148"/>
      <c r="T195" s="55"/>
      <c r="AT195" s="16" t="s">
        <v>163</v>
      </c>
      <c r="AU195" s="16" t="s">
        <v>78</v>
      </c>
    </row>
    <row r="196" spans="2:65" s="1" customFormat="1" ht="16.5" customHeight="1">
      <c r="B196" s="31"/>
      <c r="C196" s="156" t="s">
        <v>73</v>
      </c>
      <c r="D196" s="156" t="s">
        <v>167</v>
      </c>
      <c r="E196" s="157" t="s">
        <v>2350</v>
      </c>
      <c r="F196" s="158" t="s">
        <v>2807</v>
      </c>
      <c r="G196" s="159" t="s">
        <v>198</v>
      </c>
      <c r="H196" s="160">
        <v>42</v>
      </c>
      <c r="I196" s="161"/>
      <c r="J196" s="162">
        <f>ROUND(I196*H196,2)</f>
        <v>0</v>
      </c>
      <c r="K196" s="158" t="s">
        <v>1</v>
      </c>
      <c r="L196" s="31"/>
      <c r="M196" s="163" t="s">
        <v>1</v>
      </c>
      <c r="N196" s="164" t="s">
        <v>38</v>
      </c>
      <c r="P196" s="141">
        <f>O196*H196</f>
        <v>0</v>
      </c>
      <c r="Q196" s="141">
        <v>0</v>
      </c>
      <c r="R196" s="141">
        <f>Q196*H196</f>
        <v>0</v>
      </c>
      <c r="S196" s="141">
        <v>0</v>
      </c>
      <c r="T196" s="142">
        <f>S196*H196</f>
        <v>0</v>
      </c>
      <c r="AR196" s="143" t="s">
        <v>88</v>
      </c>
      <c r="AT196" s="143" t="s">
        <v>167</v>
      </c>
      <c r="AU196" s="143" t="s">
        <v>78</v>
      </c>
      <c r="AY196" s="16" t="s">
        <v>155</v>
      </c>
      <c r="BE196" s="144">
        <f>IF(N196="základní",J196,0)</f>
        <v>0</v>
      </c>
      <c r="BF196" s="144">
        <f>IF(N196="snížená",J196,0)</f>
        <v>0</v>
      </c>
      <c r="BG196" s="144">
        <f>IF(N196="zákl. přenesená",J196,0)</f>
        <v>0</v>
      </c>
      <c r="BH196" s="144">
        <f>IF(N196="sníž. přenesená",J196,0)</f>
        <v>0</v>
      </c>
      <c r="BI196" s="144">
        <f>IF(N196="nulová",J196,0)</f>
        <v>0</v>
      </c>
      <c r="BJ196" s="16" t="s">
        <v>78</v>
      </c>
      <c r="BK196" s="144">
        <f>ROUND(I196*H196,2)</f>
        <v>0</v>
      </c>
      <c r="BL196" s="16" t="s">
        <v>88</v>
      </c>
      <c r="BM196" s="143" t="s">
        <v>640</v>
      </c>
    </row>
    <row r="197" spans="2:65" s="1" customFormat="1">
      <c r="B197" s="31"/>
      <c r="D197" s="145" t="s">
        <v>163</v>
      </c>
      <c r="F197" s="146" t="s">
        <v>2351</v>
      </c>
      <c r="I197" s="147"/>
      <c r="L197" s="31"/>
      <c r="M197" s="148"/>
      <c r="T197" s="55"/>
      <c r="AT197" s="16" t="s">
        <v>163</v>
      </c>
      <c r="AU197" s="16" t="s">
        <v>78</v>
      </c>
    </row>
    <row r="198" spans="2:65" s="1" customFormat="1" ht="16.5" customHeight="1">
      <c r="B198" s="31"/>
      <c r="C198" s="156" t="s">
        <v>73</v>
      </c>
      <c r="D198" s="156" t="s">
        <v>167</v>
      </c>
      <c r="E198" s="157" t="s">
        <v>2352</v>
      </c>
      <c r="F198" s="158" t="s">
        <v>2808</v>
      </c>
      <c r="G198" s="159" t="s">
        <v>198</v>
      </c>
      <c r="H198" s="160">
        <v>94</v>
      </c>
      <c r="I198" s="161"/>
      <c r="J198" s="162">
        <f>ROUND(I198*H198,2)</f>
        <v>0</v>
      </c>
      <c r="K198" s="158" t="s">
        <v>1</v>
      </c>
      <c r="L198" s="31"/>
      <c r="M198" s="163" t="s">
        <v>1</v>
      </c>
      <c r="N198" s="164" t="s">
        <v>38</v>
      </c>
      <c r="P198" s="141">
        <f>O198*H198</f>
        <v>0</v>
      </c>
      <c r="Q198" s="141">
        <v>0</v>
      </c>
      <c r="R198" s="141">
        <f>Q198*H198</f>
        <v>0</v>
      </c>
      <c r="S198" s="141">
        <v>0</v>
      </c>
      <c r="T198" s="142">
        <f>S198*H198</f>
        <v>0</v>
      </c>
      <c r="AR198" s="143" t="s">
        <v>88</v>
      </c>
      <c r="AT198" s="143" t="s">
        <v>167</v>
      </c>
      <c r="AU198" s="143" t="s">
        <v>78</v>
      </c>
      <c r="AY198" s="16" t="s">
        <v>155</v>
      </c>
      <c r="BE198" s="144">
        <f>IF(N198="základní",J198,0)</f>
        <v>0</v>
      </c>
      <c r="BF198" s="144">
        <f>IF(N198="snížená",J198,0)</f>
        <v>0</v>
      </c>
      <c r="BG198" s="144">
        <f>IF(N198="zákl. přenesená",J198,0)</f>
        <v>0</v>
      </c>
      <c r="BH198" s="144">
        <f>IF(N198="sníž. přenesená",J198,0)</f>
        <v>0</v>
      </c>
      <c r="BI198" s="144">
        <f>IF(N198="nulová",J198,0)</f>
        <v>0</v>
      </c>
      <c r="BJ198" s="16" t="s">
        <v>78</v>
      </c>
      <c r="BK198" s="144">
        <f>ROUND(I198*H198,2)</f>
        <v>0</v>
      </c>
      <c r="BL198" s="16" t="s">
        <v>88</v>
      </c>
      <c r="BM198" s="143" t="s">
        <v>654</v>
      </c>
    </row>
    <row r="199" spans="2:65" s="1" customFormat="1">
      <c r="B199" s="31"/>
      <c r="D199" s="145" t="s">
        <v>163</v>
      </c>
      <c r="F199" s="146" t="s">
        <v>2353</v>
      </c>
      <c r="I199" s="147"/>
      <c r="L199" s="31"/>
      <c r="M199" s="148"/>
      <c r="T199" s="55"/>
      <c r="AT199" s="16" t="s">
        <v>163</v>
      </c>
      <c r="AU199" s="16" t="s">
        <v>78</v>
      </c>
    </row>
    <row r="200" spans="2:65" s="1" customFormat="1" ht="28.2" customHeight="1">
      <c r="B200" s="31"/>
      <c r="C200" s="156" t="s">
        <v>73</v>
      </c>
      <c r="D200" s="156" t="s">
        <v>167</v>
      </c>
      <c r="E200" s="157" t="s">
        <v>2354</v>
      </c>
      <c r="F200" s="158" t="s">
        <v>2809</v>
      </c>
      <c r="G200" s="159" t="s">
        <v>929</v>
      </c>
      <c r="H200" s="160">
        <v>1</v>
      </c>
      <c r="I200" s="161"/>
      <c r="J200" s="162">
        <f>ROUND(I200*H200,2)</f>
        <v>0</v>
      </c>
      <c r="K200" s="158" t="s">
        <v>1</v>
      </c>
      <c r="L200" s="31"/>
      <c r="M200" s="163" t="s">
        <v>1</v>
      </c>
      <c r="N200" s="164" t="s">
        <v>38</v>
      </c>
      <c r="P200" s="141">
        <f>O200*H200</f>
        <v>0</v>
      </c>
      <c r="Q200" s="141">
        <v>0</v>
      </c>
      <c r="R200" s="141">
        <f>Q200*H200</f>
        <v>0</v>
      </c>
      <c r="S200" s="141">
        <v>0</v>
      </c>
      <c r="T200" s="142">
        <f>S200*H200</f>
        <v>0</v>
      </c>
      <c r="AR200" s="143" t="s">
        <v>88</v>
      </c>
      <c r="AT200" s="143" t="s">
        <v>167</v>
      </c>
      <c r="AU200" s="143" t="s">
        <v>78</v>
      </c>
      <c r="AY200" s="16" t="s">
        <v>155</v>
      </c>
      <c r="BE200" s="144">
        <f>IF(N200="základní",J200,0)</f>
        <v>0</v>
      </c>
      <c r="BF200" s="144">
        <f>IF(N200="snížená",J200,0)</f>
        <v>0</v>
      </c>
      <c r="BG200" s="144">
        <f>IF(N200="zákl. přenesená",J200,0)</f>
        <v>0</v>
      </c>
      <c r="BH200" s="144">
        <f>IF(N200="sníž. přenesená",J200,0)</f>
        <v>0</v>
      </c>
      <c r="BI200" s="144">
        <f>IF(N200="nulová",J200,0)</f>
        <v>0</v>
      </c>
      <c r="BJ200" s="16" t="s">
        <v>78</v>
      </c>
      <c r="BK200" s="144">
        <f>ROUND(I200*H200,2)</f>
        <v>0</v>
      </c>
      <c r="BL200" s="16" t="s">
        <v>88</v>
      </c>
      <c r="BM200" s="143" t="s">
        <v>671</v>
      </c>
    </row>
    <row r="201" spans="2:65" s="1" customFormat="1">
      <c r="B201" s="31"/>
      <c r="D201" s="145" t="s">
        <v>163</v>
      </c>
      <c r="F201" s="146" t="s">
        <v>2355</v>
      </c>
      <c r="I201" s="147"/>
      <c r="L201" s="31"/>
      <c r="M201" s="148"/>
      <c r="T201" s="55"/>
      <c r="AT201" s="16" t="s">
        <v>163</v>
      </c>
      <c r="AU201" s="16" t="s">
        <v>78</v>
      </c>
    </row>
    <row r="202" spans="2:65" s="11" customFormat="1" ht="25.95" customHeight="1">
      <c r="B202" s="119"/>
      <c r="D202" s="120" t="s">
        <v>72</v>
      </c>
      <c r="E202" s="121" t="s">
        <v>2356</v>
      </c>
      <c r="F202" s="121" t="s">
        <v>2357</v>
      </c>
      <c r="I202" s="122"/>
      <c r="J202" s="123">
        <f>BK202</f>
        <v>0</v>
      </c>
      <c r="L202" s="119"/>
      <c r="M202" s="124"/>
      <c r="P202" s="125">
        <f>SUM(P203:P216)</f>
        <v>0</v>
      </c>
      <c r="R202" s="125">
        <f>SUM(R203:R216)</f>
        <v>0</v>
      </c>
      <c r="T202" s="126">
        <f>SUM(T203:T216)</f>
        <v>0</v>
      </c>
      <c r="AR202" s="120" t="s">
        <v>78</v>
      </c>
      <c r="AT202" s="127" t="s">
        <v>72</v>
      </c>
      <c r="AU202" s="127" t="s">
        <v>73</v>
      </c>
      <c r="AY202" s="120" t="s">
        <v>155</v>
      </c>
      <c r="BK202" s="128">
        <f>SUM(BK203:BK216)</f>
        <v>0</v>
      </c>
    </row>
    <row r="203" spans="2:65" s="1" customFormat="1" ht="16.5" customHeight="1">
      <c r="B203" s="31"/>
      <c r="C203" s="156" t="s">
        <v>73</v>
      </c>
      <c r="D203" s="156" t="s">
        <v>167</v>
      </c>
      <c r="E203" s="157" t="s">
        <v>2358</v>
      </c>
      <c r="F203" s="158" t="s">
        <v>2810</v>
      </c>
      <c r="G203" s="159" t="s">
        <v>929</v>
      </c>
      <c r="H203" s="160">
        <v>1</v>
      </c>
      <c r="I203" s="161"/>
      <c r="J203" s="162">
        <f>ROUND(I203*H203,2)</f>
        <v>0</v>
      </c>
      <c r="K203" s="158" t="s">
        <v>1</v>
      </c>
      <c r="L203" s="31"/>
      <c r="M203" s="163" t="s">
        <v>1</v>
      </c>
      <c r="N203" s="164" t="s">
        <v>38</v>
      </c>
      <c r="P203" s="141">
        <f>O203*H203</f>
        <v>0</v>
      </c>
      <c r="Q203" s="141">
        <v>0</v>
      </c>
      <c r="R203" s="141">
        <f>Q203*H203</f>
        <v>0</v>
      </c>
      <c r="S203" s="141">
        <v>0</v>
      </c>
      <c r="T203" s="142">
        <f>S203*H203</f>
        <v>0</v>
      </c>
      <c r="AR203" s="143" t="s">
        <v>88</v>
      </c>
      <c r="AT203" s="143" t="s">
        <v>167</v>
      </c>
      <c r="AU203" s="143" t="s">
        <v>78</v>
      </c>
      <c r="AY203" s="16" t="s">
        <v>155</v>
      </c>
      <c r="BE203" s="144">
        <f>IF(N203="základní",J203,0)</f>
        <v>0</v>
      </c>
      <c r="BF203" s="144">
        <f>IF(N203="snížená",J203,0)</f>
        <v>0</v>
      </c>
      <c r="BG203" s="144">
        <f>IF(N203="zákl. přenesená",J203,0)</f>
        <v>0</v>
      </c>
      <c r="BH203" s="144">
        <f>IF(N203="sníž. přenesená",J203,0)</f>
        <v>0</v>
      </c>
      <c r="BI203" s="144">
        <f>IF(N203="nulová",J203,0)</f>
        <v>0</v>
      </c>
      <c r="BJ203" s="16" t="s">
        <v>78</v>
      </c>
      <c r="BK203" s="144">
        <f>ROUND(I203*H203,2)</f>
        <v>0</v>
      </c>
      <c r="BL203" s="16" t="s">
        <v>88</v>
      </c>
      <c r="BM203" s="143" t="s">
        <v>687</v>
      </c>
    </row>
    <row r="204" spans="2:65" s="1" customFormat="1">
      <c r="B204" s="31"/>
      <c r="D204" s="145" t="s">
        <v>163</v>
      </c>
      <c r="F204" s="146" t="s">
        <v>2811</v>
      </c>
      <c r="I204" s="147"/>
      <c r="L204" s="31"/>
      <c r="M204" s="148"/>
      <c r="T204" s="55"/>
      <c r="AT204" s="16" t="s">
        <v>163</v>
      </c>
      <c r="AU204" s="16" t="s">
        <v>78</v>
      </c>
    </row>
    <row r="205" spans="2:65" s="1" customFormat="1" ht="16.5" customHeight="1">
      <c r="B205" s="31"/>
      <c r="C205" s="156" t="s">
        <v>73</v>
      </c>
      <c r="D205" s="156" t="s">
        <v>167</v>
      </c>
      <c r="E205" s="157" t="s">
        <v>2359</v>
      </c>
      <c r="F205" s="158" t="s">
        <v>2812</v>
      </c>
      <c r="G205" s="159" t="s">
        <v>929</v>
      </c>
      <c r="H205" s="160">
        <v>2</v>
      </c>
      <c r="I205" s="161"/>
      <c r="J205" s="162">
        <f>ROUND(I205*H205,2)</f>
        <v>0</v>
      </c>
      <c r="K205" s="158" t="s">
        <v>1</v>
      </c>
      <c r="L205" s="31"/>
      <c r="M205" s="163" t="s">
        <v>1</v>
      </c>
      <c r="N205" s="164" t="s">
        <v>38</v>
      </c>
      <c r="P205" s="141">
        <f>O205*H205</f>
        <v>0</v>
      </c>
      <c r="Q205" s="141">
        <v>0</v>
      </c>
      <c r="R205" s="141">
        <f>Q205*H205</f>
        <v>0</v>
      </c>
      <c r="S205" s="141">
        <v>0</v>
      </c>
      <c r="T205" s="142">
        <f>S205*H205</f>
        <v>0</v>
      </c>
      <c r="AR205" s="143" t="s">
        <v>88</v>
      </c>
      <c r="AT205" s="143" t="s">
        <v>167</v>
      </c>
      <c r="AU205" s="143" t="s">
        <v>78</v>
      </c>
      <c r="AY205" s="16" t="s">
        <v>155</v>
      </c>
      <c r="BE205" s="144">
        <f>IF(N205="základní",J205,0)</f>
        <v>0</v>
      </c>
      <c r="BF205" s="144">
        <f>IF(N205="snížená",J205,0)</f>
        <v>0</v>
      </c>
      <c r="BG205" s="144">
        <f>IF(N205="zákl. přenesená",J205,0)</f>
        <v>0</v>
      </c>
      <c r="BH205" s="144">
        <f>IF(N205="sníž. přenesená",J205,0)</f>
        <v>0</v>
      </c>
      <c r="BI205" s="144">
        <f>IF(N205="nulová",J205,0)</f>
        <v>0</v>
      </c>
      <c r="BJ205" s="16" t="s">
        <v>78</v>
      </c>
      <c r="BK205" s="144">
        <f>ROUND(I205*H205,2)</f>
        <v>0</v>
      </c>
      <c r="BL205" s="16" t="s">
        <v>88</v>
      </c>
      <c r="BM205" s="143" t="s">
        <v>711</v>
      </c>
    </row>
    <row r="206" spans="2:65" s="1" customFormat="1">
      <c r="B206" s="31"/>
      <c r="D206" s="145" t="s">
        <v>163</v>
      </c>
      <c r="F206" s="146" t="s">
        <v>2361</v>
      </c>
      <c r="I206" s="147"/>
      <c r="L206" s="31"/>
      <c r="M206" s="148"/>
      <c r="T206" s="55"/>
      <c r="AT206" s="16" t="s">
        <v>163</v>
      </c>
      <c r="AU206" s="16" t="s">
        <v>78</v>
      </c>
    </row>
    <row r="207" spans="2:65" s="1" customFormat="1" ht="16.5" customHeight="1">
      <c r="B207" s="31"/>
      <c r="C207" s="156" t="s">
        <v>73</v>
      </c>
      <c r="D207" s="156" t="s">
        <v>167</v>
      </c>
      <c r="E207" s="157" t="s">
        <v>2360</v>
      </c>
      <c r="F207" s="158" t="s">
        <v>2363</v>
      </c>
      <c r="G207" s="159" t="s">
        <v>929</v>
      </c>
      <c r="H207" s="160">
        <v>1</v>
      </c>
      <c r="I207" s="161"/>
      <c r="J207" s="162">
        <f>ROUND(I207*H207,2)</f>
        <v>0</v>
      </c>
      <c r="K207" s="158" t="s">
        <v>1</v>
      </c>
      <c r="L207" s="31"/>
      <c r="M207" s="163" t="s">
        <v>1</v>
      </c>
      <c r="N207" s="164" t="s">
        <v>38</v>
      </c>
      <c r="P207" s="141">
        <f>O207*H207</f>
        <v>0</v>
      </c>
      <c r="Q207" s="141">
        <v>0</v>
      </c>
      <c r="R207" s="141">
        <f>Q207*H207</f>
        <v>0</v>
      </c>
      <c r="S207" s="141">
        <v>0</v>
      </c>
      <c r="T207" s="142">
        <f>S207*H207</f>
        <v>0</v>
      </c>
      <c r="AR207" s="143" t="s">
        <v>88</v>
      </c>
      <c r="AT207" s="143" t="s">
        <v>167</v>
      </c>
      <c r="AU207" s="143" t="s">
        <v>78</v>
      </c>
      <c r="AY207" s="16" t="s">
        <v>155</v>
      </c>
      <c r="BE207" s="144">
        <f>IF(N207="základní",J207,0)</f>
        <v>0</v>
      </c>
      <c r="BF207" s="144">
        <f>IF(N207="snížená",J207,0)</f>
        <v>0</v>
      </c>
      <c r="BG207" s="144">
        <f>IF(N207="zákl. přenesená",J207,0)</f>
        <v>0</v>
      </c>
      <c r="BH207" s="144">
        <f>IF(N207="sníž. přenesená",J207,0)</f>
        <v>0</v>
      </c>
      <c r="BI207" s="144">
        <f>IF(N207="nulová",J207,0)</f>
        <v>0</v>
      </c>
      <c r="BJ207" s="16" t="s">
        <v>78</v>
      </c>
      <c r="BK207" s="144">
        <f>ROUND(I207*H207,2)</f>
        <v>0</v>
      </c>
      <c r="BL207" s="16" t="s">
        <v>88</v>
      </c>
      <c r="BM207" s="143" t="s">
        <v>724</v>
      </c>
    </row>
    <row r="208" spans="2:65" s="1" customFormat="1">
      <c r="B208" s="31"/>
      <c r="D208" s="145" t="s">
        <v>163</v>
      </c>
      <c r="F208" s="146" t="s">
        <v>2363</v>
      </c>
      <c r="I208" s="147"/>
      <c r="L208" s="31"/>
      <c r="M208" s="148"/>
      <c r="T208" s="55"/>
      <c r="AT208" s="16" t="s">
        <v>163</v>
      </c>
      <c r="AU208" s="16" t="s">
        <v>78</v>
      </c>
    </row>
    <row r="209" spans="2:65" s="1" customFormat="1" ht="16.5" customHeight="1">
      <c r="B209" s="31"/>
      <c r="C209" s="156" t="s">
        <v>73</v>
      </c>
      <c r="D209" s="156" t="s">
        <v>167</v>
      </c>
      <c r="E209" s="157" t="s">
        <v>2362</v>
      </c>
      <c r="F209" s="158" t="s">
        <v>2365</v>
      </c>
      <c r="G209" s="159" t="s">
        <v>929</v>
      </c>
      <c r="H209" s="160">
        <v>1</v>
      </c>
      <c r="I209" s="161"/>
      <c r="J209" s="162">
        <f>ROUND(I209*H209,2)</f>
        <v>0</v>
      </c>
      <c r="K209" s="158" t="s">
        <v>1</v>
      </c>
      <c r="L209" s="31"/>
      <c r="M209" s="163" t="s">
        <v>1</v>
      </c>
      <c r="N209" s="164" t="s">
        <v>38</v>
      </c>
      <c r="P209" s="141">
        <f>O209*H209</f>
        <v>0</v>
      </c>
      <c r="Q209" s="141">
        <v>0</v>
      </c>
      <c r="R209" s="141">
        <f>Q209*H209</f>
        <v>0</v>
      </c>
      <c r="S209" s="141">
        <v>0</v>
      </c>
      <c r="T209" s="142">
        <f>S209*H209</f>
        <v>0</v>
      </c>
      <c r="AR209" s="143" t="s">
        <v>88</v>
      </c>
      <c r="AT209" s="143" t="s">
        <v>167</v>
      </c>
      <c r="AU209" s="143" t="s">
        <v>78</v>
      </c>
      <c r="AY209" s="16" t="s">
        <v>155</v>
      </c>
      <c r="BE209" s="144">
        <f>IF(N209="základní",J209,0)</f>
        <v>0</v>
      </c>
      <c r="BF209" s="144">
        <f>IF(N209="snížená",J209,0)</f>
        <v>0</v>
      </c>
      <c r="BG209" s="144">
        <f>IF(N209="zákl. přenesená",J209,0)</f>
        <v>0</v>
      </c>
      <c r="BH209" s="144">
        <f>IF(N209="sníž. přenesená",J209,0)</f>
        <v>0</v>
      </c>
      <c r="BI209" s="144">
        <f>IF(N209="nulová",J209,0)</f>
        <v>0</v>
      </c>
      <c r="BJ209" s="16" t="s">
        <v>78</v>
      </c>
      <c r="BK209" s="144">
        <f>ROUND(I209*H209,2)</f>
        <v>0</v>
      </c>
      <c r="BL209" s="16" t="s">
        <v>88</v>
      </c>
      <c r="BM209" s="143" t="s">
        <v>735</v>
      </c>
    </row>
    <row r="210" spans="2:65" s="1" customFormat="1">
      <c r="B210" s="31"/>
      <c r="D210" s="145" t="s">
        <v>163</v>
      </c>
      <c r="F210" s="146" t="s">
        <v>2365</v>
      </c>
      <c r="I210" s="147"/>
      <c r="L210" s="31"/>
      <c r="M210" s="148"/>
      <c r="T210" s="55"/>
      <c r="AT210" s="16" t="s">
        <v>163</v>
      </c>
      <c r="AU210" s="16" t="s">
        <v>78</v>
      </c>
    </row>
    <row r="211" spans="2:65" s="1" customFormat="1" ht="16.5" customHeight="1">
      <c r="B211" s="31"/>
      <c r="C211" s="156" t="s">
        <v>73</v>
      </c>
      <c r="D211" s="156" t="s">
        <v>167</v>
      </c>
      <c r="E211" s="157" t="s">
        <v>2364</v>
      </c>
      <c r="F211" s="158" t="s">
        <v>2367</v>
      </c>
      <c r="G211" s="159" t="s">
        <v>929</v>
      </c>
      <c r="H211" s="160">
        <v>1</v>
      </c>
      <c r="I211" s="161"/>
      <c r="J211" s="162">
        <f>ROUND(I211*H211,2)</f>
        <v>0</v>
      </c>
      <c r="K211" s="158" t="s">
        <v>1</v>
      </c>
      <c r="L211" s="31"/>
      <c r="M211" s="163" t="s">
        <v>1</v>
      </c>
      <c r="N211" s="164" t="s">
        <v>38</v>
      </c>
      <c r="P211" s="141">
        <f>O211*H211</f>
        <v>0</v>
      </c>
      <c r="Q211" s="141">
        <v>0</v>
      </c>
      <c r="R211" s="141">
        <f>Q211*H211</f>
        <v>0</v>
      </c>
      <c r="S211" s="141">
        <v>0</v>
      </c>
      <c r="T211" s="142">
        <f>S211*H211</f>
        <v>0</v>
      </c>
      <c r="AR211" s="143" t="s">
        <v>88</v>
      </c>
      <c r="AT211" s="143" t="s">
        <v>167</v>
      </c>
      <c r="AU211" s="143" t="s">
        <v>78</v>
      </c>
      <c r="AY211" s="16" t="s">
        <v>155</v>
      </c>
      <c r="BE211" s="144">
        <f>IF(N211="základní",J211,0)</f>
        <v>0</v>
      </c>
      <c r="BF211" s="144">
        <f>IF(N211="snížená",J211,0)</f>
        <v>0</v>
      </c>
      <c r="BG211" s="144">
        <f>IF(N211="zákl. přenesená",J211,0)</f>
        <v>0</v>
      </c>
      <c r="BH211" s="144">
        <f>IF(N211="sníž. přenesená",J211,0)</f>
        <v>0</v>
      </c>
      <c r="BI211" s="144">
        <f>IF(N211="nulová",J211,0)</f>
        <v>0</v>
      </c>
      <c r="BJ211" s="16" t="s">
        <v>78</v>
      </c>
      <c r="BK211" s="144">
        <f>ROUND(I211*H211,2)</f>
        <v>0</v>
      </c>
      <c r="BL211" s="16" t="s">
        <v>88</v>
      </c>
      <c r="BM211" s="143" t="s">
        <v>748</v>
      </c>
    </row>
    <row r="212" spans="2:65" s="1" customFormat="1">
      <c r="B212" s="31"/>
      <c r="D212" s="145" t="s">
        <v>163</v>
      </c>
      <c r="F212" s="146" t="s">
        <v>2367</v>
      </c>
      <c r="I212" s="147"/>
      <c r="L212" s="31"/>
      <c r="M212" s="148"/>
      <c r="T212" s="55"/>
      <c r="AT212" s="16" t="s">
        <v>163</v>
      </c>
      <c r="AU212" s="16" t="s">
        <v>78</v>
      </c>
    </row>
    <row r="213" spans="2:65" s="1" customFormat="1" ht="16.5" customHeight="1">
      <c r="B213" s="31"/>
      <c r="C213" s="156" t="s">
        <v>73</v>
      </c>
      <c r="D213" s="156" t="s">
        <v>167</v>
      </c>
      <c r="E213" s="157" t="s">
        <v>2366</v>
      </c>
      <c r="F213" s="158" t="s">
        <v>2813</v>
      </c>
      <c r="G213" s="159" t="s">
        <v>929</v>
      </c>
      <c r="H213" s="160">
        <v>1</v>
      </c>
      <c r="I213" s="161"/>
      <c r="J213" s="162">
        <f>ROUND(I213*H213,2)</f>
        <v>0</v>
      </c>
      <c r="K213" s="158" t="s">
        <v>1</v>
      </c>
      <c r="L213" s="31"/>
      <c r="M213" s="163" t="s">
        <v>1</v>
      </c>
      <c r="N213" s="164" t="s">
        <v>38</v>
      </c>
      <c r="P213" s="141">
        <f>O213*H213</f>
        <v>0</v>
      </c>
      <c r="Q213" s="141">
        <v>0</v>
      </c>
      <c r="R213" s="141">
        <f>Q213*H213</f>
        <v>0</v>
      </c>
      <c r="S213" s="141">
        <v>0</v>
      </c>
      <c r="T213" s="142">
        <f>S213*H213</f>
        <v>0</v>
      </c>
      <c r="AR213" s="143" t="s">
        <v>88</v>
      </c>
      <c r="AT213" s="143" t="s">
        <v>167</v>
      </c>
      <c r="AU213" s="143" t="s">
        <v>78</v>
      </c>
      <c r="AY213" s="16" t="s">
        <v>155</v>
      </c>
      <c r="BE213" s="144">
        <f>IF(N213="základní",J213,0)</f>
        <v>0</v>
      </c>
      <c r="BF213" s="144">
        <f>IF(N213="snížená",J213,0)</f>
        <v>0</v>
      </c>
      <c r="BG213" s="144">
        <f>IF(N213="zákl. přenesená",J213,0)</f>
        <v>0</v>
      </c>
      <c r="BH213" s="144">
        <f>IF(N213="sníž. přenesená",J213,0)</f>
        <v>0</v>
      </c>
      <c r="BI213" s="144">
        <f>IF(N213="nulová",J213,0)</f>
        <v>0</v>
      </c>
      <c r="BJ213" s="16" t="s">
        <v>78</v>
      </c>
      <c r="BK213" s="144">
        <f>ROUND(I213*H213,2)</f>
        <v>0</v>
      </c>
      <c r="BL213" s="16" t="s">
        <v>88</v>
      </c>
      <c r="BM213" s="143" t="s">
        <v>759</v>
      </c>
    </row>
    <row r="214" spans="2:65" s="1" customFormat="1">
      <c r="B214" s="31"/>
      <c r="D214" s="145" t="s">
        <v>163</v>
      </c>
      <c r="F214" s="146" t="s">
        <v>2369</v>
      </c>
      <c r="I214" s="147"/>
      <c r="L214" s="31"/>
      <c r="M214" s="148"/>
      <c r="T214" s="55"/>
      <c r="AT214" s="16" t="s">
        <v>163</v>
      </c>
      <c r="AU214" s="16" t="s">
        <v>78</v>
      </c>
    </row>
    <row r="215" spans="2:65" s="1" customFormat="1" ht="16.5" customHeight="1">
      <c r="B215" s="31"/>
      <c r="C215" s="156" t="s">
        <v>73</v>
      </c>
      <c r="D215" s="156" t="s">
        <v>167</v>
      </c>
      <c r="E215" s="157" t="s">
        <v>2368</v>
      </c>
      <c r="F215" s="158" t="s">
        <v>2370</v>
      </c>
      <c r="G215" s="159" t="s">
        <v>929</v>
      </c>
      <c r="H215" s="160">
        <v>1</v>
      </c>
      <c r="I215" s="161"/>
      <c r="J215" s="162">
        <f>ROUND(I215*H215,2)</f>
        <v>0</v>
      </c>
      <c r="K215" s="158" t="s">
        <v>1</v>
      </c>
      <c r="L215" s="31"/>
      <c r="M215" s="163" t="s">
        <v>1</v>
      </c>
      <c r="N215" s="164" t="s">
        <v>38</v>
      </c>
      <c r="P215" s="141">
        <f>O215*H215</f>
        <v>0</v>
      </c>
      <c r="Q215" s="141">
        <v>0</v>
      </c>
      <c r="R215" s="141">
        <f>Q215*H215</f>
        <v>0</v>
      </c>
      <c r="S215" s="141">
        <v>0</v>
      </c>
      <c r="T215" s="142">
        <f>S215*H215</f>
        <v>0</v>
      </c>
      <c r="AR215" s="143" t="s">
        <v>88</v>
      </c>
      <c r="AT215" s="143" t="s">
        <v>167</v>
      </c>
      <c r="AU215" s="143" t="s">
        <v>78</v>
      </c>
      <c r="AY215" s="16" t="s">
        <v>155</v>
      </c>
      <c r="BE215" s="144">
        <f>IF(N215="základní",J215,0)</f>
        <v>0</v>
      </c>
      <c r="BF215" s="144">
        <f>IF(N215="snížená",J215,0)</f>
        <v>0</v>
      </c>
      <c r="BG215" s="144">
        <f>IF(N215="zákl. přenesená",J215,0)</f>
        <v>0</v>
      </c>
      <c r="BH215" s="144">
        <f>IF(N215="sníž. přenesená",J215,0)</f>
        <v>0</v>
      </c>
      <c r="BI215" s="144">
        <f>IF(N215="nulová",J215,0)</f>
        <v>0</v>
      </c>
      <c r="BJ215" s="16" t="s">
        <v>78</v>
      </c>
      <c r="BK215" s="144">
        <f>ROUND(I215*H215,2)</f>
        <v>0</v>
      </c>
      <c r="BL215" s="16" t="s">
        <v>88</v>
      </c>
      <c r="BM215" s="143" t="s">
        <v>771</v>
      </c>
    </row>
    <row r="216" spans="2:65" s="1" customFormat="1">
      <c r="B216" s="31"/>
      <c r="D216" s="145" t="s">
        <v>163</v>
      </c>
      <c r="F216" s="146" t="s">
        <v>2370</v>
      </c>
      <c r="I216" s="147"/>
      <c r="L216" s="31"/>
      <c r="M216" s="185"/>
      <c r="N216" s="186"/>
      <c r="O216" s="186"/>
      <c r="P216" s="186"/>
      <c r="Q216" s="186"/>
      <c r="R216" s="186"/>
      <c r="S216" s="186"/>
      <c r="T216" s="187"/>
      <c r="AT216" s="16" t="s">
        <v>163</v>
      </c>
      <c r="AU216" s="16" t="s">
        <v>78</v>
      </c>
    </row>
    <row r="217" spans="2:65" s="1" customFormat="1" ht="6.9" customHeight="1">
      <c r="B217" s="43"/>
      <c r="C217" s="44"/>
      <c r="D217" s="44"/>
      <c r="E217" s="44"/>
      <c r="F217" s="44"/>
      <c r="G217" s="44"/>
      <c r="H217" s="44"/>
      <c r="I217" s="44"/>
      <c r="J217" s="44"/>
      <c r="K217" s="44"/>
      <c r="L217" s="31"/>
    </row>
  </sheetData>
  <sheetProtection algorithmName="SHA-512" hashValue="j/TqUJPDRMeNW6sUyi33FUCjIvItxGmXERZnWXEDJEozYb4JLpPITb5bTcRIScwUJhFQXrDRB1l/UZSpAMb63w==" saltValue="qJntA6SFSoppdU39rgJw4Q==" spinCount="100000" sheet="1" objects="1" scenarios="1"/>
  <autoFilter ref="C122:K216" xr:uid="{00000000-0009-0000-0000-000004000000}"/>
  <mergeCells count="9">
    <mergeCell ref="E87:H87"/>
    <mergeCell ref="E113:H113"/>
    <mergeCell ref="E115:H11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321"/>
  <sheetViews>
    <sheetView showGridLines="0" topLeftCell="A311" workbookViewId="0">
      <selection activeCell="H141" sqref="H141"/>
    </sheetView>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16"/>
      <c r="M2" s="216"/>
      <c r="N2" s="216"/>
      <c r="O2" s="216"/>
      <c r="P2" s="216"/>
      <c r="Q2" s="216"/>
      <c r="R2" s="216"/>
      <c r="S2" s="216"/>
      <c r="T2" s="216"/>
      <c r="U2" s="216"/>
      <c r="V2" s="216"/>
      <c r="AT2" s="16" t="s">
        <v>93</v>
      </c>
    </row>
    <row r="3" spans="2:46" ht="6.9" customHeight="1">
      <c r="B3" s="17"/>
      <c r="C3" s="18"/>
      <c r="D3" s="18"/>
      <c r="E3" s="18"/>
      <c r="F3" s="18"/>
      <c r="G3" s="18"/>
      <c r="H3" s="18"/>
      <c r="I3" s="18"/>
      <c r="J3" s="18"/>
      <c r="K3" s="18"/>
      <c r="L3" s="19"/>
      <c r="AT3" s="16" t="s">
        <v>82</v>
      </c>
    </row>
    <row r="4" spans="2:46" ht="24.9" customHeight="1">
      <c r="B4" s="19"/>
      <c r="D4" s="20" t="s">
        <v>105</v>
      </c>
      <c r="L4" s="19"/>
      <c r="M4" s="87" t="s">
        <v>10</v>
      </c>
      <c r="AT4" s="16" t="s">
        <v>4</v>
      </c>
    </row>
    <row r="5" spans="2:46" ht="6.9" customHeight="1">
      <c r="B5" s="19"/>
      <c r="L5" s="19"/>
    </row>
    <row r="6" spans="2:46" ht="12" customHeight="1">
      <c r="B6" s="19"/>
      <c r="D6" s="26" t="s">
        <v>16</v>
      </c>
      <c r="L6" s="19"/>
    </row>
    <row r="7" spans="2:46" ht="16.5" customHeight="1">
      <c r="B7" s="19"/>
      <c r="E7" s="230" t="str">
        <f>'Rekapitulace stavby'!K6</f>
        <v>Třebenice - nástavba mateřské školy</v>
      </c>
      <c r="F7" s="231"/>
      <c r="G7" s="231"/>
      <c r="H7" s="231"/>
      <c r="L7" s="19"/>
    </row>
    <row r="8" spans="2:46" s="1" customFormat="1" ht="12" customHeight="1">
      <c r="B8" s="31"/>
      <c r="D8" s="26" t="s">
        <v>106</v>
      </c>
      <c r="L8" s="31"/>
    </row>
    <row r="9" spans="2:46" s="1" customFormat="1" ht="16.5" customHeight="1">
      <c r="B9" s="31"/>
      <c r="E9" s="210" t="s">
        <v>2371</v>
      </c>
      <c r="F9" s="229"/>
      <c r="G9" s="229"/>
      <c r="H9" s="229"/>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24. 1. 2025</v>
      </c>
      <c r="L12" s="31"/>
    </row>
    <row r="13" spans="2:46" s="1" customFormat="1" ht="10.95" customHeight="1">
      <c r="B13" s="31"/>
      <c r="L13" s="31"/>
    </row>
    <row r="14" spans="2:46" s="1" customFormat="1" ht="12" customHeight="1">
      <c r="B14" s="31"/>
      <c r="D14" s="26" t="s">
        <v>24</v>
      </c>
      <c r="I14" s="26" t="s">
        <v>25</v>
      </c>
      <c r="J14" s="24" t="str">
        <f>IF('Rekapitulace stavby'!AN10="","",'Rekapitulace stavby'!AN10)</f>
        <v/>
      </c>
      <c r="L14" s="31"/>
    </row>
    <row r="15" spans="2:46" s="1" customFormat="1" ht="18" customHeight="1">
      <c r="B15" s="31"/>
      <c r="E15" s="24" t="str">
        <f>IF('Rekapitulace stavby'!E11="","",'Rekapitulace stavby'!E11)</f>
        <v xml:space="preserve"> </v>
      </c>
      <c r="I15" s="26" t="s">
        <v>26</v>
      </c>
      <c r="J15" s="24" t="str">
        <f>IF('Rekapitulace stavby'!AN11="","",'Rekapitulace stavby'!AN11)</f>
        <v/>
      </c>
      <c r="L15" s="31"/>
    </row>
    <row r="16" spans="2:46" s="1" customFormat="1" ht="6.9" customHeight="1">
      <c r="B16" s="31"/>
      <c r="L16" s="31"/>
    </row>
    <row r="17" spans="2:12" s="1" customFormat="1" ht="12" customHeight="1">
      <c r="B17" s="31"/>
      <c r="D17" s="26" t="s">
        <v>27</v>
      </c>
      <c r="I17" s="26" t="s">
        <v>25</v>
      </c>
      <c r="J17" s="27" t="str">
        <f>'Rekapitulace stavby'!AN13</f>
        <v>Vyplň údaj</v>
      </c>
      <c r="L17" s="31"/>
    </row>
    <row r="18" spans="2:12" s="1" customFormat="1" ht="18" customHeight="1">
      <c r="B18" s="31"/>
      <c r="E18" s="232" t="str">
        <f>'Rekapitulace stavby'!E14</f>
        <v>Vyplň údaj</v>
      </c>
      <c r="F18" s="224"/>
      <c r="G18" s="224"/>
      <c r="H18" s="224"/>
      <c r="I18" s="26" t="s">
        <v>26</v>
      </c>
      <c r="J18" s="27" t="str">
        <f>'Rekapitulace stavby'!AN14</f>
        <v>Vyplň údaj</v>
      </c>
      <c r="L18" s="31"/>
    </row>
    <row r="19" spans="2:12" s="1" customFormat="1" ht="6.9" customHeight="1">
      <c r="B19" s="31"/>
      <c r="L19" s="31"/>
    </row>
    <row r="20" spans="2:12" s="1" customFormat="1" ht="12" customHeight="1">
      <c r="B20" s="31"/>
      <c r="D20" s="26" t="s">
        <v>29</v>
      </c>
      <c r="I20" s="26" t="s">
        <v>25</v>
      </c>
      <c r="J20" s="24" t="str">
        <f>IF('Rekapitulace stavby'!AN16="","",'Rekapitulace stavby'!AN16)</f>
        <v/>
      </c>
      <c r="L20" s="31"/>
    </row>
    <row r="21" spans="2:12" s="1" customFormat="1" ht="18" customHeight="1">
      <c r="B21" s="31"/>
      <c r="E21" s="24" t="str">
        <f>IF('Rekapitulace stavby'!E17="","",'Rekapitulace stavby'!E17)</f>
        <v xml:space="preserve"> </v>
      </c>
      <c r="I21" s="26" t="s">
        <v>26</v>
      </c>
      <c r="J21" s="24" t="str">
        <f>IF('Rekapitulace stavby'!AN17="","",'Rekapitulace stavby'!AN17)</f>
        <v/>
      </c>
      <c r="L21" s="31"/>
    </row>
    <row r="22" spans="2:12" s="1" customFormat="1" ht="6.9" customHeight="1">
      <c r="B22" s="31"/>
      <c r="L22" s="31"/>
    </row>
    <row r="23" spans="2:12" s="1" customFormat="1" ht="12" customHeight="1">
      <c r="B23" s="31"/>
      <c r="D23" s="26" t="s">
        <v>31</v>
      </c>
      <c r="I23" s="26" t="s">
        <v>25</v>
      </c>
      <c r="J23" s="24" t="str">
        <f>IF('Rekapitulace stavby'!AN19="","",'Rekapitulace stavby'!AN19)</f>
        <v/>
      </c>
      <c r="L23" s="31"/>
    </row>
    <row r="24" spans="2:12" s="1" customFormat="1" ht="18" customHeight="1">
      <c r="B24" s="31"/>
      <c r="E24" s="24" t="str">
        <f>IF('Rekapitulace stavby'!E20="","",'Rekapitulace stavby'!E20)</f>
        <v xml:space="preserve"> </v>
      </c>
      <c r="I24" s="26" t="s">
        <v>26</v>
      </c>
      <c r="J24" s="24" t="str">
        <f>IF('Rekapitulace stavby'!AN20="","",'Rekapitulace stavby'!AN20)</f>
        <v/>
      </c>
      <c r="L24" s="31"/>
    </row>
    <row r="25" spans="2:12" s="1" customFormat="1" ht="6.9" customHeight="1">
      <c r="B25" s="31"/>
      <c r="L25" s="31"/>
    </row>
    <row r="26" spans="2:12" s="1" customFormat="1" ht="12" customHeight="1">
      <c r="B26" s="31"/>
      <c r="D26" s="26" t="s">
        <v>32</v>
      </c>
      <c r="L26" s="31"/>
    </row>
    <row r="27" spans="2:12" s="7" customFormat="1" ht="16.5" customHeight="1">
      <c r="B27" s="88"/>
      <c r="E27" s="228" t="s">
        <v>1</v>
      </c>
      <c r="F27" s="228"/>
      <c r="G27" s="228"/>
      <c r="H27" s="228"/>
      <c r="L27" s="88"/>
    </row>
    <row r="28" spans="2:12" s="1" customFormat="1" ht="6.9" customHeight="1">
      <c r="B28" s="31"/>
      <c r="L28" s="31"/>
    </row>
    <row r="29" spans="2:12" s="1" customFormat="1" ht="6.9" customHeight="1">
      <c r="B29" s="31"/>
      <c r="D29" s="52"/>
      <c r="E29" s="52"/>
      <c r="F29" s="52"/>
      <c r="G29" s="52"/>
      <c r="H29" s="52"/>
      <c r="I29" s="52"/>
      <c r="J29" s="52"/>
      <c r="K29" s="52"/>
      <c r="L29" s="31"/>
    </row>
    <row r="30" spans="2:12" s="1" customFormat="1" ht="25.35" customHeight="1">
      <c r="B30" s="31"/>
      <c r="D30" s="89" t="s">
        <v>33</v>
      </c>
      <c r="J30" s="65">
        <f>ROUND(J127, 2)</f>
        <v>0</v>
      </c>
      <c r="L30" s="31"/>
    </row>
    <row r="31" spans="2:12" s="1" customFormat="1" ht="6.9" customHeight="1">
      <c r="B31" s="31"/>
      <c r="D31" s="52"/>
      <c r="E31" s="52"/>
      <c r="F31" s="52"/>
      <c r="G31" s="52"/>
      <c r="H31" s="52"/>
      <c r="I31" s="52"/>
      <c r="J31" s="52"/>
      <c r="K31" s="52"/>
      <c r="L31" s="31"/>
    </row>
    <row r="32" spans="2:12" s="1" customFormat="1" ht="14.4" customHeight="1">
      <c r="B32" s="31"/>
      <c r="F32" s="34" t="s">
        <v>35</v>
      </c>
      <c r="I32" s="34" t="s">
        <v>34</v>
      </c>
      <c r="J32" s="34" t="s">
        <v>36</v>
      </c>
      <c r="L32" s="31"/>
    </row>
    <row r="33" spans="2:12" s="1" customFormat="1" ht="14.4" customHeight="1">
      <c r="B33" s="31"/>
      <c r="D33" s="54" t="s">
        <v>37</v>
      </c>
      <c r="E33" s="26" t="s">
        <v>38</v>
      </c>
      <c r="F33" s="90">
        <f>ROUND((SUM(BE127:BE320)),  2)</f>
        <v>0</v>
      </c>
      <c r="I33" s="91">
        <v>0.21</v>
      </c>
      <c r="J33" s="90">
        <f>ROUND(((SUM(BE127:BE320))*I33),  2)</f>
        <v>0</v>
      </c>
      <c r="L33" s="31"/>
    </row>
    <row r="34" spans="2:12" s="1" customFormat="1" ht="14.4" customHeight="1">
      <c r="B34" s="31"/>
      <c r="E34" s="26" t="s">
        <v>39</v>
      </c>
      <c r="F34" s="90">
        <f>ROUND((SUM(BF127:BF320)),  2)</f>
        <v>0</v>
      </c>
      <c r="I34" s="91">
        <v>0.15</v>
      </c>
      <c r="J34" s="90">
        <f>ROUND(((SUM(BF127:BF320))*I34),  2)</f>
        <v>0</v>
      </c>
      <c r="L34" s="31"/>
    </row>
    <row r="35" spans="2:12" s="1" customFormat="1" ht="14.4" hidden="1" customHeight="1">
      <c r="B35" s="31"/>
      <c r="E35" s="26" t="s">
        <v>40</v>
      </c>
      <c r="F35" s="90">
        <f>ROUND((SUM(BG127:BG320)),  2)</f>
        <v>0</v>
      </c>
      <c r="I35" s="91">
        <v>0.21</v>
      </c>
      <c r="J35" s="90">
        <f>0</f>
        <v>0</v>
      </c>
      <c r="L35" s="31"/>
    </row>
    <row r="36" spans="2:12" s="1" customFormat="1" ht="14.4" hidden="1" customHeight="1">
      <c r="B36" s="31"/>
      <c r="E36" s="26" t="s">
        <v>41</v>
      </c>
      <c r="F36" s="90">
        <f>ROUND((SUM(BH127:BH320)),  2)</f>
        <v>0</v>
      </c>
      <c r="I36" s="91">
        <v>0.15</v>
      </c>
      <c r="J36" s="90">
        <f>0</f>
        <v>0</v>
      </c>
      <c r="L36" s="31"/>
    </row>
    <row r="37" spans="2:12" s="1" customFormat="1" ht="14.4" hidden="1" customHeight="1">
      <c r="B37" s="31"/>
      <c r="E37" s="26" t="s">
        <v>42</v>
      </c>
      <c r="F37" s="90">
        <f>ROUND((SUM(BI127:BI320)),  2)</f>
        <v>0</v>
      </c>
      <c r="I37" s="91">
        <v>0</v>
      </c>
      <c r="J37" s="90">
        <f>0</f>
        <v>0</v>
      </c>
      <c r="L37" s="31"/>
    </row>
    <row r="38" spans="2:12" s="1" customFormat="1" ht="6.9" customHeight="1">
      <c r="B38" s="31"/>
      <c r="L38" s="31"/>
    </row>
    <row r="39" spans="2:12" s="1" customFormat="1" ht="25.35" customHeight="1">
      <c r="B39" s="31"/>
      <c r="C39" s="92"/>
      <c r="D39" s="93" t="s">
        <v>43</v>
      </c>
      <c r="E39" s="56"/>
      <c r="F39" s="56"/>
      <c r="G39" s="94" t="s">
        <v>44</v>
      </c>
      <c r="H39" s="95" t="s">
        <v>45</v>
      </c>
      <c r="I39" s="56"/>
      <c r="J39" s="96">
        <f>SUM(J30:J37)</f>
        <v>0</v>
      </c>
      <c r="K39" s="97"/>
      <c r="L39" s="31"/>
    </row>
    <row r="40" spans="2:12" s="1" customFormat="1" ht="14.4" customHeight="1">
      <c r="B40" s="31"/>
      <c r="L40" s="31"/>
    </row>
    <row r="41" spans="2:12" ht="14.4" customHeight="1">
      <c r="B41" s="19"/>
      <c r="L41" s="19"/>
    </row>
    <row r="42" spans="2:12" ht="14.4" customHeight="1">
      <c r="B42" s="19"/>
      <c r="L42" s="19"/>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46</v>
      </c>
      <c r="E50" s="41"/>
      <c r="F50" s="41"/>
      <c r="G50" s="40" t="s">
        <v>47</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48</v>
      </c>
      <c r="E61" s="33"/>
      <c r="F61" s="98" t="s">
        <v>49</v>
      </c>
      <c r="G61" s="42" t="s">
        <v>48</v>
      </c>
      <c r="H61" s="33"/>
      <c r="I61" s="33"/>
      <c r="J61" s="99" t="s">
        <v>49</v>
      </c>
      <c r="K61" s="33"/>
      <c r="L61" s="31"/>
    </row>
    <row r="62" spans="2:12">
      <c r="B62" s="19"/>
      <c r="L62" s="19"/>
    </row>
    <row r="63" spans="2:12">
      <c r="B63" s="19"/>
      <c r="L63" s="19"/>
    </row>
    <row r="64" spans="2:12">
      <c r="B64" s="19"/>
      <c r="L64" s="19"/>
    </row>
    <row r="65" spans="2:12" s="1" customFormat="1" ht="13.2">
      <c r="B65" s="31"/>
      <c r="D65" s="40" t="s">
        <v>50</v>
      </c>
      <c r="E65" s="41"/>
      <c r="F65" s="41"/>
      <c r="G65" s="40" t="s">
        <v>51</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48</v>
      </c>
      <c r="E76" s="33"/>
      <c r="F76" s="98" t="s">
        <v>49</v>
      </c>
      <c r="G76" s="42" t="s">
        <v>48</v>
      </c>
      <c r="H76" s="33"/>
      <c r="I76" s="33"/>
      <c r="J76" s="99" t="s">
        <v>49</v>
      </c>
      <c r="K76" s="33"/>
      <c r="L76" s="31"/>
    </row>
    <row r="77" spans="2:12" s="1" customFormat="1" ht="14.4" customHeight="1">
      <c r="B77" s="43"/>
      <c r="C77" s="44"/>
      <c r="D77" s="44"/>
      <c r="E77" s="44"/>
      <c r="F77" s="44"/>
      <c r="G77" s="44"/>
      <c r="H77" s="44"/>
      <c r="I77" s="44"/>
      <c r="J77" s="44"/>
      <c r="K77" s="44"/>
      <c r="L77" s="31"/>
    </row>
    <row r="81" spans="2:47" s="1" customFormat="1" ht="6.9" customHeight="1">
      <c r="B81" s="45"/>
      <c r="C81" s="46"/>
      <c r="D81" s="46"/>
      <c r="E81" s="46"/>
      <c r="F81" s="46"/>
      <c r="G81" s="46"/>
      <c r="H81" s="46"/>
      <c r="I81" s="46"/>
      <c r="J81" s="46"/>
      <c r="K81" s="46"/>
      <c r="L81" s="31"/>
    </row>
    <row r="82" spans="2:47" s="1" customFormat="1" ht="24.9" customHeight="1">
      <c r="B82" s="31"/>
      <c r="C82" s="20" t="s">
        <v>108</v>
      </c>
      <c r="L82" s="31"/>
    </row>
    <row r="83" spans="2:47" s="1" customFormat="1" ht="6.9" customHeight="1">
      <c r="B83" s="31"/>
      <c r="L83" s="31"/>
    </row>
    <row r="84" spans="2:47" s="1" customFormat="1" ht="12" customHeight="1">
      <c r="B84" s="31"/>
      <c r="C84" s="26" t="s">
        <v>16</v>
      </c>
      <c r="L84" s="31"/>
    </row>
    <row r="85" spans="2:47" s="1" customFormat="1" ht="16.5" customHeight="1">
      <c r="B85" s="31"/>
      <c r="E85" s="230" t="str">
        <f>E7</f>
        <v>Třebenice - nástavba mateřské školy</v>
      </c>
      <c r="F85" s="231"/>
      <c r="G85" s="231"/>
      <c r="H85" s="231"/>
      <c r="L85" s="31"/>
    </row>
    <row r="86" spans="2:47" s="1" customFormat="1" ht="12" customHeight="1">
      <c r="B86" s="31"/>
      <c r="C86" s="26" t="s">
        <v>106</v>
      </c>
      <c r="L86" s="31"/>
    </row>
    <row r="87" spans="2:47" s="1" customFormat="1" ht="16.5" customHeight="1">
      <c r="B87" s="31"/>
      <c r="E87" s="210" t="str">
        <f>E9</f>
        <v>5 - ocelová konstrukce nástavby a opláštění</v>
      </c>
      <c r="F87" s="229"/>
      <c r="G87" s="229"/>
      <c r="H87" s="229"/>
      <c r="L87" s="31"/>
    </row>
    <row r="88" spans="2:47" s="1" customFormat="1" ht="6.9" customHeight="1">
      <c r="B88" s="31"/>
      <c r="L88" s="31"/>
    </row>
    <row r="89" spans="2:47" s="1" customFormat="1" ht="12" customHeight="1">
      <c r="B89" s="31"/>
      <c r="C89" s="26" t="s">
        <v>20</v>
      </c>
      <c r="F89" s="24" t="str">
        <f>F12</f>
        <v xml:space="preserve"> </v>
      </c>
      <c r="I89" s="26" t="s">
        <v>22</v>
      </c>
      <c r="J89" s="51" t="str">
        <f>IF(J12="","",J12)</f>
        <v>24. 1. 2025</v>
      </c>
      <c r="L89" s="31"/>
    </row>
    <row r="90" spans="2:47" s="1" customFormat="1" ht="6.9" customHeight="1">
      <c r="B90" s="31"/>
      <c r="L90" s="31"/>
    </row>
    <row r="91" spans="2:47" s="1" customFormat="1" ht="15.15" customHeight="1">
      <c r="B91" s="31"/>
      <c r="C91" s="26" t="s">
        <v>24</v>
      </c>
      <c r="F91" s="24" t="str">
        <f>E15</f>
        <v xml:space="preserve"> </v>
      </c>
      <c r="I91" s="26" t="s">
        <v>29</v>
      </c>
      <c r="J91" s="29" t="str">
        <f>E21</f>
        <v xml:space="preserve"> </v>
      </c>
      <c r="L91" s="31"/>
    </row>
    <row r="92" spans="2:47" s="1" customFormat="1" ht="15.15" customHeight="1">
      <c r="B92" s="31"/>
      <c r="C92" s="26" t="s">
        <v>27</v>
      </c>
      <c r="F92" s="24" t="str">
        <f>IF(E18="","",E18)</f>
        <v>Vyplň údaj</v>
      </c>
      <c r="I92" s="26" t="s">
        <v>31</v>
      </c>
      <c r="J92" s="29" t="str">
        <f>E24</f>
        <v xml:space="preserve"> </v>
      </c>
      <c r="L92" s="31"/>
    </row>
    <row r="93" spans="2:47" s="1" customFormat="1" ht="10.35" customHeight="1">
      <c r="B93" s="31"/>
      <c r="L93" s="31"/>
    </row>
    <row r="94" spans="2:47" s="1" customFormat="1" ht="29.25" customHeight="1">
      <c r="B94" s="31"/>
      <c r="C94" s="100" t="s">
        <v>109</v>
      </c>
      <c r="D94" s="92"/>
      <c r="E94" s="92"/>
      <c r="F94" s="92"/>
      <c r="G94" s="92"/>
      <c r="H94" s="92"/>
      <c r="I94" s="92"/>
      <c r="J94" s="101" t="s">
        <v>110</v>
      </c>
      <c r="K94" s="92"/>
      <c r="L94" s="31"/>
    </row>
    <row r="95" spans="2:47" s="1" customFormat="1" ht="10.35" customHeight="1">
      <c r="B95" s="31"/>
      <c r="L95" s="31"/>
    </row>
    <row r="96" spans="2:47" s="1" customFormat="1" ht="22.95" customHeight="1">
      <c r="B96" s="31"/>
      <c r="C96" s="102" t="s">
        <v>111</v>
      </c>
      <c r="J96" s="65">
        <f>J127</f>
        <v>0</v>
      </c>
      <c r="L96" s="31"/>
      <c r="AU96" s="16" t="s">
        <v>112</v>
      </c>
    </row>
    <row r="97" spans="2:12" s="8" customFormat="1" ht="24.9" customHeight="1">
      <c r="B97" s="103"/>
      <c r="D97" s="104" t="s">
        <v>2372</v>
      </c>
      <c r="E97" s="105"/>
      <c r="F97" s="105"/>
      <c r="G97" s="105"/>
      <c r="H97" s="105"/>
      <c r="I97" s="105"/>
      <c r="J97" s="106">
        <f>J128</f>
        <v>0</v>
      </c>
      <c r="L97" s="103"/>
    </row>
    <row r="98" spans="2:12" s="8" customFormat="1" ht="24.9" customHeight="1">
      <c r="B98" s="103"/>
      <c r="D98" s="104" t="s">
        <v>2373</v>
      </c>
      <c r="E98" s="105"/>
      <c r="F98" s="105"/>
      <c r="G98" s="105"/>
      <c r="H98" s="105"/>
      <c r="I98" s="105"/>
      <c r="J98" s="106">
        <f>J147</f>
        <v>0</v>
      </c>
      <c r="L98" s="103"/>
    </row>
    <row r="99" spans="2:12" s="8" customFormat="1" ht="24.9" customHeight="1">
      <c r="B99" s="103"/>
      <c r="D99" s="104" t="s">
        <v>2374</v>
      </c>
      <c r="E99" s="105"/>
      <c r="F99" s="105"/>
      <c r="G99" s="105"/>
      <c r="H99" s="105"/>
      <c r="I99" s="105"/>
      <c r="J99" s="106">
        <f>J158</f>
        <v>0</v>
      </c>
      <c r="L99" s="103"/>
    </row>
    <row r="100" spans="2:12" s="8" customFormat="1" ht="24.9" customHeight="1">
      <c r="B100" s="103"/>
      <c r="D100" s="104" t="s">
        <v>2375</v>
      </c>
      <c r="E100" s="105"/>
      <c r="F100" s="105"/>
      <c r="G100" s="105"/>
      <c r="H100" s="105"/>
      <c r="I100" s="105"/>
      <c r="J100" s="106">
        <f>J169</f>
        <v>0</v>
      </c>
      <c r="L100" s="103"/>
    </row>
    <row r="101" spans="2:12" s="8" customFormat="1" ht="24.9" customHeight="1">
      <c r="B101" s="103"/>
      <c r="D101" s="104" t="s">
        <v>113</v>
      </c>
      <c r="E101" s="105"/>
      <c r="F101" s="105"/>
      <c r="G101" s="105"/>
      <c r="H101" s="105"/>
      <c r="I101" s="105"/>
      <c r="J101" s="106">
        <f>J177</f>
        <v>0</v>
      </c>
      <c r="L101" s="103"/>
    </row>
    <row r="102" spans="2:12" s="9" customFormat="1" ht="19.95" customHeight="1">
      <c r="B102" s="107"/>
      <c r="D102" s="108" t="s">
        <v>120</v>
      </c>
      <c r="E102" s="109"/>
      <c r="F102" s="109"/>
      <c r="G102" s="109"/>
      <c r="H102" s="109"/>
      <c r="I102" s="109"/>
      <c r="J102" s="110">
        <f>J178</f>
        <v>0</v>
      </c>
      <c r="L102" s="107"/>
    </row>
    <row r="103" spans="2:12" s="8" customFormat="1" ht="24.9" customHeight="1">
      <c r="B103" s="103"/>
      <c r="D103" s="104" t="s">
        <v>2376</v>
      </c>
      <c r="E103" s="105"/>
      <c r="F103" s="105"/>
      <c r="G103" s="105"/>
      <c r="H103" s="105"/>
      <c r="I103" s="105"/>
      <c r="J103" s="106">
        <f>J192</f>
        <v>0</v>
      </c>
      <c r="L103" s="103"/>
    </row>
    <row r="104" spans="2:12" s="8" customFormat="1" ht="24.9" customHeight="1">
      <c r="B104" s="103"/>
      <c r="D104" s="104" t="s">
        <v>2377</v>
      </c>
      <c r="E104" s="105"/>
      <c r="F104" s="105"/>
      <c r="G104" s="105"/>
      <c r="H104" s="105"/>
      <c r="I104" s="105"/>
      <c r="J104" s="106">
        <f>J198</f>
        <v>0</v>
      </c>
      <c r="L104" s="103"/>
    </row>
    <row r="105" spans="2:12" s="8" customFormat="1" ht="24.9" customHeight="1">
      <c r="B105" s="103"/>
      <c r="D105" s="104" t="s">
        <v>2378</v>
      </c>
      <c r="E105" s="105"/>
      <c r="F105" s="105"/>
      <c r="G105" s="105"/>
      <c r="H105" s="105"/>
      <c r="I105" s="105"/>
      <c r="J105" s="106">
        <f>J203</f>
        <v>0</v>
      </c>
      <c r="L105" s="103"/>
    </row>
    <row r="106" spans="2:12" s="8" customFormat="1" ht="24.9" customHeight="1">
      <c r="B106" s="103"/>
      <c r="D106" s="104" t="s">
        <v>2379</v>
      </c>
      <c r="E106" s="105"/>
      <c r="F106" s="105"/>
      <c r="G106" s="105"/>
      <c r="H106" s="105"/>
      <c r="I106" s="105"/>
      <c r="J106" s="106">
        <f>J315</f>
        <v>0</v>
      </c>
      <c r="L106" s="103"/>
    </row>
    <row r="107" spans="2:12" s="8" customFormat="1" ht="24.9" customHeight="1">
      <c r="B107" s="103"/>
      <c r="D107" s="104" t="s">
        <v>2380</v>
      </c>
      <c r="E107" s="105"/>
      <c r="F107" s="105"/>
      <c r="G107" s="105"/>
      <c r="H107" s="105"/>
      <c r="I107" s="105"/>
      <c r="J107" s="106">
        <f>J318</f>
        <v>0</v>
      </c>
      <c r="L107" s="103"/>
    </row>
    <row r="108" spans="2:12" s="1" customFormat="1" ht="21.75" customHeight="1">
      <c r="B108" s="31"/>
      <c r="L108" s="31"/>
    </row>
    <row r="109" spans="2:12" s="1" customFormat="1" ht="6.9" customHeight="1">
      <c r="B109" s="43"/>
      <c r="C109" s="44"/>
      <c r="D109" s="44"/>
      <c r="E109" s="44"/>
      <c r="F109" s="44"/>
      <c r="G109" s="44"/>
      <c r="H109" s="44"/>
      <c r="I109" s="44"/>
      <c r="J109" s="44"/>
      <c r="K109" s="44"/>
      <c r="L109" s="31"/>
    </row>
    <row r="113" spans="2:63" s="1" customFormat="1" ht="6.9" customHeight="1">
      <c r="B113" s="45"/>
      <c r="C113" s="46"/>
      <c r="D113" s="46"/>
      <c r="E113" s="46"/>
      <c r="F113" s="46"/>
      <c r="G113" s="46"/>
      <c r="H113" s="46"/>
      <c r="I113" s="46"/>
      <c r="J113" s="46"/>
      <c r="K113" s="46"/>
      <c r="L113" s="31"/>
    </row>
    <row r="114" spans="2:63" s="1" customFormat="1" ht="24.9" customHeight="1">
      <c r="B114" s="31"/>
      <c r="C114" s="20" t="s">
        <v>140</v>
      </c>
      <c r="L114" s="31"/>
    </row>
    <row r="115" spans="2:63" s="1" customFormat="1" ht="6.9" customHeight="1">
      <c r="B115" s="31"/>
      <c r="L115" s="31"/>
    </row>
    <row r="116" spans="2:63" s="1" customFormat="1" ht="12" customHeight="1">
      <c r="B116" s="31"/>
      <c r="C116" s="26" t="s">
        <v>16</v>
      </c>
      <c r="L116" s="31"/>
    </row>
    <row r="117" spans="2:63" s="1" customFormat="1" ht="16.5" customHeight="1">
      <c r="B117" s="31"/>
      <c r="E117" s="230" t="str">
        <f>E7</f>
        <v>Třebenice - nástavba mateřské školy</v>
      </c>
      <c r="F117" s="231"/>
      <c r="G117" s="231"/>
      <c r="H117" s="231"/>
      <c r="L117" s="31"/>
    </row>
    <row r="118" spans="2:63" s="1" customFormat="1" ht="12" customHeight="1">
      <c r="B118" s="31"/>
      <c r="C118" s="26" t="s">
        <v>106</v>
      </c>
      <c r="L118" s="31"/>
    </row>
    <row r="119" spans="2:63" s="1" customFormat="1" ht="16.5" customHeight="1">
      <c r="B119" s="31"/>
      <c r="E119" s="210" t="str">
        <f>E9</f>
        <v>5 - ocelová konstrukce nástavby a opláštění</v>
      </c>
      <c r="F119" s="229"/>
      <c r="G119" s="229"/>
      <c r="H119" s="229"/>
      <c r="L119" s="31"/>
    </row>
    <row r="120" spans="2:63" s="1" customFormat="1" ht="6.9" customHeight="1">
      <c r="B120" s="31"/>
      <c r="L120" s="31"/>
    </row>
    <row r="121" spans="2:63" s="1" customFormat="1" ht="12" customHeight="1">
      <c r="B121" s="31"/>
      <c r="C121" s="26" t="s">
        <v>20</v>
      </c>
      <c r="F121" s="24" t="str">
        <f>F12</f>
        <v xml:space="preserve"> </v>
      </c>
      <c r="I121" s="26" t="s">
        <v>22</v>
      </c>
      <c r="J121" s="51" t="str">
        <f>IF(J12="","",J12)</f>
        <v>24. 1. 2025</v>
      </c>
      <c r="L121" s="31"/>
    </row>
    <row r="122" spans="2:63" s="1" customFormat="1" ht="6.9" customHeight="1">
      <c r="B122" s="31"/>
      <c r="L122" s="31"/>
    </row>
    <row r="123" spans="2:63" s="1" customFormat="1" ht="15.15" customHeight="1">
      <c r="B123" s="31"/>
      <c r="C123" s="26" t="s">
        <v>24</v>
      </c>
      <c r="F123" s="24" t="str">
        <f>E15</f>
        <v xml:space="preserve"> </v>
      </c>
      <c r="I123" s="26" t="s">
        <v>29</v>
      </c>
      <c r="J123" s="29" t="str">
        <f>E21</f>
        <v xml:space="preserve"> </v>
      </c>
      <c r="L123" s="31"/>
    </row>
    <row r="124" spans="2:63" s="1" customFormat="1" ht="15.15" customHeight="1">
      <c r="B124" s="31"/>
      <c r="C124" s="26" t="s">
        <v>27</v>
      </c>
      <c r="F124" s="24" t="str">
        <f>IF(E18="","",E18)</f>
        <v>Vyplň údaj</v>
      </c>
      <c r="I124" s="26" t="s">
        <v>31</v>
      </c>
      <c r="J124" s="29" t="str">
        <f>E24</f>
        <v xml:space="preserve"> </v>
      </c>
      <c r="L124" s="31"/>
    </row>
    <row r="125" spans="2:63" s="1" customFormat="1" ht="10.35" customHeight="1">
      <c r="B125" s="31"/>
      <c r="L125" s="31"/>
    </row>
    <row r="126" spans="2:63" s="10" customFormat="1" ht="29.25" customHeight="1">
      <c r="B126" s="111"/>
      <c r="C126" s="112" t="s">
        <v>141</v>
      </c>
      <c r="D126" s="113" t="s">
        <v>58</v>
      </c>
      <c r="E126" s="113" t="s">
        <v>54</v>
      </c>
      <c r="F126" s="113" t="s">
        <v>55</v>
      </c>
      <c r="G126" s="113" t="s">
        <v>142</v>
      </c>
      <c r="H126" s="113" t="s">
        <v>143</v>
      </c>
      <c r="I126" s="113" t="s">
        <v>144</v>
      </c>
      <c r="J126" s="113" t="s">
        <v>110</v>
      </c>
      <c r="K126" s="114" t="s">
        <v>145</v>
      </c>
      <c r="L126" s="111"/>
      <c r="M126" s="58" t="s">
        <v>1</v>
      </c>
      <c r="N126" s="59" t="s">
        <v>37</v>
      </c>
      <c r="O126" s="59" t="s">
        <v>146</v>
      </c>
      <c r="P126" s="59" t="s">
        <v>147</v>
      </c>
      <c r="Q126" s="59" t="s">
        <v>148</v>
      </c>
      <c r="R126" s="59" t="s">
        <v>149</v>
      </c>
      <c r="S126" s="59" t="s">
        <v>150</v>
      </c>
      <c r="T126" s="60" t="s">
        <v>151</v>
      </c>
    </row>
    <row r="127" spans="2:63" s="1" customFormat="1" ht="22.95" customHeight="1">
      <c r="B127" s="31"/>
      <c r="C127" s="63" t="s">
        <v>152</v>
      </c>
      <c r="J127" s="115">
        <f>BK127</f>
        <v>0</v>
      </c>
      <c r="L127" s="31"/>
      <c r="M127" s="61"/>
      <c r="N127" s="52"/>
      <c r="O127" s="52"/>
      <c r="P127" s="116">
        <f>P128+P147+P158+P169+P177+P192+P198+P203+P315+P318</f>
        <v>0</v>
      </c>
      <c r="Q127" s="52"/>
      <c r="R127" s="116">
        <f>R128+R147+R158+R169+R177+R192+R198+R203+R315+R318</f>
        <v>0</v>
      </c>
      <c r="S127" s="52"/>
      <c r="T127" s="117">
        <f>T128+T147+T158+T169+T177+T192+T198+T203+T315+T318</f>
        <v>0</v>
      </c>
      <c r="AT127" s="16" t="s">
        <v>72</v>
      </c>
      <c r="AU127" s="16" t="s">
        <v>112</v>
      </c>
      <c r="BK127" s="118">
        <f>BK128+BK147+BK158+BK169+BK177+BK192+BK198+BK203+BK315+BK318</f>
        <v>0</v>
      </c>
    </row>
    <row r="128" spans="2:63" s="11" customFormat="1" ht="25.95" customHeight="1">
      <c r="B128" s="119"/>
      <c r="D128" s="120" t="s">
        <v>72</v>
      </c>
      <c r="E128" s="121" t="s">
        <v>85</v>
      </c>
      <c r="F128" s="121" t="s">
        <v>180</v>
      </c>
      <c r="I128" s="122"/>
      <c r="J128" s="123">
        <f>BK128</f>
        <v>0</v>
      </c>
      <c r="L128" s="119"/>
      <c r="M128" s="124"/>
      <c r="P128" s="125">
        <f>SUM(P129:P146)</f>
        <v>0</v>
      </c>
      <c r="R128" s="125">
        <f>SUM(R129:R146)</f>
        <v>0</v>
      </c>
      <c r="T128" s="126">
        <f>SUM(T129:T146)</f>
        <v>0</v>
      </c>
      <c r="AR128" s="120" t="s">
        <v>78</v>
      </c>
      <c r="AT128" s="127" t="s">
        <v>72</v>
      </c>
      <c r="AU128" s="127" t="s">
        <v>73</v>
      </c>
      <c r="AY128" s="120" t="s">
        <v>155</v>
      </c>
      <c r="BK128" s="128">
        <f>SUM(BK129:BK146)</f>
        <v>0</v>
      </c>
    </row>
    <row r="129" spans="2:65" s="1" customFormat="1" ht="24.15" customHeight="1">
      <c r="B129" s="31"/>
      <c r="C129" s="156" t="s">
        <v>78</v>
      </c>
      <c r="D129" s="156" t="s">
        <v>167</v>
      </c>
      <c r="E129" s="157" t="s">
        <v>2381</v>
      </c>
      <c r="F129" s="158" t="s">
        <v>2382</v>
      </c>
      <c r="G129" s="159" t="s">
        <v>183</v>
      </c>
      <c r="H129" s="160">
        <v>278.185</v>
      </c>
      <c r="I129" s="161"/>
      <c r="J129" s="162">
        <f>ROUND(I129*H129,2)</f>
        <v>0</v>
      </c>
      <c r="K129" s="158" t="s">
        <v>1</v>
      </c>
      <c r="L129" s="31"/>
      <c r="M129" s="163" t="s">
        <v>1</v>
      </c>
      <c r="N129" s="164" t="s">
        <v>38</v>
      </c>
      <c r="P129" s="141">
        <f>O129*H129</f>
        <v>0</v>
      </c>
      <c r="Q129" s="141">
        <v>0</v>
      </c>
      <c r="R129" s="141">
        <f>Q129*H129</f>
        <v>0</v>
      </c>
      <c r="S129" s="141">
        <v>0</v>
      </c>
      <c r="T129" s="142">
        <f>S129*H129</f>
        <v>0</v>
      </c>
      <c r="AR129" s="143" t="s">
        <v>88</v>
      </c>
      <c r="AT129" s="143" t="s">
        <v>167</v>
      </c>
      <c r="AU129" s="143" t="s">
        <v>78</v>
      </c>
      <c r="AY129" s="16" t="s">
        <v>155</v>
      </c>
      <c r="BE129" s="144">
        <f>IF(N129="základní",J129,0)</f>
        <v>0</v>
      </c>
      <c r="BF129" s="144">
        <f>IF(N129="snížená",J129,0)</f>
        <v>0</v>
      </c>
      <c r="BG129" s="144">
        <f>IF(N129="zákl. přenesená",J129,0)</f>
        <v>0</v>
      </c>
      <c r="BH129" s="144">
        <f>IF(N129="sníž. přenesená",J129,0)</f>
        <v>0</v>
      </c>
      <c r="BI129" s="144">
        <f>IF(N129="nulová",J129,0)</f>
        <v>0</v>
      </c>
      <c r="BJ129" s="16" t="s">
        <v>78</v>
      </c>
      <c r="BK129" s="144">
        <f>ROUND(I129*H129,2)</f>
        <v>0</v>
      </c>
      <c r="BL129" s="16" t="s">
        <v>88</v>
      </c>
      <c r="BM129" s="143" t="s">
        <v>333</v>
      </c>
    </row>
    <row r="130" spans="2:65" s="1" customFormat="1" ht="19.2">
      <c r="B130" s="31"/>
      <c r="D130" s="145" t="s">
        <v>163</v>
      </c>
      <c r="F130" s="146" t="s">
        <v>2382</v>
      </c>
      <c r="I130" s="147"/>
      <c r="L130" s="31"/>
      <c r="M130" s="148"/>
      <c r="T130" s="55"/>
      <c r="AT130" s="16" t="s">
        <v>163</v>
      </c>
      <c r="AU130" s="16" t="s">
        <v>78</v>
      </c>
    </row>
    <row r="131" spans="2:65" s="1" customFormat="1" ht="16.5" customHeight="1">
      <c r="B131" s="31"/>
      <c r="C131" s="156" t="s">
        <v>82</v>
      </c>
      <c r="D131" s="156" t="s">
        <v>167</v>
      </c>
      <c r="E131" s="157" t="s">
        <v>2383</v>
      </c>
      <c r="F131" s="158" t="s">
        <v>2384</v>
      </c>
      <c r="G131" s="159" t="s">
        <v>170</v>
      </c>
      <c r="H131" s="160">
        <v>1.6639999999999999</v>
      </c>
      <c r="I131" s="161"/>
      <c r="J131" s="162">
        <f>ROUND(I131*H131,2)</f>
        <v>0</v>
      </c>
      <c r="K131" s="158" t="s">
        <v>1</v>
      </c>
      <c r="L131" s="31"/>
      <c r="M131" s="163" t="s">
        <v>1</v>
      </c>
      <c r="N131" s="164" t="s">
        <v>38</v>
      </c>
      <c r="P131" s="141">
        <f>O131*H131</f>
        <v>0</v>
      </c>
      <c r="Q131" s="141">
        <v>0</v>
      </c>
      <c r="R131" s="141">
        <f>Q131*H131</f>
        <v>0</v>
      </c>
      <c r="S131" s="141">
        <v>0</v>
      </c>
      <c r="T131" s="142">
        <f>S131*H131</f>
        <v>0</v>
      </c>
      <c r="AR131" s="143" t="s">
        <v>88</v>
      </c>
      <c r="AT131" s="143" t="s">
        <v>167</v>
      </c>
      <c r="AU131" s="143" t="s">
        <v>78</v>
      </c>
      <c r="AY131" s="16" t="s">
        <v>155</v>
      </c>
      <c r="BE131" s="144">
        <f>IF(N131="základní",J131,0)</f>
        <v>0</v>
      </c>
      <c r="BF131" s="144">
        <f>IF(N131="snížená",J131,0)</f>
        <v>0</v>
      </c>
      <c r="BG131" s="144">
        <f>IF(N131="zákl. přenesená",J131,0)</f>
        <v>0</v>
      </c>
      <c r="BH131" s="144">
        <f>IF(N131="sníž. přenesená",J131,0)</f>
        <v>0</v>
      </c>
      <c r="BI131" s="144">
        <f>IF(N131="nulová",J131,0)</f>
        <v>0</v>
      </c>
      <c r="BJ131" s="16" t="s">
        <v>78</v>
      </c>
      <c r="BK131" s="144">
        <f>ROUND(I131*H131,2)</f>
        <v>0</v>
      </c>
      <c r="BL131" s="16" t="s">
        <v>88</v>
      </c>
      <c r="BM131" s="143" t="s">
        <v>366</v>
      </c>
    </row>
    <row r="132" spans="2:65" s="1" customFormat="1">
      <c r="B132" s="31"/>
      <c r="D132" s="145" t="s">
        <v>163</v>
      </c>
      <c r="F132" s="146" t="s">
        <v>2384</v>
      </c>
      <c r="I132" s="147"/>
      <c r="L132" s="31"/>
      <c r="M132" s="148"/>
      <c r="T132" s="55"/>
      <c r="AT132" s="16" t="s">
        <v>163</v>
      </c>
      <c r="AU132" s="16" t="s">
        <v>78</v>
      </c>
    </row>
    <row r="133" spans="2:65" s="12" customFormat="1">
      <c r="B133" s="149"/>
      <c r="D133" s="145" t="s">
        <v>164</v>
      </c>
      <c r="E133" s="155" t="s">
        <v>1</v>
      </c>
      <c r="F133" s="150" t="s">
        <v>2385</v>
      </c>
      <c r="H133" s="151">
        <v>1.6639999999999999</v>
      </c>
      <c r="I133" s="152"/>
      <c r="L133" s="149"/>
      <c r="M133" s="153"/>
      <c r="T133" s="154"/>
      <c r="AT133" s="155" t="s">
        <v>164</v>
      </c>
      <c r="AU133" s="155" t="s">
        <v>78</v>
      </c>
      <c r="AV133" s="12" t="s">
        <v>82</v>
      </c>
      <c r="AW133" s="12" t="s">
        <v>30</v>
      </c>
      <c r="AX133" s="12" t="s">
        <v>73</v>
      </c>
      <c r="AY133" s="155" t="s">
        <v>155</v>
      </c>
    </row>
    <row r="134" spans="2:65" s="14" customFormat="1">
      <c r="B134" s="172"/>
      <c r="D134" s="145" t="s">
        <v>164</v>
      </c>
      <c r="E134" s="173" t="s">
        <v>1</v>
      </c>
      <c r="F134" s="174" t="s">
        <v>179</v>
      </c>
      <c r="H134" s="175">
        <v>1.6639999999999999</v>
      </c>
      <c r="I134" s="176"/>
      <c r="L134" s="172"/>
      <c r="M134" s="177"/>
      <c r="T134" s="178"/>
      <c r="AT134" s="173" t="s">
        <v>164</v>
      </c>
      <c r="AU134" s="173" t="s">
        <v>78</v>
      </c>
      <c r="AV134" s="14" t="s">
        <v>88</v>
      </c>
      <c r="AW134" s="14" t="s">
        <v>30</v>
      </c>
      <c r="AX134" s="14" t="s">
        <v>78</v>
      </c>
      <c r="AY134" s="173" t="s">
        <v>155</v>
      </c>
    </row>
    <row r="135" spans="2:65" s="1" customFormat="1" ht="16.5" customHeight="1">
      <c r="B135" s="31"/>
      <c r="C135" s="156" t="s">
        <v>85</v>
      </c>
      <c r="D135" s="156" t="s">
        <v>167</v>
      </c>
      <c r="E135" s="157" t="s">
        <v>2386</v>
      </c>
      <c r="F135" s="158" t="s">
        <v>2387</v>
      </c>
      <c r="G135" s="159" t="s">
        <v>183</v>
      </c>
      <c r="H135" s="160">
        <v>6.48</v>
      </c>
      <c r="I135" s="161"/>
      <c r="J135" s="162">
        <f>ROUND(I135*H135,2)</f>
        <v>0</v>
      </c>
      <c r="K135" s="158" t="s">
        <v>1</v>
      </c>
      <c r="L135" s="31"/>
      <c r="M135" s="163" t="s">
        <v>1</v>
      </c>
      <c r="N135" s="164" t="s">
        <v>38</v>
      </c>
      <c r="P135" s="141">
        <f>O135*H135</f>
        <v>0</v>
      </c>
      <c r="Q135" s="141">
        <v>0</v>
      </c>
      <c r="R135" s="141">
        <f>Q135*H135</f>
        <v>0</v>
      </c>
      <c r="S135" s="141">
        <v>0</v>
      </c>
      <c r="T135" s="142">
        <f>S135*H135</f>
        <v>0</v>
      </c>
      <c r="AR135" s="143" t="s">
        <v>88</v>
      </c>
      <c r="AT135" s="143" t="s">
        <v>167</v>
      </c>
      <c r="AU135" s="143" t="s">
        <v>78</v>
      </c>
      <c r="AY135" s="16" t="s">
        <v>155</v>
      </c>
      <c r="BE135" s="144">
        <f>IF(N135="základní",J135,0)</f>
        <v>0</v>
      </c>
      <c r="BF135" s="144">
        <f>IF(N135="snížená",J135,0)</f>
        <v>0</v>
      </c>
      <c r="BG135" s="144">
        <f>IF(N135="zákl. přenesená",J135,0)</f>
        <v>0</v>
      </c>
      <c r="BH135" s="144">
        <f>IF(N135="sníž. přenesená",J135,0)</f>
        <v>0</v>
      </c>
      <c r="BI135" s="144">
        <f>IF(N135="nulová",J135,0)</f>
        <v>0</v>
      </c>
      <c r="BJ135" s="16" t="s">
        <v>78</v>
      </c>
      <c r="BK135" s="144">
        <f>ROUND(I135*H135,2)</f>
        <v>0</v>
      </c>
      <c r="BL135" s="16" t="s">
        <v>88</v>
      </c>
      <c r="BM135" s="143" t="s">
        <v>378</v>
      </c>
    </row>
    <row r="136" spans="2:65" s="1" customFormat="1">
      <c r="B136" s="31"/>
      <c r="D136" s="145" t="s">
        <v>163</v>
      </c>
      <c r="F136" s="146" t="s">
        <v>2387</v>
      </c>
      <c r="I136" s="147"/>
      <c r="L136" s="31"/>
      <c r="M136" s="148"/>
      <c r="T136" s="55"/>
      <c r="AT136" s="16" t="s">
        <v>163</v>
      </c>
      <c r="AU136" s="16" t="s">
        <v>78</v>
      </c>
    </row>
    <row r="137" spans="2:65" s="12" customFormat="1">
      <c r="B137" s="149"/>
      <c r="D137" s="145" t="s">
        <v>164</v>
      </c>
      <c r="E137" s="155" t="s">
        <v>1</v>
      </c>
      <c r="F137" s="150" t="s">
        <v>2388</v>
      </c>
      <c r="H137" s="151">
        <v>6.48</v>
      </c>
      <c r="I137" s="152"/>
      <c r="L137" s="149"/>
      <c r="M137" s="153"/>
      <c r="T137" s="154"/>
      <c r="AT137" s="155" t="s">
        <v>164</v>
      </c>
      <c r="AU137" s="155" t="s">
        <v>78</v>
      </c>
      <c r="AV137" s="12" t="s">
        <v>82</v>
      </c>
      <c r="AW137" s="12" t="s">
        <v>30</v>
      </c>
      <c r="AX137" s="12" t="s">
        <v>73</v>
      </c>
      <c r="AY137" s="155" t="s">
        <v>155</v>
      </c>
    </row>
    <row r="138" spans="2:65" s="14" customFormat="1">
      <c r="B138" s="172"/>
      <c r="D138" s="145" t="s">
        <v>164</v>
      </c>
      <c r="E138" s="173" t="s">
        <v>1</v>
      </c>
      <c r="F138" s="174" t="s">
        <v>179</v>
      </c>
      <c r="H138" s="175">
        <v>6.48</v>
      </c>
      <c r="I138" s="176"/>
      <c r="L138" s="172"/>
      <c r="M138" s="177"/>
      <c r="T138" s="178"/>
      <c r="AT138" s="173" t="s">
        <v>164</v>
      </c>
      <c r="AU138" s="173" t="s">
        <v>78</v>
      </c>
      <c r="AV138" s="14" t="s">
        <v>88</v>
      </c>
      <c r="AW138" s="14" t="s">
        <v>30</v>
      </c>
      <c r="AX138" s="14" t="s">
        <v>78</v>
      </c>
      <c r="AY138" s="173" t="s">
        <v>155</v>
      </c>
    </row>
    <row r="139" spans="2:65" s="1" customFormat="1" ht="16.5" customHeight="1">
      <c r="B139" s="31"/>
      <c r="C139" s="156" t="s">
        <v>88</v>
      </c>
      <c r="D139" s="156" t="s">
        <v>167</v>
      </c>
      <c r="E139" s="157" t="s">
        <v>2389</v>
      </c>
      <c r="F139" s="158" t="s">
        <v>2390</v>
      </c>
      <c r="G139" s="159" t="s">
        <v>191</v>
      </c>
      <c r="H139" s="160">
        <v>394</v>
      </c>
      <c r="I139" s="161"/>
      <c r="J139" s="162">
        <f>ROUND(I139*H139,2)</f>
        <v>0</v>
      </c>
      <c r="K139" s="158" t="s">
        <v>1</v>
      </c>
      <c r="L139" s="31"/>
      <c r="M139" s="163" t="s">
        <v>1</v>
      </c>
      <c r="N139" s="164" t="s">
        <v>38</v>
      </c>
      <c r="P139" s="141">
        <f>O139*H139</f>
        <v>0</v>
      </c>
      <c r="Q139" s="141">
        <v>0</v>
      </c>
      <c r="R139" s="141">
        <f>Q139*H139</f>
        <v>0</v>
      </c>
      <c r="S139" s="141">
        <v>0</v>
      </c>
      <c r="T139" s="142">
        <f>S139*H139</f>
        <v>0</v>
      </c>
      <c r="AR139" s="143" t="s">
        <v>88</v>
      </c>
      <c r="AT139" s="143" t="s">
        <v>167</v>
      </c>
      <c r="AU139" s="143" t="s">
        <v>78</v>
      </c>
      <c r="AY139" s="16" t="s">
        <v>155</v>
      </c>
      <c r="BE139" s="144">
        <f>IF(N139="základní",J139,0)</f>
        <v>0</v>
      </c>
      <c r="BF139" s="144">
        <f>IF(N139="snížená",J139,0)</f>
        <v>0</v>
      </c>
      <c r="BG139" s="144">
        <f>IF(N139="zákl. přenesená",J139,0)</f>
        <v>0</v>
      </c>
      <c r="BH139" s="144">
        <f>IF(N139="sníž. přenesená",J139,0)</f>
        <v>0</v>
      </c>
      <c r="BI139" s="144">
        <f>IF(N139="nulová",J139,0)</f>
        <v>0</v>
      </c>
      <c r="BJ139" s="16" t="s">
        <v>78</v>
      </c>
      <c r="BK139" s="144">
        <f>ROUND(I139*H139,2)</f>
        <v>0</v>
      </c>
      <c r="BL139" s="16" t="s">
        <v>88</v>
      </c>
      <c r="BM139" s="143" t="s">
        <v>399</v>
      </c>
    </row>
    <row r="140" spans="2:65" s="1" customFormat="1">
      <c r="B140" s="31"/>
      <c r="D140" s="145" t="s">
        <v>163</v>
      </c>
      <c r="F140" s="146" t="s">
        <v>2390</v>
      </c>
      <c r="I140" s="147"/>
      <c r="L140" s="31"/>
      <c r="M140" s="148"/>
      <c r="T140" s="55"/>
      <c r="AT140" s="16" t="s">
        <v>163</v>
      </c>
      <c r="AU140" s="16" t="s">
        <v>78</v>
      </c>
    </row>
    <row r="141" spans="2:65" s="1" customFormat="1" ht="24.15" customHeight="1">
      <c r="B141" s="31"/>
      <c r="C141" s="156" t="s">
        <v>91</v>
      </c>
      <c r="D141" s="156" t="s">
        <v>167</v>
      </c>
      <c r="E141" s="157" t="s">
        <v>2391</v>
      </c>
      <c r="F141" s="158" t="s">
        <v>2392</v>
      </c>
      <c r="G141" s="159" t="s">
        <v>183</v>
      </c>
      <c r="H141" s="160">
        <v>3.45</v>
      </c>
      <c r="I141" s="161"/>
      <c r="J141" s="162">
        <f>ROUND(I141*H141,2)</f>
        <v>0</v>
      </c>
      <c r="K141" s="158" t="s">
        <v>1</v>
      </c>
      <c r="L141" s="31"/>
      <c r="M141" s="163" t="s">
        <v>1</v>
      </c>
      <c r="N141" s="164" t="s">
        <v>38</v>
      </c>
      <c r="P141" s="141">
        <f>O141*H141</f>
        <v>0</v>
      </c>
      <c r="Q141" s="141">
        <v>0</v>
      </c>
      <c r="R141" s="141">
        <f>Q141*H141</f>
        <v>0</v>
      </c>
      <c r="S141" s="141">
        <v>0</v>
      </c>
      <c r="T141" s="142">
        <f>S141*H141</f>
        <v>0</v>
      </c>
      <c r="AR141" s="143" t="s">
        <v>88</v>
      </c>
      <c r="AT141" s="143" t="s">
        <v>167</v>
      </c>
      <c r="AU141" s="143" t="s">
        <v>78</v>
      </c>
      <c r="AY141" s="16" t="s">
        <v>155</v>
      </c>
      <c r="BE141" s="144">
        <f>IF(N141="základní",J141,0)</f>
        <v>0</v>
      </c>
      <c r="BF141" s="144">
        <f>IF(N141="snížená",J141,0)</f>
        <v>0</v>
      </c>
      <c r="BG141" s="144">
        <f>IF(N141="zákl. přenesená",J141,0)</f>
        <v>0</v>
      </c>
      <c r="BH141" s="144">
        <f>IF(N141="sníž. přenesená",J141,0)</f>
        <v>0</v>
      </c>
      <c r="BI141" s="144">
        <f>IF(N141="nulová",J141,0)</f>
        <v>0</v>
      </c>
      <c r="BJ141" s="16" t="s">
        <v>78</v>
      </c>
      <c r="BK141" s="144">
        <f>ROUND(I141*H141,2)</f>
        <v>0</v>
      </c>
      <c r="BL141" s="16" t="s">
        <v>88</v>
      </c>
      <c r="BM141" s="143" t="s">
        <v>409</v>
      </c>
    </row>
    <row r="142" spans="2:65" s="1" customFormat="1" ht="19.2">
      <c r="B142" s="31"/>
      <c r="D142" s="145" t="s">
        <v>163</v>
      </c>
      <c r="F142" s="146" t="s">
        <v>2392</v>
      </c>
      <c r="I142" s="147"/>
      <c r="L142" s="31"/>
      <c r="M142" s="148"/>
      <c r="T142" s="55"/>
      <c r="AT142" s="16" t="s">
        <v>163</v>
      </c>
      <c r="AU142" s="16" t="s">
        <v>78</v>
      </c>
    </row>
    <row r="143" spans="2:65" s="12" customFormat="1">
      <c r="B143" s="149"/>
      <c r="D143" s="145" t="s">
        <v>164</v>
      </c>
      <c r="E143" s="155" t="s">
        <v>1</v>
      </c>
      <c r="F143" s="150" t="s">
        <v>2393</v>
      </c>
      <c r="H143" s="151">
        <v>3.45</v>
      </c>
      <c r="I143" s="152"/>
      <c r="L143" s="149"/>
      <c r="M143" s="153"/>
      <c r="T143" s="154"/>
      <c r="AT143" s="155" t="s">
        <v>164</v>
      </c>
      <c r="AU143" s="155" t="s">
        <v>78</v>
      </c>
      <c r="AV143" s="12" t="s">
        <v>82</v>
      </c>
      <c r="AW143" s="12" t="s">
        <v>30</v>
      </c>
      <c r="AX143" s="12" t="s">
        <v>73</v>
      </c>
      <c r="AY143" s="155" t="s">
        <v>155</v>
      </c>
    </row>
    <row r="144" spans="2:65" s="14" customFormat="1">
      <c r="B144" s="172"/>
      <c r="D144" s="145" t="s">
        <v>164</v>
      </c>
      <c r="E144" s="173" t="s">
        <v>1</v>
      </c>
      <c r="F144" s="174" t="s">
        <v>179</v>
      </c>
      <c r="H144" s="175">
        <v>3.45</v>
      </c>
      <c r="I144" s="176"/>
      <c r="L144" s="172"/>
      <c r="M144" s="177"/>
      <c r="T144" s="178"/>
      <c r="AT144" s="173" t="s">
        <v>164</v>
      </c>
      <c r="AU144" s="173" t="s">
        <v>78</v>
      </c>
      <c r="AV144" s="14" t="s">
        <v>88</v>
      </c>
      <c r="AW144" s="14" t="s">
        <v>30</v>
      </c>
      <c r="AX144" s="14" t="s">
        <v>78</v>
      </c>
      <c r="AY144" s="173" t="s">
        <v>155</v>
      </c>
    </row>
    <row r="145" spans="2:65" s="1" customFormat="1" ht="16.5" customHeight="1">
      <c r="B145" s="31"/>
      <c r="C145" s="156" t="s">
        <v>94</v>
      </c>
      <c r="D145" s="156" t="s">
        <v>167</v>
      </c>
      <c r="E145" s="157" t="s">
        <v>2394</v>
      </c>
      <c r="F145" s="158" t="s">
        <v>2395</v>
      </c>
      <c r="G145" s="159" t="s">
        <v>183</v>
      </c>
      <c r="H145" s="160">
        <v>292.09399999999999</v>
      </c>
      <c r="I145" s="161"/>
      <c r="J145" s="162">
        <f>ROUND(I145*H145,2)</f>
        <v>0</v>
      </c>
      <c r="K145" s="158" t="s">
        <v>1</v>
      </c>
      <c r="L145" s="31"/>
      <c r="M145" s="163" t="s">
        <v>1</v>
      </c>
      <c r="N145" s="164" t="s">
        <v>38</v>
      </c>
      <c r="P145" s="141">
        <f>O145*H145</f>
        <v>0</v>
      </c>
      <c r="Q145" s="141">
        <v>0</v>
      </c>
      <c r="R145" s="141">
        <f>Q145*H145</f>
        <v>0</v>
      </c>
      <c r="S145" s="141">
        <v>0</v>
      </c>
      <c r="T145" s="142">
        <f>S145*H145</f>
        <v>0</v>
      </c>
      <c r="AR145" s="143" t="s">
        <v>88</v>
      </c>
      <c r="AT145" s="143" t="s">
        <v>167</v>
      </c>
      <c r="AU145" s="143" t="s">
        <v>78</v>
      </c>
      <c r="AY145" s="16" t="s">
        <v>155</v>
      </c>
      <c r="BE145" s="144">
        <f>IF(N145="základní",J145,0)</f>
        <v>0</v>
      </c>
      <c r="BF145" s="144">
        <f>IF(N145="snížená",J145,0)</f>
        <v>0</v>
      </c>
      <c r="BG145" s="144">
        <f>IF(N145="zákl. přenesená",J145,0)</f>
        <v>0</v>
      </c>
      <c r="BH145" s="144">
        <f>IF(N145="sníž. přenesená",J145,0)</f>
        <v>0</v>
      </c>
      <c r="BI145" s="144">
        <f>IF(N145="nulová",J145,0)</f>
        <v>0</v>
      </c>
      <c r="BJ145" s="16" t="s">
        <v>78</v>
      </c>
      <c r="BK145" s="144">
        <f>ROUND(I145*H145,2)</f>
        <v>0</v>
      </c>
      <c r="BL145" s="16" t="s">
        <v>88</v>
      </c>
      <c r="BM145" s="143" t="s">
        <v>419</v>
      </c>
    </row>
    <row r="146" spans="2:65" s="1" customFormat="1">
      <c r="B146" s="31"/>
      <c r="D146" s="145" t="s">
        <v>163</v>
      </c>
      <c r="F146" s="146" t="s">
        <v>2395</v>
      </c>
      <c r="I146" s="147"/>
      <c r="L146" s="31"/>
      <c r="M146" s="148"/>
      <c r="T146" s="55"/>
      <c r="AT146" s="16" t="s">
        <v>163</v>
      </c>
      <c r="AU146" s="16" t="s">
        <v>78</v>
      </c>
    </row>
    <row r="147" spans="2:65" s="11" customFormat="1" ht="25.95" customHeight="1">
      <c r="B147" s="119"/>
      <c r="D147" s="120" t="s">
        <v>72</v>
      </c>
      <c r="E147" s="121" t="s">
        <v>595</v>
      </c>
      <c r="F147" s="121" t="s">
        <v>2396</v>
      </c>
      <c r="I147" s="122"/>
      <c r="J147" s="123">
        <f>BK147</f>
        <v>0</v>
      </c>
      <c r="L147" s="119"/>
      <c r="M147" s="124"/>
      <c r="P147" s="125">
        <f>SUM(P148:P157)</f>
        <v>0</v>
      </c>
      <c r="R147" s="125">
        <f>SUM(R148:R157)</f>
        <v>0</v>
      </c>
      <c r="T147" s="126">
        <f>SUM(T148:T157)</f>
        <v>0</v>
      </c>
      <c r="AR147" s="120" t="s">
        <v>78</v>
      </c>
      <c r="AT147" s="127" t="s">
        <v>72</v>
      </c>
      <c r="AU147" s="127" t="s">
        <v>73</v>
      </c>
      <c r="AY147" s="120" t="s">
        <v>155</v>
      </c>
      <c r="BK147" s="128">
        <f>SUM(BK148:BK157)</f>
        <v>0</v>
      </c>
    </row>
    <row r="148" spans="2:65" s="1" customFormat="1" ht="16.5" customHeight="1">
      <c r="B148" s="31"/>
      <c r="C148" s="156" t="s">
        <v>97</v>
      </c>
      <c r="D148" s="156" t="s">
        <v>167</v>
      </c>
      <c r="E148" s="157" t="s">
        <v>2397</v>
      </c>
      <c r="F148" s="158" t="s">
        <v>2398</v>
      </c>
      <c r="G148" s="159" t="s">
        <v>183</v>
      </c>
      <c r="H148" s="160">
        <v>239.4</v>
      </c>
      <c r="I148" s="161"/>
      <c r="J148" s="162">
        <f>ROUND(I148*H148,2)</f>
        <v>0</v>
      </c>
      <c r="K148" s="158" t="s">
        <v>1</v>
      </c>
      <c r="L148" s="31"/>
      <c r="M148" s="163" t="s">
        <v>1</v>
      </c>
      <c r="N148" s="164" t="s">
        <v>38</v>
      </c>
      <c r="P148" s="141">
        <f>O148*H148</f>
        <v>0</v>
      </c>
      <c r="Q148" s="141">
        <v>0</v>
      </c>
      <c r="R148" s="141">
        <f>Q148*H148</f>
        <v>0</v>
      </c>
      <c r="S148" s="141">
        <v>0</v>
      </c>
      <c r="T148" s="142">
        <f>S148*H148</f>
        <v>0</v>
      </c>
      <c r="AR148" s="143" t="s">
        <v>88</v>
      </c>
      <c r="AT148" s="143" t="s">
        <v>167</v>
      </c>
      <c r="AU148" s="143" t="s">
        <v>78</v>
      </c>
      <c r="AY148" s="16" t="s">
        <v>155</v>
      </c>
      <c r="BE148" s="144">
        <f>IF(N148="základní",J148,0)</f>
        <v>0</v>
      </c>
      <c r="BF148" s="144">
        <f>IF(N148="snížená",J148,0)</f>
        <v>0</v>
      </c>
      <c r="BG148" s="144">
        <f>IF(N148="zákl. přenesená",J148,0)</f>
        <v>0</v>
      </c>
      <c r="BH148" s="144">
        <f>IF(N148="sníž. přenesená",J148,0)</f>
        <v>0</v>
      </c>
      <c r="BI148" s="144">
        <f>IF(N148="nulová",J148,0)</f>
        <v>0</v>
      </c>
      <c r="BJ148" s="16" t="s">
        <v>78</v>
      </c>
      <c r="BK148" s="144">
        <f>ROUND(I148*H148,2)</f>
        <v>0</v>
      </c>
      <c r="BL148" s="16" t="s">
        <v>88</v>
      </c>
      <c r="BM148" s="143" t="s">
        <v>445</v>
      </c>
    </row>
    <row r="149" spans="2:65" s="1" customFormat="1">
      <c r="B149" s="31"/>
      <c r="D149" s="145" t="s">
        <v>163</v>
      </c>
      <c r="F149" s="146" t="s">
        <v>2398</v>
      </c>
      <c r="I149" s="147"/>
      <c r="L149" s="31"/>
      <c r="M149" s="148"/>
      <c r="T149" s="55"/>
      <c r="AT149" s="16" t="s">
        <v>163</v>
      </c>
      <c r="AU149" s="16" t="s">
        <v>78</v>
      </c>
    </row>
    <row r="150" spans="2:65" s="1" customFormat="1" ht="24.15" customHeight="1">
      <c r="B150" s="31"/>
      <c r="C150" s="156" t="s">
        <v>99</v>
      </c>
      <c r="D150" s="156" t="s">
        <v>167</v>
      </c>
      <c r="E150" s="157" t="s">
        <v>2399</v>
      </c>
      <c r="F150" s="158" t="s">
        <v>2400</v>
      </c>
      <c r="G150" s="159" t="s">
        <v>183</v>
      </c>
      <c r="H150" s="160">
        <v>810</v>
      </c>
      <c r="I150" s="161"/>
      <c r="J150" s="162">
        <f>ROUND(I150*H150,2)</f>
        <v>0</v>
      </c>
      <c r="K150" s="158" t="s">
        <v>1</v>
      </c>
      <c r="L150" s="31"/>
      <c r="M150" s="163" t="s">
        <v>1</v>
      </c>
      <c r="N150" s="164" t="s">
        <v>38</v>
      </c>
      <c r="P150" s="141">
        <f>O150*H150</f>
        <v>0</v>
      </c>
      <c r="Q150" s="141">
        <v>0</v>
      </c>
      <c r="R150" s="141">
        <f>Q150*H150</f>
        <v>0</v>
      </c>
      <c r="S150" s="141">
        <v>0</v>
      </c>
      <c r="T150" s="142">
        <f>S150*H150</f>
        <v>0</v>
      </c>
      <c r="AR150" s="143" t="s">
        <v>88</v>
      </c>
      <c r="AT150" s="143" t="s">
        <v>167</v>
      </c>
      <c r="AU150" s="143" t="s">
        <v>78</v>
      </c>
      <c r="AY150" s="16" t="s">
        <v>155</v>
      </c>
      <c r="BE150" s="144">
        <f>IF(N150="základní",J150,0)</f>
        <v>0</v>
      </c>
      <c r="BF150" s="144">
        <f>IF(N150="snížená",J150,0)</f>
        <v>0</v>
      </c>
      <c r="BG150" s="144">
        <f>IF(N150="zákl. přenesená",J150,0)</f>
        <v>0</v>
      </c>
      <c r="BH150" s="144">
        <f>IF(N150="sníž. přenesená",J150,0)</f>
        <v>0</v>
      </c>
      <c r="BI150" s="144">
        <f>IF(N150="nulová",J150,0)</f>
        <v>0</v>
      </c>
      <c r="BJ150" s="16" t="s">
        <v>78</v>
      </c>
      <c r="BK150" s="144">
        <f>ROUND(I150*H150,2)</f>
        <v>0</v>
      </c>
      <c r="BL150" s="16" t="s">
        <v>88</v>
      </c>
      <c r="BM150" s="143" t="s">
        <v>461</v>
      </c>
    </row>
    <row r="151" spans="2:65" s="1" customFormat="1" ht="19.2">
      <c r="B151" s="31"/>
      <c r="D151" s="145" t="s">
        <v>163</v>
      </c>
      <c r="F151" s="146" t="s">
        <v>2400</v>
      </c>
      <c r="I151" s="147"/>
      <c r="L151" s="31"/>
      <c r="M151" s="148"/>
      <c r="T151" s="55"/>
      <c r="AT151" s="16" t="s">
        <v>163</v>
      </c>
      <c r="AU151" s="16" t="s">
        <v>78</v>
      </c>
    </row>
    <row r="152" spans="2:65" s="12" customFormat="1">
      <c r="B152" s="149"/>
      <c r="D152" s="145" t="s">
        <v>164</v>
      </c>
      <c r="E152" s="155" t="s">
        <v>1</v>
      </c>
      <c r="F152" s="150" t="s">
        <v>2401</v>
      </c>
      <c r="H152" s="151">
        <v>810</v>
      </c>
      <c r="I152" s="152"/>
      <c r="L152" s="149"/>
      <c r="M152" s="153"/>
      <c r="T152" s="154"/>
      <c r="AT152" s="155" t="s">
        <v>164</v>
      </c>
      <c r="AU152" s="155" t="s">
        <v>78</v>
      </c>
      <c r="AV152" s="12" t="s">
        <v>82</v>
      </c>
      <c r="AW152" s="12" t="s">
        <v>30</v>
      </c>
      <c r="AX152" s="12" t="s">
        <v>73</v>
      </c>
      <c r="AY152" s="155" t="s">
        <v>155</v>
      </c>
    </row>
    <row r="153" spans="2:65" s="14" customFormat="1">
      <c r="B153" s="172"/>
      <c r="D153" s="145" t="s">
        <v>164</v>
      </c>
      <c r="E153" s="173" t="s">
        <v>1</v>
      </c>
      <c r="F153" s="174" t="s">
        <v>179</v>
      </c>
      <c r="H153" s="175">
        <v>810</v>
      </c>
      <c r="I153" s="176"/>
      <c r="L153" s="172"/>
      <c r="M153" s="177"/>
      <c r="T153" s="178"/>
      <c r="AT153" s="173" t="s">
        <v>164</v>
      </c>
      <c r="AU153" s="173" t="s">
        <v>78</v>
      </c>
      <c r="AV153" s="14" t="s">
        <v>88</v>
      </c>
      <c r="AW153" s="14" t="s">
        <v>30</v>
      </c>
      <c r="AX153" s="14" t="s">
        <v>78</v>
      </c>
      <c r="AY153" s="173" t="s">
        <v>155</v>
      </c>
    </row>
    <row r="154" spans="2:65" s="1" customFormat="1" ht="24.15" customHeight="1">
      <c r="B154" s="31"/>
      <c r="C154" s="156" t="s">
        <v>224</v>
      </c>
      <c r="D154" s="156" t="s">
        <v>167</v>
      </c>
      <c r="E154" s="157" t="s">
        <v>2402</v>
      </c>
      <c r="F154" s="158" t="s">
        <v>2403</v>
      </c>
      <c r="G154" s="159" t="s">
        <v>183</v>
      </c>
      <c r="H154" s="160">
        <v>30</v>
      </c>
      <c r="I154" s="161"/>
      <c r="J154" s="162">
        <f>ROUND(I154*H154,2)</f>
        <v>0</v>
      </c>
      <c r="K154" s="158" t="s">
        <v>1</v>
      </c>
      <c r="L154" s="31"/>
      <c r="M154" s="163" t="s">
        <v>1</v>
      </c>
      <c r="N154" s="164" t="s">
        <v>38</v>
      </c>
      <c r="P154" s="141">
        <f>O154*H154</f>
        <v>0</v>
      </c>
      <c r="Q154" s="141">
        <v>0</v>
      </c>
      <c r="R154" s="141">
        <f>Q154*H154</f>
        <v>0</v>
      </c>
      <c r="S154" s="141">
        <v>0</v>
      </c>
      <c r="T154" s="142">
        <f>S154*H154</f>
        <v>0</v>
      </c>
      <c r="AR154" s="143" t="s">
        <v>88</v>
      </c>
      <c r="AT154" s="143" t="s">
        <v>167</v>
      </c>
      <c r="AU154" s="143" t="s">
        <v>78</v>
      </c>
      <c r="AY154" s="16" t="s">
        <v>155</v>
      </c>
      <c r="BE154" s="144">
        <f>IF(N154="základní",J154,0)</f>
        <v>0</v>
      </c>
      <c r="BF154" s="144">
        <f>IF(N154="snížená",J154,0)</f>
        <v>0</v>
      </c>
      <c r="BG154" s="144">
        <f>IF(N154="zákl. přenesená",J154,0)</f>
        <v>0</v>
      </c>
      <c r="BH154" s="144">
        <f>IF(N154="sníž. přenesená",J154,0)</f>
        <v>0</v>
      </c>
      <c r="BI154" s="144">
        <f>IF(N154="nulová",J154,0)</f>
        <v>0</v>
      </c>
      <c r="BJ154" s="16" t="s">
        <v>78</v>
      </c>
      <c r="BK154" s="144">
        <f>ROUND(I154*H154,2)</f>
        <v>0</v>
      </c>
      <c r="BL154" s="16" t="s">
        <v>88</v>
      </c>
      <c r="BM154" s="143" t="s">
        <v>473</v>
      </c>
    </row>
    <row r="155" spans="2:65" s="1" customFormat="1" ht="19.2">
      <c r="B155" s="31"/>
      <c r="D155" s="145" t="s">
        <v>163</v>
      </c>
      <c r="F155" s="146" t="s">
        <v>2403</v>
      </c>
      <c r="I155" s="147"/>
      <c r="L155" s="31"/>
      <c r="M155" s="148"/>
      <c r="T155" s="55"/>
      <c r="AT155" s="16" t="s">
        <v>163</v>
      </c>
      <c r="AU155" s="16" t="s">
        <v>78</v>
      </c>
    </row>
    <row r="156" spans="2:65" s="12" customFormat="1">
      <c r="B156" s="149"/>
      <c r="D156" s="145" t="s">
        <v>164</v>
      </c>
      <c r="E156" s="155" t="s">
        <v>1</v>
      </c>
      <c r="F156" s="150" t="s">
        <v>2404</v>
      </c>
      <c r="H156" s="151">
        <v>30</v>
      </c>
      <c r="I156" s="152"/>
      <c r="L156" s="149"/>
      <c r="M156" s="153"/>
      <c r="T156" s="154"/>
      <c r="AT156" s="155" t="s">
        <v>164</v>
      </c>
      <c r="AU156" s="155" t="s">
        <v>78</v>
      </c>
      <c r="AV156" s="12" t="s">
        <v>82</v>
      </c>
      <c r="AW156" s="12" t="s">
        <v>30</v>
      </c>
      <c r="AX156" s="12" t="s">
        <v>73</v>
      </c>
      <c r="AY156" s="155" t="s">
        <v>155</v>
      </c>
    </row>
    <row r="157" spans="2:65" s="14" customFormat="1">
      <c r="B157" s="172"/>
      <c r="D157" s="145" t="s">
        <v>164</v>
      </c>
      <c r="E157" s="173" t="s">
        <v>1</v>
      </c>
      <c r="F157" s="174" t="s">
        <v>179</v>
      </c>
      <c r="H157" s="175">
        <v>30</v>
      </c>
      <c r="I157" s="176"/>
      <c r="L157" s="172"/>
      <c r="M157" s="177"/>
      <c r="T157" s="178"/>
      <c r="AT157" s="173" t="s">
        <v>164</v>
      </c>
      <c r="AU157" s="173" t="s">
        <v>78</v>
      </c>
      <c r="AV157" s="14" t="s">
        <v>88</v>
      </c>
      <c r="AW157" s="14" t="s">
        <v>30</v>
      </c>
      <c r="AX157" s="14" t="s">
        <v>78</v>
      </c>
      <c r="AY157" s="173" t="s">
        <v>155</v>
      </c>
    </row>
    <row r="158" spans="2:65" s="11" customFormat="1" ht="25.95" customHeight="1">
      <c r="B158" s="119"/>
      <c r="D158" s="120" t="s">
        <v>72</v>
      </c>
      <c r="E158" s="121" t="s">
        <v>804</v>
      </c>
      <c r="F158" s="121" t="s">
        <v>2405</v>
      </c>
      <c r="I158" s="122"/>
      <c r="J158" s="123">
        <f>BK158</f>
        <v>0</v>
      </c>
      <c r="L158" s="119"/>
      <c r="M158" s="124"/>
      <c r="P158" s="125">
        <f>SUM(P159:P168)</f>
        <v>0</v>
      </c>
      <c r="R158" s="125">
        <f>SUM(R159:R168)</f>
        <v>0</v>
      </c>
      <c r="T158" s="126">
        <f>SUM(T159:T168)</f>
        <v>0</v>
      </c>
      <c r="AR158" s="120" t="s">
        <v>78</v>
      </c>
      <c r="AT158" s="127" t="s">
        <v>72</v>
      </c>
      <c r="AU158" s="127" t="s">
        <v>73</v>
      </c>
      <c r="AY158" s="120" t="s">
        <v>155</v>
      </c>
      <c r="BK158" s="128">
        <f>SUM(BK159:BK168)</f>
        <v>0</v>
      </c>
    </row>
    <row r="159" spans="2:65" s="1" customFormat="1" ht="24.15" customHeight="1">
      <c r="B159" s="31"/>
      <c r="C159" s="156" t="s">
        <v>231</v>
      </c>
      <c r="D159" s="156" t="s">
        <v>167</v>
      </c>
      <c r="E159" s="157" t="s">
        <v>2406</v>
      </c>
      <c r="F159" s="158" t="s">
        <v>2407</v>
      </c>
      <c r="G159" s="159" t="s">
        <v>1301</v>
      </c>
      <c r="H159" s="160">
        <v>1</v>
      </c>
      <c r="I159" s="161"/>
      <c r="J159" s="162">
        <f>ROUND(I159*H159,2)</f>
        <v>0</v>
      </c>
      <c r="K159" s="158" t="s">
        <v>1</v>
      </c>
      <c r="L159" s="31"/>
      <c r="M159" s="163" t="s">
        <v>1</v>
      </c>
      <c r="N159" s="164" t="s">
        <v>38</v>
      </c>
      <c r="P159" s="141">
        <f>O159*H159</f>
        <v>0</v>
      </c>
      <c r="Q159" s="141">
        <v>0</v>
      </c>
      <c r="R159" s="141">
        <f>Q159*H159</f>
        <v>0</v>
      </c>
      <c r="S159" s="141">
        <v>0</v>
      </c>
      <c r="T159" s="142">
        <f>S159*H159</f>
        <v>0</v>
      </c>
      <c r="AR159" s="143" t="s">
        <v>88</v>
      </c>
      <c r="AT159" s="143" t="s">
        <v>167</v>
      </c>
      <c r="AU159" s="143" t="s">
        <v>78</v>
      </c>
      <c r="AY159" s="16" t="s">
        <v>155</v>
      </c>
      <c r="BE159" s="144">
        <f>IF(N159="základní",J159,0)</f>
        <v>0</v>
      </c>
      <c r="BF159" s="144">
        <f>IF(N159="snížená",J159,0)</f>
        <v>0</v>
      </c>
      <c r="BG159" s="144">
        <f>IF(N159="zákl. přenesená",J159,0)</f>
        <v>0</v>
      </c>
      <c r="BH159" s="144">
        <f>IF(N159="sníž. přenesená",J159,0)</f>
        <v>0</v>
      </c>
      <c r="BI159" s="144">
        <f>IF(N159="nulová",J159,0)</f>
        <v>0</v>
      </c>
      <c r="BJ159" s="16" t="s">
        <v>78</v>
      </c>
      <c r="BK159" s="144">
        <f>ROUND(I159*H159,2)</f>
        <v>0</v>
      </c>
      <c r="BL159" s="16" t="s">
        <v>88</v>
      </c>
      <c r="BM159" s="143" t="s">
        <v>759</v>
      </c>
    </row>
    <row r="160" spans="2:65" s="1" customFormat="1" ht="19.2">
      <c r="B160" s="31"/>
      <c r="D160" s="145" t="s">
        <v>163</v>
      </c>
      <c r="F160" s="146" t="s">
        <v>2407</v>
      </c>
      <c r="I160" s="147"/>
      <c r="L160" s="31"/>
      <c r="M160" s="148"/>
      <c r="T160" s="55"/>
      <c r="AT160" s="16" t="s">
        <v>163</v>
      </c>
      <c r="AU160" s="16" t="s">
        <v>78</v>
      </c>
    </row>
    <row r="161" spans="2:65" s="1" customFormat="1" ht="24.15" customHeight="1">
      <c r="B161" s="31"/>
      <c r="C161" s="156" t="s">
        <v>237</v>
      </c>
      <c r="D161" s="156" t="s">
        <v>167</v>
      </c>
      <c r="E161" s="157" t="s">
        <v>2408</v>
      </c>
      <c r="F161" s="158" t="s">
        <v>2409</v>
      </c>
      <c r="G161" s="159" t="s">
        <v>2410</v>
      </c>
      <c r="H161" s="160">
        <v>30</v>
      </c>
      <c r="I161" s="161"/>
      <c r="J161" s="162">
        <f>ROUND(I161*H161,2)</f>
        <v>0</v>
      </c>
      <c r="K161" s="158" t="s">
        <v>1</v>
      </c>
      <c r="L161" s="31"/>
      <c r="M161" s="163" t="s">
        <v>1</v>
      </c>
      <c r="N161" s="164" t="s">
        <v>38</v>
      </c>
      <c r="P161" s="141">
        <f>O161*H161</f>
        <v>0</v>
      </c>
      <c r="Q161" s="141">
        <v>0</v>
      </c>
      <c r="R161" s="141">
        <f>Q161*H161</f>
        <v>0</v>
      </c>
      <c r="S161" s="141">
        <v>0</v>
      </c>
      <c r="T161" s="142">
        <f>S161*H161</f>
        <v>0</v>
      </c>
      <c r="AR161" s="143" t="s">
        <v>88</v>
      </c>
      <c r="AT161" s="143" t="s">
        <v>167</v>
      </c>
      <c r="AU161" s="143" t="s">
        <v>78</v>
      </c>
      <c r="AY161" s="16" t="s">
        <v>155</v>
      </c>
      <c r="BE161" s="144">
        <f>IF(N161="základní",J161,0)</f>
        <v>0</v>
      </c>
      <c r="BF161" s="144">
        <f>IF(N161="snížená",J161,0)</f>
        <v>0</v>
      </c>
      <c r="BG161" s="144">
        <f>IF(N161="zákl. přenesená",J161,0)</f>
        <v>0</v>
      </c>
      <c r="BH161" s="144">
        <f>IF(N161="sníž. přenesená",J161,0)</f>
        <v>0</v>
      </c>
      <c r="BI161" s="144">
        <f>IF(N161="nulová",J161,0)</f>
        <v>0</v>
      </c>
      <c r="BJ161" s="16" t="s">
        <v>78</v>
      </c>
      <c r="BK161" s="144">
        <f>ROUND(I161*H161,2)</f>
        <v>0</v>
      </c>
      <c r="BL161" s="16" t="s">
        <v>88</v>
      </c>
      <c r="BM161" s="143" t="s">
        <v>771</v>
      </c>
    </row>
    <row r="162" spans="2:65" s="1" customFormat="1" ht="19.2">
      <c r="B162" s="31"/>
      <c r="D162" s="145" t="s">
        <v>163</v>
      </c>
      <c r="F162" s="146" t="s">
        <v>2409</v>
      </c>
      <c r="I162" s="147"/>
      <c r="L162" s="31"/>
      <c r="M162" s="148"/>
      <c r="T162" s="55"/>
      <c r="AT162" s="16" t="s">
        <v>163</v>
      </c>
      <c r="AU162" s="16" t="s">
        <v>78</v>
      </c>
    </row>
    <row r="163" spans="2:65" s="1" customFormat="1" ht="24.15" customHeight="1">
      <c r="B163" s="31"/>
      <c r="C163" s="156" t="s">
        <v>244</v>
      </c>
      <c r="D163" s="156" t="s">
        <v>167</v>
      </c>
      <c r="E163" s="157" t="s">
        <v>2411</v>
      </c>
      <c r="F163" s="158" t="s">
        <v>2412</v>
      </c>
      <c r="G163" s="159" t="s">
        <v>1301</v>
      </c>
      <c r="H163" s="160">
        <v>1</v>
      </c>
      <c r="I163" s="161"/>
      <c r="J163" s="162">
        <f>ROUND(I163*H163,2)</f>
        <v>0</v>
      </c>
      <c r="K163" s="158" t="s">
        <v>1</v>
      </c>
      <c r="L163" s="31"/>
      <c r="M163" s="163" t="s">
        <v>1</v>
      </c>
      <c r="N163" s="164" t="s">
        <v>38</v>
      </c>
      <c r="P163" s="141">
        <f>O163*H163</f>
        <v>0</v>
      </c>
      <c r="Q163" s="141">
        <v>0</v>
      </c>
      <c r="R163" s="141">
        <f>Q163*H163</f>
        <v>0</v>
      </c>
      <c r="S163" s="141">
        <v>0</v>
      </c>
      <c r="T163" s="142">
        <f>S163*H163</f>
        <v>0</v>
      </c>
      <c r="AR163" s="143" t="s">
        <v>88</v>
      </c>
      <c r="AT163" s="143" t="s">
        <v>167</v>
      </c>
      <c r="AU163" s="143" t="s">
        <v>78</v>
      </c>
      <c r="AY163" s="16" t="s">
        <v>155</v>
      </c>
      <c r="BE163" s="144">
        <f>IF(N163="základní",J163,0)</f>
        <v>0</v>
      </c>
      <c r="BF163" s="144">
        <f>IF(N163="snížená",J163,0)</f>
        <v>0</v>
      </c>
      <c r="BG163" s="144">
        <f>IF(N163="zákl. přenesená",J163,0)</f>
        <v>0</v>
      </c>
      <c r="BH163" s="144">
        <f>IF(N163="sníž. přenesená",J163,0)</f>
        <v>0</v>
      </c>
      <c r="BI163" s="144">
        <f>IF(N163="nulová",J163,0)</f>
        <v>0</v>
      </c>
      <c r="BJ163" s="16" t="s">
        <v>78</v>
      </c>
      <c r="BK163" s="144">
        <f>ROUND(I163*H163,2)</f>
        <v>0</v>
      </c>
      <c r="BL163" s="16" t="s">
        <v>88</v>
      </c>
      <c r="BM163" s="143" t="s">
        <v>783</v>
      </c>
    </row>
    <row r="164" spans="2:65" s="1" customFormat="1" ht="19.2">
      <c r="B164" s="31"/>
      <c r="D164" s="145" t="s">
        <v>163</v>
      </c>
      <c r="F164" s="146" t="s">
        <v>2412</v>
      </c>
      <c r="I164" s="147"/>
      <c r="L164" s="31"/>
      <c r="M164" s="148"/>
      <c r="T164" s="55"/>
      <c r="AT164" s="16" t="s">
        <v>163</v>
      </c>
      <c r="AU164" s="16" t="s">
        <v>78</v>
      </c>
    </row>
    <row r="165" spans="2:65" s="1" customFormat="1" ht="21.75" customHeight="1">
      <c r="B165" s="31"/>
      <c r="C165" s="156" t="s">
        <v>250</v>
      </c>
      <c r="D165" s="156" t="s">
        <v>167</v>
      </c>
      <c r="E165" s="157" t="s">
        <v>2413</v>
      </c>
      <c r="F165" s="158" t="s">
        <v>2414</v>
      </c>
      <c r="G165" s="159" t="s">
        <v>183</v>
      </c>
      <c r="H165" s="160">
        <v>573.75</v>
      </c>
      <c r="I165" s="161"/>
      <c r="J165" s="162">
        <f>ROUND(I165*H165,2)</f>
        <v>0</v>
      </c>
      <c r="K165" s="158" t="s">
        <v>1</v>
      </c>
      <c r="L165" s="31"/>
      <c r="M165" s="163" t="s">
        <v>1</v>
      </c>
      <c r="N165" s="164" t="s">
        <v>38</v>
      </c>
      <c r="P165" s="141">
        <f>O165*H165</f>
        <v>0</v>
      </c>
      <c r="Q165" s="141">
        <v>0</v>
      </c>
      <c r="R165" s="141">
        <f>Q165*H165</f>
        <v>0</v>
      </c>
      <c r="S165" s="141">
        <v>0</v>
      </c>
      <c r="T165" s="142">
        <f>S165*H165</f>
        <v>0</v>
      </c>
      <c r="AR165" s="143" t="s">
        <v>88</v>
      </c>
      <c r="AT165" s="143" t="s">
        <v>167</v>
      </c>
      <c r="AU165" s="143" t="s">
        <v>78</v>
      </c>
      <c r="AY165" s="16" t="s">
        <v>155</v>
      </c>
      <c r="BE165" s="144">
        <f>IF(N165="základní",J165,0)</f>
        <v>0</v>
      </c>
      <c r="BF165" s="144">
        <f>IF(N165="snížená",J165,0)</f>
        <v>0</v>
      </c>
      <c r="BG165" s="144">
        <f>IF(N165="zákl. přenesená",J165,0)</f>
        <v>0</v>
      </c>
      <c r="BH165" s="144">
        <f>IF(N165="sníž. přenesená",J165,0)</f>
        <v>0</v>
      </c>
      <c r="BI165" s="144">
        <f>IF(N165="nulová",J165,0)</f>
        <v>0</v>
      </c>
      <c r="BJ165" s="16" t="s">
        <v>78</v>
      </c>
      <c r="BK165" s="144">
        <f>ROUND(I165*H165,2)</f>
        <v>0</v>
      </c>
      <c r="BL165" s="16" t="s">
        <v>88</v>
      </c>
      <c r="BM165" s="143" t="s">
        <v>792</v>
      </c>
    </row>
    <row r="166" spans="2:65" s="1" customFormat="1">
      <c r="B166" s="31"/>
      <c r="D166" s="145" t="s">
        <v>163</v>
      </c>
      <c r="F166" s="146" t="s">
        <v>2414</v>
      </c>
      <c r="I166" s="147"/>
      <c r="L166" s="31"/>
      <c r="M166" s="148"/>
      <c r="T166" s="55"/>
      <c r="AT166" s="16" t="s">
        <v>163</v>
      </c>
      <c r="AU166" s="16" t="s">
        <v>78</v>
      </c>
    </row>
    <row r="167" spans="2:65" s="12" customFormat="1">
      <c r="B167" s="149"/>
      <c r="D167" s="145" t="s">
        <v>164</v>
      </c>
      <c r="E167" s="155" t="s">
        <v>1</v>
      </c>
      <c r="F167" s="150" t="s">
        <v>2415</v>
      </c>
      <c r="H167" s="151">
        <v>573.75</v>
      </c>
      <c r="I167" s="152"/>
      <c r="L167" s="149"/>
      <c r="M167" s="153"/>
      <c r="T167" s="154"/>
      <c r="AT167" s="155" t="s">
        <v>164</v>
      </c>
      <c r="AU167" s="155" t="s">
        <v>78</v>
      </c>
      <c r="AV167" s="12" t="s">
        <v>82</v>
      </c>
      <c r="AW167" s="12" t="s">
        <v>30</v>
      </c>
      <c r="AX167" s="12" t="s">
        <v>73</v>
      </c>
      <c r="AY167" s="155" t="s">
        <v>155</v>
      </c>
    </row>
    <row r="168" spans="2:65" s="14" customFormat="1">
      <c r="B168" s="172"/>
      <c r="D168" s="145" t="s">
        <v>164</v>
      </c>
      <c r="E168" s="173" t="s">
        <v>1</v>
      </c>
      <c r="F168" s="174" t="s">
        <v>179</v>
      </c>
      <c r="H168" s="175">
        <v>573.75</v>
      </c>
      <c r="I168" s="176"/>
      <c r="L168" s="172"/>
      <c r="M168" s="177"/>
      <c r="T168" s="178"/>
      <c r="AT168" s="173" t="s">
        <v>164</v>
      </c>
      <c r="AU168" s="173" t="s">
        <v>78</v>
      </c>
      <c r="AV168" s="14" t="s">
        <v>88</v>
      </c>
      <c r="AW168" s="14" t="s">
        <v>30</v>
      </c>
      <c r="AX168" s="14" t="s">
        <v>78</v>
      </c>
      <c r="AY168" s="173" t="s">
        <v>155</v>
      </c>
    </row>
    <row r="169" spans="2:65" s="11" customFormat="1" ht="25.95" customHeight="1">
      <c r="B169" s="119"/>
      <c r="D169" s="120" t="s">
        <v>72</v>
      </c>
      <c r="E169" s="121" t="s">
        <v>821</v>
      </c>
      <c r="F169" s="121" t="s">
        <v>2416</v>
      </c>
      <c r="I169" s="122"/>
      <c r="J169" s="123">
        <f>BK169</f>
        <v>0</v>
      </c>
      <c r="L169" s="119"/>
      <c r="M169" s="124"/>
      <c r="P169" s="125">
        <f>SUM(P170:P176)</f>
        <v>0</v>
      </c>
      <c r="R169" s="125">
        <f>SUM(R170:R176)</f>
        <v>0</v>
      </c>
      <c r="T169" s="126">
        <f>SUM(T170:T176)</f>
        <v>0</v>
      </c>
      <c r="AR169" s="120" t="s">
        <v>78</v>
      </c>
      <c r="AT169" s="127" t="s">
        <v>72</v>
      </c>
      <c r="AU169" s="127" t="s">
        <v>73</v>
      </c>
      <c r="AY169" s="120" t="s">
        <v>155</v>
      </c>
      <c r="BK169" s="128">
        <f>SUM(BK170:BK176)</f>
        <v>0</v>
      </c>
    </row>
    <row r="170" spans="2:65" s="1" customFormat="1" ht="16.5" customHeight="1">
      <c r="B170" s="31"/>
      <c r="C170" s="156" t="s">
        <v>259</v>
      </c>
      <c r="D170" s="156" t="s">
        <v>167</v>
      </c>
      <c r="E170" s="157" t="s">
        <v>2417</v>
      </c>
      <c r="F170" s="158" t="s">
        <v>2418</v>
      </c>
      <c r="G170" s="159" t="s">
        <v>183</v>
      </c>
      <c r="H170" s="160">
        <v>28.416</v>
      </c>
      <c r="I170" s="161"/>
      <c r="J170" s="162">
        <f>ROUND(I170*H170,2)</f>
        <v>0</v>
      </c>
      <c r="K170" s="158" t="s">
        <v>1</v>
      </c>
      <c r="L170" s="31"/>
      <c r="M170" s="163" t="s">
        <v>1</v>
      </c>
      <c r="N170" s="164" t="s">
        <v>38</v>
      </c>
      <c r="P170" s="141">
        <f>O170*H170</f>
        <v>0</v>
      </c>
      <c r="Q170" s="141">
        <v>0</v>
      </c>
      <c r="R170" s="141">
        <f>Q170*H170</f>
        <v>0</v>
      </c>
      <c r="S170" s="141">
        <v>0</v>
      </c>
      <c r="T170" s="142">
        <f>S170*H170</f>
        <v>0</v>
      </c>
      <c r="AR170" s="143" t="s">
        <v>88</v>
      </c>
      <c r="AT170" s="143" t="s">
        <v>167</v>
      </c>
      <c r="AU170" s="143" t="s">
        <v>78</v>
      </c>
      <c r="AY170" s="16" t="s">
        <v>155</v>
      </c>
      <c r="BE170" s="144">
        <f>IF(N170="základní",J170,0)</f>
        <v>0</v>
      </c>
      <c r="BF170" s="144">
        <f>IF(N170="snížená",J170,0)</f>
        <v>0</v>
      </c>
      <c r="BG170" s="144">
        <f>IF(N170="zákl. přenesená",J170,0)</f>
        <v>0</v>
      </c>
      <c r="BH170" s="144">
        <f>IF(N170="sníž. přenesená",J170,0)</f>
        <v>0</v>
      </c>
      <c r="BI170" s="144">
        <f>IF(N170="nulová",J170,0)</f>
        <v>0</v>
      </c>
      <c r="BJ170" s="16" t="s">
        <v>78</v>
      </c>
      <c r="BK170" s="144">
        <f>ROUND(I170*H170,2)</f>
        <v>0</v>
      </c>
      <c r="BL170" s="16" t="s">
        <v>88</v>
      </c>
      <c r="BM170" s="143" t="s">
        <v>867</v>
      </c>
    </row>
    <row r="171" spans="2:65" s="1" customFormat="1">
      <c r="B171" s="31"/>
      <c r="D171" s="145" t="s">
        <v>163</v>
      </c>
      <c r="F171" s="146" t="s">
        <v>2418</v>
      </c>
      <c r="I171" s="147"/>
      <c r="L171" s="31"/>
      <c r="M171" s="148"/>
      <c r="T171" s="55"/>
      <c r="AT171" s="16" t="s">
        <v>163</v>
      </c>
      <c r="AU171" s="16" t="s">
        <v>78</v>
      </c>
    </row>
    <row r="172" spans="2:65" s="12" customFormat="1">
      <c r="B172" s="149"/>
      <c r="D172" s="145" t="s">
        <v>164</v>
      </c>
      <c r="E172" s="155" t="s">
        <v>1</v>
      </c>
      <c r="F172" s="150" t="s">
        <v>2419</v>
      </c>
      <c r="H172" s="151">
        <v>4.125</v>
      </c>
      <c r="I172" s="152"/>
      <c r="L172" s="149"/>
      <c r="M172" s="153"/>
      <c r="T172" s="154"/>
      <c r="AT172" s="155" t="s">
        <v>164</v>
      </c>
      <c r="AU172" s="155" t="s">
        <v>78</v>
      </c>
      <c r="AV172" s="12" t="s">
        <v>82</v>
      </c>
      <c r="AW172" s="12" t="s">
        <v>30</v>
      </c>
      <c r="AX172" s="12" t="s">
        <v>73</v>
      </c>
      <c r="AY172" s="155" t="s">
        <v>155</v>
      </c>
    </row>
    <row r="173" spans="2:65" s="12" customFormat="1">
      <c r="B173" s="149"/>
      <c r="D173" s="145" t="s">
        <v>164</v>
      </c>
      <c r="E173" s="155" t="s">
        <v>1</v>
      </c>
      <c r="F173" s="150" t="s">
        <v>2420</v>
      </c>
      <c r="H173" s="151">
        <v>7.41</v>
      </c>
      <c r="I173" s="152"/>
      <c r="L173" s="149"/>
      <c r="M173" s="153"/>
      <c r="T173" s="154"/>
      <c r="AT173" s="155" t="s">
        <v>164</v>
      </c>
      <c r="AU173" s="155" t="s">
        <v>78</v>
      </c>
      <c r="AV173" s="12" t="s">
        <v>82</v>
      </c>
      <c r="AW173" s="12" t="s">
        <v>30</v>
      </c>
      <c r="AX173" s="12" t="s">
        <v>73</v>
      </c>
      <c r="AY173" s="155" t="s">
        <v>155</v>
      </c>
    </row>
    <row r="174" spans="2:65" s="12" customFormat="1">
      <c r="B174" s="149"/>
      <c r="D174" s="145" t="s">
        <v>164</v>
      </c>
      <c r="E174" s="155" t="s">
        <v>1</v>
      </c>
      <c r="F174" s="150" t="s">
        <v>2421</v>
      </c>
      <c r="H174" s="151">
        <v>15.456</v>
      </c>
      <c r="I174" s="152"/>
      <c r="L174" s="149"/>
      <c r="M174" s="153"/>
      <c r="T174" s="154"/>
      <c r="AT174" s="155" t="s">
        <v>164</v>
      </c>
      <c r="AU174" s="155" t="s">
        <v>78</v>
      </c>
      <c r="AV174" s="12" t="s">
        <v>82</v>
      </c>
      <c r="AW174" s="12" t="s">
        <v>30</v>
      </c>
      <c r="AX174" s="12" t="s">
        <v>73</v>
      </c>
      <c r="AY174" s="155" t="s">
        <v>155</v>
      </c>
    </row>
    <row r="175" spans="2:65" s="12" customFormat="1">
      <c r="B175" s="149"/>
      <c r="D175" s="145" t="s">
        <v>164</v>
      </c>
      <c r="E175" s="155" t="s">
        <v>1</v>
      </c>
      <c r="F175" s="150" t="s">
        <v>2422</v>
      </c>
      <c r="H175" s="151">
        <v>1.425</v>
      </c>
      <c r="I175" s="152"/>
      <c r="L175" s="149"/>
      <c r="M175" s="153"/>
      <c r="T175" s="154"/>
      <c r="AT175" s="155" t="s">
        <v>164</v>
      </c>
      <c r="AU175" s="155" t="s">
        <v>78</v>
      </c>
      <c r="AV175" s="12" t="s">
        <v>82</v>
      </c>
      <c r="AW175" s="12" t="s">
        <v>30</v>
      </c>
      <c r="AX175" s="12" t="s">
        <v>73</v>
      </c>
      <c r="AY175" s="155" t="s">
        <v>155</v>
      </c>
    </row>
    <row r="176" spans="2:65" s="14" customFormat="1">
      <c r="B176" s="172"/>
      <c r="D176" s="145" t="s">
        <v>164</v>
      </c>
      <c r="E176" s="173" t="s">
        <v>1</v>
      </c>
      <c r="F176" s="174" t="s">
        <v>179</v>
      </c>
      <c r="H176" s="175">
        <v>28.416</v>
      </c>
      <c r="I176" s="176"/>
      <c r="L176" s="172"/>
      <c r="M176" s="177"/>
      <c r="T176" s="178"/>
      <c r="AT176" s="173" t="s">
        <v>164</v>
      </c>
      <c r="AU176" s="173" t="s">
        <v>78</v>
      </c>
      <c r="AV176" s="14" t="s">
        <v>88</v>
      </c>
      <c r="AW176" s="14" t="s">
        <v>30</v>
      </c>
      <c r="AX176" s="14" t="s">
        <v>78</v>
      </c>
      <c r="AY176" s="173" t="s">
        <v>155</v>
      </c>
    </row>
    <row r="177" spans="2:65" s="11" customFormat="1" ht="25.95" customHeight="1">
      <c r="B177" s="119"/>
      <c r="D177" s="120" t="s">
        <v>72</v>
      </c>
      <c r="E177" s="121" t="s">
        <v>153</v>
      </c>
      <c r="F177" s="121" t="s">
        <v>154</v>
      </c>
      <c r="I177" s="122"/>
      <c r="J177" s="123">
        <f>BK177</f>
        <v>0</v>
      </c>
      <c r="L177" s="119"/>
      <c r="M177" s="124"/>
      <c r="P177" s="125">
        <f>P178</f>
        <v>0</v>
      </c>
      <c r="R177" s="125">
        <f>R178</f>
        <v>0</v>
      </c>
      <c r="T177" s="126">
        <f>T178</f>
        <v>0</v>
      </c>
      <c r="AR177" s="120" t="s">
        <v>78</v>
      </c>
      <c r="AT177" s="127" t="s">
        <v>72</v>
      </c>
      <c r="AU177" s="127" t="s">
        <v>73</v>
      </c>
      <c r="AY177" s="120" t="s">
        <v>155</v>
      </c>
      <c r="BK177" s="128">
        <f>BK178</f>
        <v>0</v>
      </c>
    </row>
    <row r="178" spans="2:65" s="11" customFormat="1" ht="22.95" customHeight="1">
      <c r="B178" s="119"/>
      <c r="D178" s="120" t="s">
        <v>72</v>
      </c>
      <c r="E178" s="129" t="s">
        <v>625</v>
      </c>
      <c r="F178" s="129" t="s">
        <v>626</v>
      </c>
      <c r="I178" s="122"/>
      <c r="J178" s="130">
        <f>BK178</f>
        <v>0</v>
      </c>
      <c r="L178" s="119"/>
      <c r="M178" s="124"/>
      <c r="P178" s="125">
        <f>SUM(P179:P191)</f>
        <v>0</v>
      </c>
      <c r="R178" s="125">
        <f>SUM(R179:R191)</f>
        <v>0</v>
      </c>
      <c r="T178" s="126">
        <f>SUM(T179:T191)</f>
        <v>0</v>
      </c>
      <c r="AR178" s="120" t="s">
        <v>78</v>
      </c>
      <c r="AT178" s="127" t="s">
        <v>72</v>
      </c>
      <c r="AU178" s="127" t="s">
        <v>78</v>
      </c>
      <c r="AY178" s="120" t="s">
        <v>155</v>
      </c>
      <c r="BK178" s="128">
        <f>SUM(BK179:BK191)</f>
        <v>0</v>
      </c>
    </row>
    <row r="179" spans="2:65" s="1" customFormat="1" ht="24.15" customHeight="1">
      <c r="B179" s="31"/>
      <c r="C179" s="156" t="s">
        <v>8</v>
      </c>
      <c r="D179" s="156" t="s">
        <v>167</v>
      </c>
      <c r="E179" s="157" t="s">
        <v>628</v>
      </c>
      <c r="F179" s="158" t="s">
        <v>629</v>
      </c>
      <c r="G179" s="159" t="s">
        <v>160</v>
      </c>
      <c r="H179" s="160">
        <v>7.84</v>
      </c>
      <c r="I179" s="161"/>
      <c r="J179" s="162">
        <f>ROUND(I179*H179,2)</f>
        <v>0</v>
      </c>
      <c r="K179" s="158" t="s">
        <v>161</v>
      </c>
      <c r="L179" s="31"/>
      <c r="M179" s="163" t="s">
        <v>1</v>
      </c>
      <c r="N179" s="164" t="s">
        <v>38</v>
      </c>
      <c r="P179" s="141">
        <f>O179*H179</f>
        <v>0</v>
      </c>
      <c r="Q179" s="141">
        <v>0</v>
      </c>
      <c r="R179" s="141">
        <f>Q179*H179</f>
        <v>0</v>
      </c>
      <c r="S179" s="141">
        <v>0</v>
      </c>
      <c r="T179" s="142">
        <f>S179*H179</f>
        <v>0</v>
      </c>
      <c r="AR179" s="143" t="s">
        <v>88</v>
      </c>
      <c r="AT179" s="143" t="s">
        <v>167</v>
      </c>
      <c r="AU179" s="143" t="s">
        <v>82</v>
      </c>
      <c r="AY179" s="16" t="s">
        <v>155</v>
      </c>
      <c r="BE179" s="144">
        <f>IF(N179="základní",J179,0)</f>
        <v>0</v>
      </c>
      <c r="BF179" s="144">
        <f>IF(N179="snížená",J179,0)</f>
        <v>0</v>
      </c>
      <c r="BG179" s="144">
        <f>IF(N179="zákl. přenesená",J179,0)</f>
        <v>0</v>
      </c>
      <c r="BH179" s="144">
        <f>IF(N179="sníž. přenesená",J179,0)</f>
        <v>0</v>
      </c>
      <c r="BI179" s="144">
        <f>IF(N179="nulová",J179,0)</f>
        <v>0</v>
      </c>
      <c r="BJ179" s="16" t="s">
        <v>78</v>
      </c>
      <c r="BK179" s="144">
        <f>ROUND(I179*H179,2)</f>
        <v>0</v>
      </c>
      <c r="BL179" s="16" t="s">
        <v>88</v>
      </c>
      <c r="BM179" s="143" t="s">
        <v>2423</v>
      </c>
    </row>
    <row r="180" spans="2:65" s="1" customFormat="1" ht="28.8">
      <c r="B180" s="31"/>
      <c r="D180" s="145" t="s">
        <v>163</v>
      </c>
      <c r="F180" s="146" t="s">
        <v>631</v>
      </c>
      <c r="I180" s="147"/>
      <c r="L180" s="31"/>
      <c r="M180" s="148"/>
      <c r="T180" s="55"/>
      <c r="AT180" s="16" t="s">
        <v>163</v>
      </c>
      <c r="AU180" s="16" t="s">
        <v>82</v>
      </c>
    </row>
    <row r="181" spans="2:65" s="1" customFormat="1" ht="134.4">
      <c r="B181" s="31"/>
      <c r="D181" s="145" t="s">
        <v>173</v>
      </c>
      <c r="F181" s="165" t="s">
        <v>632</v>
      </c>
      <c r="I181" s="147"/>
      <c r="L181" s="31"/>
      <c r="M181" s="148"/>
      <c r="T181" s="55"/>
      <c r="AT181" s="16" t="s">
        <v>173</v>
      </c>
      <c r="AU181" s="16" t="s">
        <v>82</v>
      </c>
    </row>
    <row r="182" spans="2:65" s="1" customFormat="1" ht="24.15" customHeight="1">
      <c r="B182" s="31"/>
      <c r="C182" s="156" t="s">
        <v>269</v>
      </c>
      <c r="D182" s="156" t="s">
        <v>167</v>
      </c>
      <c r="E182" s="157" t="s">
        <v>634</v>
      </c>
      <c r="F182" s="158" t="s">
        <v>635</v>
      </c>
      <c r="G182" s="159" t="s">
        <v>160</v>
      </c>
      <c r="H182" s="160">
        <v>78.400000000000006</v>
      </c>
      <c r="I182" s="161"/>
      <c r="J182" s="162">
        <f>ROUND(I182*H182,2)</f>
        <v>0</v>
      </c>
      <c r="K182" s="158" t="s">
        <v>161</v>
      </c>
      <c r="L182" s="31"/>
      <c r="M182" s="163" t="s">
        <v>1</v>
      </c>
      <c r="N182" s="164" t="s">
        <v>38</v>
      </c>
      <c r="P182" s="141">
        <f>O182*H182</f>
        <v>0</v>
      </c>
      <c r="Q182" s="141">
        <v>0</v>
      </c>
      <c r="R182" s="141">
        <f>Q182*H182</f>
        <v>0</v>
      </c>
      <c r="S182" s="141">
        <v>0</v>
      </c>
      <c r="T182" s="142">
        <f>S182*H182</f>
        <v>0</v>
      </c>
      <c r="AR182" s="143" t="s">
        <v>88</v>
      </c>
      <c r="AT182" s="143" t="s">
        <v>167</v>
      </c>
      <c r="AU182" s="143" t="s">
        <v>82</v>
      </c>
      <c r="AY182" s="16" t="s">
        <v>155</v>
      </c>
      <c r="BE182" s="144">
        <f>IF(N182="základní",J182,0)</f>
        <v>0</v>
      </c>
      <c r="BF182" s="144">
        <f>IF(N182="snížená",J182,0)</f>
        <v>0</v>
      </c>
      <c r="BG182" s="144">
        <f>IF(N182="zákl. přenesená",J182,0)</f>
        <v>0</v>
      </c>
      <c r="BH182" s="144">
        <f>IF(N182="sníž. přenesená",J182,0)</f>
        <v>0</v>
      </c>
      <c r="BI182" s="144">
        <f>IF(N182="nulová",J182,0)</f>
        <v>0</v>
      </c>
      <c r="BJ182" s="16" t="s">
        <v>78</v>
      </c>
      <c r="BK182" s="144">
        <f>ROUND(I182*H182,2)</f>
        <v>0</v>
      </c>
      <c r="BL182" s="16" t="s">
        <v>88</v>
      </c>
      <c r="BM182" s="143" t="s">
        <v>2424</v>
      </c>
    </row>
    <row r="183" spans="2:65" s="1" customFormat="1" ht="28.8">
      <c r="B183" s="31"/>
      <c r="D183" s="145" t="s">
        <v>163</v>
      </c>
      <c r="F183" s="146" t="s">
        <v>637</v>
      </c>
      <c r="I183" s="147"/>
      <c r="L183" s="31"/>
      <c r="M183" s="148"/>
      <c r="T183" s="55"/>
      <c r="AT183" s="16" t="s">
        <v>163</v>
      </c>
      <c r="AU183" s="16" t="s">
        <v>82</v>
      </c>
    </row>
    <row r="184" spans="2:65" s="1" customFormat="1" ht="86.4">
      <c r="B184" s="31"/>
      <c r="D184" s="145" t="s">
        <v>173</v>
      </c>
      <c r="F184" s="165" t="s">
        <v>638</v>
      </c>
      <c r="I184" s="147"/>
      <c r="L184" s="31"/>
      <c r="M184" s="148"/>
      <c r="T184" s="55"/>
      <c r="AT184" s="16" t="s">
        <v>173</v>
      </c>
      <c r="AU184" s="16" t="s">
        <v>82</v>
      </c>
    </row>
    <row r="185" spans="2:65" s="12" customFormat="1">
      <c r="B185" s="149"/>
      <c r="D185" s="145" t="s">
        <v>164</v>
      </c>
      <c r="F185" s="150" t="s">
        <v>2425</v>
      </c>
      <c r="H185" s="151">
        <v>78.400000000000006</v>
      </c>
      <c r="I185" s="152"/>
      <c r="L185" s="149"/>
      <c r="M185" s="153"/>
      <c r="T185" s="154"/>
      <c r="AT185" s="155" t="s">
        <v>164</v>
      </c>
      <c r="AU185" s="155" t="s">
        <v>82</v>
      </c>
      <c r="AV185" s="12" t="s">
        <v>82</v>
      </c>
      <c r="AW185" s="12" t="s">
        <v>4</v>
      </c>
      <c r="AX185" s="12" t="s">
        <v>78</v>
      </c>
      <c r="AY185" s="155" t="s">
        <v>155</v>
      </c>
    </row>
    <row r="186" spans="2:65" s="1" customFormat="1" ht="33" customHeight="1">
      <c r="B186" s="31"/>
      <c r="C186" s="156" t="s">
        <v>275</v>
      </c>
      <c r="D186" s="156" t="s">
        <v>167</v>
      </c>
      <c r="E186" s="157" t="s">
        <v>641</v>
      </c>
      <c r="F186" s="158" t="s">
        <v>642</v>
      </c>
      <c r="G186" s="159" t="s">
        <v>160</v>
      </c>
      <c r="H186" s="160">
        <v>7.84</v>
      </c>
      <c r="I186" s="161"/>
      <c r="J186" s="162">
        <f>ROUND(I186*H186,2)</f>
        <v>0</v>
      </c>
      <c r="K186" s="158" t="s">
        <v>161</v>
      </c>
      <c r="L186" s="31"/>
      <c r="M186" s="163" t="s">
        <v>1</v>
      </c>
      <c r="N186" s="164" t="s">
        <v>38</v>
      </c>
      <c r="P186" s="141">
        <f>O186*H186</f>
        <v>0</v>
      </c>
      <c r="Q186" s="141">
        <v>0</v>
      </c>
      <c r="R186" s="141">
        <f>Q186*H186</f>
        <v>0</v>
      </c>
      <c r="S186" s="141">
        <v>0</v>
      </c>
      <c r="T186" s="142">
        <f>S186*H186</f>
        <v>0</v>
      </c>
      <c r="AR186" s="143" t="s">
        <v>88</v>
      </c>
      <c r="AT186" s="143" t="s">
        <v>167</v>
      </c>
      <c r="AU186" s="143" t="s">
        <v>82</v>
      </c>
      <c r="AY186" s="16" t="s">
        <v>155</v>
      </c>
      <c r="BE186" s="144">
        <f>IF(N186="základní",J186,0)</f>
        <v>0</v>
      </c>
      <c r="BF186" s="144">
        <f>IF(N186="snížená",J186,0)</f>
        <v>0</v>
      </c>
      <c r="BG186" s="144">
        <f>IF(N186="zákl. přenesená",J186,0)</f>
        <v>0</v>
      </c>
      <c r="BH186" s="144">
        <f>IF(N186="sníž. přenesená",J186,0)</f>
        <v>0</v>
      </c>
      <c r="BI186" s="144">
        <f>IF(N186="nulová",J186,0)</f>
        <v>0</v>
      </c>
      <c r="BJ186" s="16" t="s">
        <v>78</v>
      </c>
      <c r="BK186" s="144">
        <f>ROUND(I186*H186,2)</f>
        <v>0</v>
      </c>
      <c r="BL186" s="16" t="s">
        <v>88</v>
      </c>
      <c r="BM186" s="143" t="s">
        <v>2426</v>
      </c>
    </row>
    <row r="187" spans="2:65" s="1" customFormat="1" ht="19.2">
      <c r="B187" s="31"/>
      <c r="D187" s="145" t="s">
        <v>163</v>
      </c>
      <c r="F187" s="146" t="s">
        <v>644</v>
      </c>
      <c r="I187" s="147"/>
      <c r="L187" s="31"/>
      <c r="M187" s="148"/>
      <c r="T187" s="55"/>
      <c r="AT187" s="16" t="s">
        <v>163</v>
      </c>
      <c r="AU187" s="16" t="s">
        <v>82</v>
      </c>
    </row>
    <row r="188" spans="2:65" s="1" customFormat="1" ht="86.4">
      <c r="B188" s="31"/>
      <c r="D188" s="145" t="s">
        <v>173</v>
      </c>
      <c r="F188" s="165" t="s">
        <v>645</v>
      </c>
      <c r="I188" s="147"/>
      <c r="L188" s="31"/>
      <c r="M188" s="148"/>
      <c r="T188" s="55"/>
      <c r="AT188" s="16" t="s">
        <v>173</v>
      </c>
      <c r="AU188" s="16" t="s">
        <v>82</v>
      </c>
    </row>
    <row r="189" spans="2:65" s="1" customFormat="1" ht="33" customHeight="1">
      <c r="B189" s="31"/>
      <c r="C189" s="156" t="s">
        <v>286</v>
      </c>
      <c r="D189" s="156" t="s">
        <v>167</v>
      </c>
      <c r="E189" s="157" t="s">
        <v>2427</v>
      </c>
      <c r="F189" s="158" t="s">
        <v>2428</v>
      </c>
      <c r="G189" s="159" t="s">
        <v>160</v>
      </c>
      <c r="H189" s="160">
        <v>7.84</v>
      </c>
      <c r="I189" s="161"/>
      <c r="J189" s="162">
        <f>ROUND(I189*H189,2)</f>
        <v>0</v>
      </c>
      <c r="K189" s="158" t="s">
        <v>161</v>
      </c>
      <c r="L189" s="31"/>
      <c r="M189" s="163" t="s">
        <v>1</v>
      </c>
      <c r="N189" s="164" t="s">
        <v>38</v>
      </c>
      <c r="P189" s="141">
        <f>O189*H189</f>
        <v>0</v>
      </c>
      <c r="Q189" s="141">
        <v>0</v>
      </c>
      <c r="R189" s="141">
        <f>Q189*H189</f>
        <v>0</v>
      </c>
      <c r="S189" s="141">
        <v>0</v>
      </c>
      <c r="T189" s="142">
        <f>S189*H189</f>
        <v>0</v>
      </c>
      <c r="AR189" s="143" t="s">
        <v>88</v>
      </c>
      <c r="AT189" s="143" t="s">
        <v>167</v>
      </c>
      <c r="AU189" s="143" t="s">
        <v>82</v>
      </c>
      <c r="AY189" s="16" t="s">
        <v>155</v>
      </c>
      <c r="BE189" s="144">
        <f>IF(N189="základní",J189,0)</f>
        <v>0</v>
      </c>
      <c r="BF189" s="144">
        <f>IF(N189="snížená",J189,0)</f>
        <v>0</v>
      </c>
      <c r="BG189" s="144">
        <f>IF(N189="zákl. přenesená",J189,0)</f>
        <v>0</v>
      </c>
      <c r="BH189" s="144">
        <f>IF(N189="sníž. přenesená",J189,0)</f>
        <v>0</v>
      </c>
      <c r="BI189" s="144">
        <f>IF(N189="nulová",J189,0)</f>
        <v>0</v>
      </c>
      <c r="BJ189" s="16" t="s">
        <v>78</v>
      </c>
      <c r="BK189" s="144">
        <f>ROUND(I189*H189,2)</f>
        <v>0</v>
      </c>
      <c r="BL189" s="16" t="s">
        <v>88</v>
      </c>
      <c r="BM189" s="143" t="s">
        <v>2429</v>
      </c>
    </row>
    <row r="190" spans="2:65" s="1" customFormat="1" ht="28.8">
      <c r="B190" s="31"/>
      <c r="D190" s="145" t="s">
        <v>163</v>
      </c>
      <c r="F190" s="146" t="s">
        <v>2430</v>
      </c>
      <c r="I190" s="147"/>
      <c r="L190" s="31"/>
      <c r="M190" s="148"/>
      <c r="T190" s="55"/>
      <c r="AT190" s="16" t="s">
        <v>163</v>
      </c>
      <c r="AU190" s="16" t="s">
        <v>82</v>
      </c>
    </row>
    <row r="191" spans="2:65" s="1" customFormat="1" ht="76.8">
      <c r="B191" s="31"/>
      <c r="D191" s="145" t="s">
        <v>173</v>
      </c>
      <c r="F191" s="165" t="s">
        <v>2431</v>
      </c>
      <c r="I191" s="147"/>
      <c r="L191" s="31"/>
      <c r="M191" s="148"/>
      <c r="T191" s="55"/>
      <c r="AT191" s="16" t="s">
        <v>173</v>
      </c>
      <c r="AU191" s="16" t="s">
        <v>82</v>
      </c>
    </row>
    <row r="192" spans="2:65" s="11" customFormat="1" ht="25.95" customHeight="1">
      <c r="B192" s="119"/>
      <c r="D192" s="120" t="s">
        <v>72</v>
      </c>
      <c r="E192" s="121" t="s">
        <v>944</v>
      </c>
      <c r="F192" s="121" t="s">
        <v>945</v>
      </c>
      <c r="I192" s="122"/>
      <c r="J192" s="123">
        <f>BK192</f>
        <v>0</v>
      </c>
      <c r="L192" s="119"/>
      <c r="M192" s="124"/>
      <c r="P192" s="125">
        <f>SUM(P193:P197)</f>
        <v>0</v>
      </c>
      <c r="R192" s="125">
        <f>SUM(R193:R197)</f>
        <v>0</v>
      </c>
      <c r="T192" s="126">
        <f>SUM(T193:T197)</f>
        <v>0</v>
      </c>
      <c r="AR192" s="120" t="s">
        <v>82</v>
      </c>
      <c r="AT192" s="127" t="s">
        <v>72</v>
      </c>
      <c r="AU192" s="127" t="s">
        <v>73</v>
      </c>
      <c r="AY192" s="120" t="s">
        <v>155</v>
      </c>
      <c r="BK192" s="128">
        <f>SUM(BK193:BK197)</f>
        <v>0</v>
      </c>
    </row>
    <row r="193" spans="2:65" s="1" customFormat="1" ht="21.75" customHeight="1">
      <c r="B193" s="31"/>
      <c r="C193" s="156" t="s">
        <v>299</v>
      </c>
      <c r="D193" s="156" t="s">
        <v>167</v>
      </c>
      <c r="E193" s="157" t="s">
        <v>2432</v>
      </c>
      <c r="F193" s="158" t="s">
        <v>2433</v>
      </c>
      <c r="G193" s="159" t="s">
        <v>183</v>
      </c>
      <c r="H193" s="160">
        <v>23.34</v>
      </c>
      <c r="I193" s="161"/>
      <c r="J193" s="162">
        <f>ROUND(I193*H193,2)</f>
        <v>0</v>
      </c>
      <c r="K193" s="158" t="s">
        <v>1</v>
      </c>
      <c r="L193" s="31"/>
      <c r="M193" s="163" t="s">
        <v>1</v>
      </c>
      <c r="N193" s="164" t="s">
        <v>38</v>
      </c>
      <c r="P193" s="141">
        <f>O193*H193</f>
        <v>0</v>
      </c>
      <c r="Q193" s="141">
        <v>0</v>
      </c>
      <c r="R193" s="141">
        <f>Q193*H193</f>
        <v>0</v>
      </c>
      <c r="S193" s="141">
        <v>0</v>
      </c>
      <c r="T193" s="142">
        <f>S193*H193</f>
        <v>0</v>
      </c>
      <c r="AR193" s="143" t="s">
        <v>269</v>
      </c>
      <c r="AT193" s="143" t="s">
        <v>167</v>
      </c>
      <c r="AU193" s="143" t="s">
        <v>78</v>
      </c>
      <c r="AY193" s="16" t="s">
        <v>155</v>
      </c>
      <c r="BE193" s="144">
        <f>IF(N193="základní",J193,0)</f>
        <v>0</v>
      </c>
      <c r="BF193" s="144">
        <f>IF(N193="snížená",J193,0)</f>
        <v>0</v>
      </c>
      <c r="BG193" s="144">
        <f>IF(N193="zákl. přenesená",J193,0)</f>
        <v>0</v>
      </c>
      <c r="BH193" s="144">
        <f>IF(N193="sníž. přenesená",J193,0)</f>
        <v>0</v>
      </c>
      <c r="BI193" s="144">
        <f>IF(N193="nulová",J193,0)</f>
        <v>0</v>
      </c>
      <c r="BJ193" s="16" t="s">
        <v>78</v>
      </c>
      <c r="BK193" s="144">
        <f>ROUND(I193*H193,2)</f>
        <v>0</v>
      </c>
      <c r="BL193" s="16" t="s">
        <v>269</v>
      </c>
      <c r="BM193" s="143" t="s">
        <v>1325</v>
      </c>
    </row>
    <row r="194" spans="2:65" s="1" customFormat="1">
      <c r="B194" s="31"/>
      <c r="D194" s="145" t="s">
        <v>163</v>
      </c>
      <c r="F194" s="146" t="s">
        <v>2433</v>
      </c>
      <c r="I194" s="147"/>
      <c r="L194" s="31"/>
      <c r="M194" s="148"/>
      <c r="T194" s="55"/>
      <c r="AT194" s="16" t="s">
        <v>163</v>
      </c>
      <c r="AU194" s="16" t="s">
        <v>78</v>
      </c>
    </row>
    <row r="195" spans="2:65" s="1" customFormat="1" ht="19.2">
      <c r="B195" s="31"/>
      <c r="D195" s="145" t="s">
        <v>173</v>
      </c>
      <c r="F195" s="165" t="s">
        <v>2434</v>
      </c>
      <c r="I195" s="147"/>
      <c r="L195" s="31"/>
      <c r="M195" s="148"/>
      <c r="T195" s="55"/>
      <c r="AT195" s="16" t="s">
        <v>173</v>
      </c>
      <c r="AU195" s="16" t="s">
        <v>78</v>
      </c>
    </row>
    <row r="196" spans="2:65" s="12" customFormat="1">
      <c r="B196" s="149"/>
      <c r="D196" s="145" t="s">
        <v>164</v>
      </c>
      <c r="E196" s="155" t="s">
        <v>1</v>
      </c>
      <c r="F196" s="150" t="s">
        <v>2435</v>
      </c>
      <c r="H196" s="151">
        <v>23.34</v>
      </c>
      <c r="I196" s="152"/>
      <c r="L196" s="149"/>
      <c r="M196" s="153"/>
      <c r="T196" s="154"/>
      <c r="AT196" s="155" t="s">
        <v>164</v>
      </c>
      <c r="AU196" s="155" t="s">
        <v>78</v>
      </c>
      <c r="AV196" s="12" t="s">
        <v>82</v>
      </c>
      <c r="AW196" s="12" t="s">
        <v>30</v>
      </c>
      <c r="AX196" s="12" t="s">
        <v>73</v>
      </c>
      <c r="AY196" s="155" t="s">
        <v>155</v>
      </c>
    </row>
    <row r="197" spans="2:65" s="14" customFormat="1">
      <c r="B197" s="172"/>
      <c r="D197" s="145" t="s">
        <v>164</v>
      </c>
      <c r="E197" s="173" t="s">
        <v>1</v>
      </c>
      <c r="F197" s="174" t="s">
        <v>179</v>
      </c>
      <c r="H197" s="175">
        <v>23.34</v>
      </c>
      <c r="I197" s="176"/>
      <c r="L197" s="172"/>
      <c r="M197" s="177"/>
      <c r="T197" s="178"/>
      <c r="AT197" s="173" t="s">
        <v>164</v>
      </c>
      <c r="AU197" s="173" t="s">
        <v>78</v>
      </c>
      <c r="AV197" s="14" t="s">
        <v>88</v>
      </c>
      <c r="AW197" s="14" t="s">
        <v>30</v>
      </c>
      <c r="AX197" s="14" t="s">
        <v>78</v>
      </c>
      <c r="AY197" s="173" t="s">
        <v>155</v>
      </c>
    </row>
    <row r="198" spans="2:65" s="11" customFormat="1" ht="25.95" customHeight="1">
      <c r="B198" s="119"/>
      <c r="D198" s="120" t="s">
        <v>72</v>
      </c>
      <c r="E198" s="121" t="s">
        <v>1121</v>
      </c>
      <c r="F198" s="121" t="s">
        <v>1122</v>
      </c>
      <c r="I198" s="122"/>
      <c r="J198" s="123">
        <f>BK198</f>
        <v>0</v>
      </c>
      <c r="L198" s="119"/>
      <c r="M198" s="124"/>
      <c r="P198" s="125">
        <f>SUM(P199:P202)</f>
        <v>0</v>
      </c>
      <c r="R198" s="125">
        <f>SUM(R199:R202)</f>
        <v>0</v>
      </c>
      <c r="T198" s="126">
        <f>SUM(T199:T202)</f>
        <v>0</v>
      </c>
      <c r="AR198" s="120" t="s">
        <v>82</v>
      </c>
      <c r="AT198" s="127" t="s">
        <v>72</v>
      </c>
      <c r="AU198" s="127" t="s">
        <v>73</v>
      </c>
      <c r="AY198" s="120" t="s">
        <v>155</v>
      </c>
      <c r="BK198" s="128">
        <f>SUM(BK199:BK202)</f>
        <v>0</v>
      </c>
    </row>
    <row r="199" spans="2:65" s="1" customFormat="1" ht="16.5" customHeight="1">
      <c r="B199" s="31"/>
      <c r="C199" s="156" t="s">
        <v>307</v>
      </c>
      <c r="D199" s="156" t="s">
        <v>167</v>
      </c>
      <c r="E199" s="157" t="s">
        <v>2436</v>
      </c>
      <c r="F199" s="158" t="s">
        <v>2437</v>
      </c>
      <c r="G199" s="159" t="s">
        <v>198</v>
      </c>
      <c r="H199" s="160">
        <v>77.8</v>
      </c>
      <c r="I199" s="161"/>
      <c r="J199" s="162">
        <f>ROUND(I199*H199,2)</f>
        <v>0</v>
      </c>
      <c r="K199" s="158" t="s">
        <v>1</v>
      </c>
      <c r="L199" s="31"/>
      <c r="M199" s="163" t="s">
        <v>1</v>
      </c>
      <c r="N199" s="164" t="s">
        <v>38</v>
      </c>
      <c r="P199" s="141">
        <f>O199*H199</f>
        <v>0</v>
      </c>
      <c r="Q199" s="141">
        <v>0</v>
      </c>
      <c r="R199" s="141">
        <f>Q199*H199</f>
        <v>0</v>
      </c>
      <c r="S199" s="141">
        <v>0</v>
      </c>
      <c r="T199" s="142">
        <f>S199*H199</f>
        <v>0</v>
      </c>
      <c r="AR199" s="143" t="s">
        <v>269</v>
      </c>
      <c r="AT199" s="143" t="s">
        <v>167</v>
      </c>
      <c r="AU199" s="143" t="s">
        <v>78</v>
      </c>
      <c r="AY199" s="16" t="s">
        <v>155</v>
      </c>
      <c r="BE199" s="144">
        <f>IF(N199="základní",J199,0)</f>
        <v>0</v>
      </c>
      <c r="BF199" s="144">
        <f>IF(N199="snížená",J199,0)</f>
        <v>0</v>
      </c>
      <c r="BG199" s="144">
        <f>IF(N199="zákl. přenesená",J199,0)</f>
        <v>0</v>
      </c>
      <c r="BH199" s="144">
        <f>IF(N199="sníž. přenesená",J199,0)</f>
        <v>0</v>
      </c>
      <c r="BI199" s="144">
        <f>IF(N199="nulová",J199,0)</f>
        <v>0</v>
      </c>
      <c r="BJ199" s="16" t="s">
        <v>78</v>
      </c>
      <c r="BK199" s="144">
        <f>ROUND(I199*H199,2)</f>
        <v>0</v>
      </c>
      <c r="BL199" s="16" t="s">
        <v>269</v>
      </c>
      <c r="BM199" s="143" t="s">
        <v>1466</v>
      </c>
    </row>
    <row r="200" spans="2:65" s="1" customFormat="1">
      <c r="B200" s="31"/>
      <c r="D200" s="145" t="s">
        <v>163</v>
      </c>
      <c r="F200" s="146" t="s">
        <v>2437</v>
      </c>
      <c r="I200" s="147"/>
      <c r="L200" s="31"/>
      <c r="M200" s="148"/>
      <c r="T200" s="55"/>
      <c r="AT200" s="16" t="s">
        <v>163</v>
      </c>
      <c r="AU200" s="16" t="s">
        <v>78</v>
      </c>
    </row>
    <row r="201" spans="2:65" s="12" customFormat="1">
      <c r="B201" s="149"/>
      <c r="D201" s="145" t="s">
        <v>164</v>
      </c>
      <c r="E201" s="155" t="s">
        <v>1</v>
      </c>
      <c r="F201" s="150" t="s">
        <v>2438</v>
      </c>
      <c r="H201" s="151">
        <v>77.8</v>
      </c>
      <c r="I201" s="152"/>
      <c r="L201" s="149"/>
      <c r="M201" s="153"/>
      <c r="T201" s="154"/>
      <c r="AT201" s="155" t="s">
        <v>164</v>
      </c>
      <c r="AU201" s="155" t="s">
        <v>78</v>
      </c>
      <c r="AV201" s="12" t="s">
        <v>82</v>
      </c>
      <c r="AW201" s="12" t="s">
        <v>30</v>
      </c>
      <c r="AX201" s="12" t="s">
        <v>73</v>
      </c>
      <c r="AY201" s="155" t="s">
        <v>155</v>
      </c>
    </row>
    <row r="202" spans="2:65" s="14" customFormat="1">
      <c r="B202" s="172"/>
      <c r="D202" s="145" t="s">
        <v>164</v>
      </c>
      <c r="E202" s="173" t="s">
        <v>1</v>
      </c>
      <c r="F202" s="174" t="s">
        <v>179</v>
      </c>
      <c r="H202" s="175">
        <v>77.8</v>
      </c>
      <c r="I202" s="176"/>
      <c r="L202" s="172"/>
      <c r="M202" s="177"/>
      <c r="T202" s="178"/>
      <c r="AT202" s="173" t="s">
        <v>164</v>
      </c>
      <c r="AU202" s="173" t="s">
        <v>78</v>
      </c>
      <c r="AV202" s="14" t="s">
        <v>88</v>
      </c>
      <c r="AW202" s="14" t="s">
        <v>30</v>
      </c>
      <c r="AX202" s="14" t="s">
        <v>78</v>
      </c>
      <c r="AY202" s="173" t="s">
        <v>155</v>
      </c>
    </row>
    <row r="203" spans="2:65" s="11" customFormat="1" ht="25.95" customHeight="1">
      <c r="B203" s="119"/>
      <c r="D203" s="120" t="s">
        <v>72</v>
      </c>
      <c r="E203" s="121" t="s">
        <v>2439</v>
      </c>
      <c r="F203" s="121" t="s">
        <v>2440</v>
      </c>
      <c r="I203" s="122"/>
      <c r="J203" s="123">
        <f>BK203</f>
        <v>0</v>
      </c>
      <c r="L203" s="119"/>
      <c r="M203" s="124"/>
      <c r="P203" s="125">
        <f>SUM(P204:P314)</f>
        <v>0</v>
      </c>
      <c r="R203" s="125">
        <f>SUM(R204:R314)</f>
        <v>0</v>
      </c>
      <c r="T203" s="126">
        <f>SUM(T204:T314)</f>
        <v>0</v>
      </c>
      <c r="AR203" s="120" t="s">
        <v>82</v>
      </c>
      <c r="AT203" s="127" t="s">
        <v>72</v>
      </c>
      <c r="AU203" s="127" t="s">
        <v>73</v>
      </c>
      <c r="AY203" s="120" t="s">
        <v>155</v>
      </c>
      <c r="BK203" s="128">
        <f>SUM(BK204:BK314)</f>
        <v>0</v>
      </c>
    </row>
    <row r="204" spans="2:65" s="1" customFormat="1" ht="16.5" customHeight="1">
      <c r="B204" s="31"/>
      <c r="C204" s="156" t="s">
        <v>7</v>
      </c>
      <c r="D204" s="156" t="s">
        <v>167</v>
      </c>
      <c r="E204" s="157" t="s">
        <v>2441</v>
      </c>
      <c r="F204" s="158" t="s">
        <v>2442</v>
      </c>
      <c r="G204" s="159" t="s">
        <v>183</v>
      </c>
      <c r="H204" s="160">
        <v>7.56</v>
      </c>
      <c r="I204" s="161"/>
      <c r="J204" s="162">
        <f>ROUND(I204*H204,2)</f>
        <v>0</v>
      </c>
      <c r="K204" s="158" t="s">
        <v>1</v>
      </c>
      <c r="L204" s="31"/>
      <c r="M204" s="163" t="s">
        <v>1</v>
      </c>
      <c r="N204" s="164" t="s">
        <v>38</v>
      </c>
      <c r="P204" s="141">
        <f>O204*H204</f>
        <v>0</v>
      </c>
      <c r="Q204" s="141">
        <v>0</v>
      </c>
      <c r="R204" s="141">
        <f>Q204*H204</f>
        <v>0</v>
      </c>
      <c r="S204" s="141">
        <v>0</v>
      </c>
      <c r="T204" s="142">
        <f>S204*H204</f>
        <v>0</v>
      </c>
      <c r="AR204" s="143" t="s">
        <v>269</v>
      </c>
      <c r="AT204" s="143" t="s">
        <v>167</v>
      </c>
      <c r="AU204" s="143" t="s">
        <v>78</v>
      </c>
      <c r="AY204" s="16" t="s">
        <v>155</v>
      </c>
      <c r="BE204" s="144">
        <f>IF(N204="základní",J204,0)</f>
        <v>0</v>
      </c>
      <c r="BF204" s="144">
        <f>IF(N204="snížená",J204,0)</f>
        <v>0</v>
      </c>
      <c r="BG204" s="144">
        <f>IF(N204="zákl. přenesená",J204,0)</f>
        <v>0</v>
      </c>
      <c r="BH204" s="144">
        <f>IF(N204="sníž. přenesená",J204,0)</f>
        <v>0</v>
      </c>
      <c r="BI204" s="144">
        <f>IF(N204="nulová",J204,0)</f>
        <v>0</v>
      </c>
      <c r="BJ204" s="16" t="s">
        <v>78</v>
      </c>
      <c r="BK204" s="144">
        <f>ROUND(I204*H204,2)</f>
        <v>0</v>
      </c>
      <c r="BL204" s="16" t="s">
        <v>269</v>
      </c>
      <c r="BM204" s="143" t="s">
        <v>1557</v>
      </c>
    </row>
    <row r="205" spans="2:65" s="1" customFormat="1">
      <c r="B205" s="31"/>
      <c r="D205" s="145" t="s">
        <v>163</v>
      </c>
      <c r="F205" s="146" t="s">
        <v>2442</v>
      </c>
      <c r="I205" s="147"/>
      <c r="L205" s="31"/>
      <c r="M205" s="148"/>
      <c r="T205" s="55"/>
      <c r="AT205" s="16" t="s">
        <v>163</v>
      </c>
      <c r="AU205" s="16" t="s">
        <v>78</v>
      </c>
    </row>
    <row r="206" spans="2:65" s="12" customFormat="1">
      <c r="B206" s="149"/>
      <c r="D206" s="145" t="s">
        <v>164</v>
      </c>
      <c r="E206" s="155" t="s">
        <v>1</v>
      </c>
      <c r="F206" s="150" t="s">
        <v>2443</v>
      </c>
      <c r="H206" s="151">
        <v>7.56</v>
      </c>
      <c r="I206" s="152"/>
      <c r="L206" s="149"/>
      <c r="M206" s="153"/>
      <c r="T206" s="154"/>
      <c r="AT206" s="155" t="s">
        <v>164</v>
      </c>
      <c r="AU206" s="155" t="s">
        <v>78</v>
      </c>
      <c r="AV206" s="12" t="s">
        <v>82</v>
      </c>
      <c r="AW206" s="12" t="s">
        <v>30</v>
      </c>
      <c r="AX206" s="12" t="s">
        <v>73</v>
      </c>
      <c r="AY206" s="155" t="s">
        <v>155</v>
      </c>
    </row>
    <row r="207" spans="2:65" s="14" customFormat="1">
      <c r="B207" s="172"/>
      <c r="D207" s="145" t="s">
        <v>164</v>
      </c>
      <c r="E207" s="173" t="s">
        <v>1</v>
      </c>
      <c r="F207" s="174" t="s">
        <v>179</v>
      </c>
      <c r="H207" s="175">
        <v>7.56</v>
      </c>
      <c r="I207" s="176"/>
      <c r="L207" s="172"/>
      <c r="M207" s="177"/>
      <c r="T207" s="178"/>
      <c r="AT207" s="173" t="s">
        <v>164</v>
      </c>
      <c r="AU207" s="173" t="s">
        <v>78</v>
      </c>
      <c r="AV207" s="14" t="s">
        <v>88</v>
      </c>
      <c r="AW207" s="14" t="s">
        <v>30</v>
      </c>
      <c r="AX207" s="14" t="s">
        <v>78</v>
      </c>
      <c r="AY207" s="173" t="s">
        <v>155</v>
      </c>
    </row>
    <row r="208" spans="2:65" s="1" customFormat="1" ht="24.15" customHeight="1">
      <c r="B208" s="31"/>
      <c r="C208" s="156" t="s">
        <v>333</v>
      </c>
      <c r="D208" s="156" t="s">
        <v>167</v>
      </c>
      <c r="E208" s="157" t="s">
        <v>2444</v>
      </c>
      <c r="F208" s="158" t="s">
        <v>2445</v>
      </c>
      <c r="G208" s="159" t="s">
        <v>183</v>
      </c>
      <c r="H208" s="160">
        <v>108.36</v>
      </c>
      <c r="I208" s="161"/>
      <c r="J208" s="162">
        <f>ROUND(I208*H208,2)</f>
        <v>0</v>
      </c>
      <c r="K208" s="158" t="s">
        <v>1</v>
      </c>
      <c r="L208" s="31"/>
      <c r="M208" s="163" t="s">
        <v>1</v>
      </c>
      <c r="N208" s="164" t="s">
        <v>38</v>
      </c>
      <c r="P208" s="141">
        <f>O208*H208</f>
        <v>0</v>
      </c>
      <c r="Q208" s="141">
        <v>0</v>
      </c>
      <c r="R208" s="141">
        <f>Q208*H208</f>
        <v>0</v>
      </c>
      <c r="S208" s="141">
        <v>0</v>
      </c>
      <c r="T208" s="142">
        <f>S208*H208</f>
        <v>0</v>
      </c>
      <c r="AR208" s="143" t="s">
        <v>269</v>
      </c>
      <c r="AT208" s="143" t="s">
        <v>167</v>
      </c>
      <c r="AU208" s="143" t="s">
        <v>78</v>
      </c>
      <c r="AY208" s="16" t="s">
        <v>155</v>
      </c>
      <c r="BE208" s="144">
        <f>IF(N208="základní",J208,0)</f>
        <v>0</v>
      </c>
      <c r="BF208" s="144">
        <f>IF(N208="snížená",J208,0)</f>
        <v>0</v>
      </c>
      <c r="BG208" s="144">
        <f>IF(N208="zákl. přenesená",J208,0)</f>
        <v>0</v>
      </c>
      <c r="BH208" s="144">
        <f>IF(N208="sníž. přenesená",J208,0)</f>
        <v>0</v>
      </c>
      <c r="BI208" s="144">
        <f>IF(N208="nulová",J208,0)</f>
        <v>0</v>
      </c>
      <c r="BJ208" s="16" t="s">
        <v>78</v>
      </c>
      <c r="BK208" s="144">
        <f>ROUND(I208*H208,2)</f>
        <v>0</v>
      </c>
      <c r="BL208" s="16" t="s">
        <v>269</v>
      </c>
      <c r="BM208" s="143" t="s">
        <v>1569</v>
      </c>
    </row>
    <row r="209" spans="2:65" s="1" customFormat="1" ht="19.2">
      <c r="B209" s="31"/>
      <c r="D209" s="145" t="s">
        <v>163</v>
      </c>
      <c r="F209" s="146" t="s">
        <v>2445</v>
      </c>
      <c r="I209" s="147"/>
      <c r="L209" s="31"/>
      <c r="M209" s="148"/>
      <c r="T209" s="55"/>
      <c r="AT209" s="16" t="s">
        <v>163</v>
      </c>
      <c r="AU209" s="16" t="s">
        <v>78</v>
      </c>
    </row>
    <row r="210" spans="2:65" s="1" customFormat="1" ht="21.75" customHeight="1">
      <c r="B210" s="31"/>
      <c r="C210" s="156" t="s">
        <v>339</v>
      </c>
      <c r="D210" s="156" t="s">
        <v>167</v>
      </c>
      <c r="E210" s="157" t="s">
        <v>2446</v>
      </c>
      <c r="F210" s="158" t="s">
        <v>2447</v>
      </c>
      <c r="G210" s="159" t="s">
        <v>183</v>
      </c>
      <c r="H210" s="160">
        <v>324.36599999999999</v>
      </c>
      <c r="I210" s="161"/>
      <c r="J210" s="162">
        <f>ROUND(I210*H210,2)</f>
        <v>0</v>
      </c>
      <c r="K210" s="158" t="s">
        <v>1</v>
      </c>
      <c r="L210" s="31"/>
      <c r="M210" s="163" t="s">
        <v>1</v>
      </c>
      <c r="N210" s="164" t="s">
        <v>38</v>
      </c>
      <c r="P210" s="141">
        <f>O210*H210</f>
        <v>0</v>
      </c>
      <c r="Q210" s="141">
        <v>0</v>
      </c>
      <c r="R210" s="141">
        <f>Q210*H210</f>
        <v>0</v>
      </c>
      <c r="S210" s="141">
        <v>0</v>
      </c>
      <c r="T210" s="142">
        <f>S210*H210</f>
        <v>0</v>
      </c>
      <c r="AR210" s="143" t="s">
        <v>269</v>
      </c>
      <c r="AT210" s="143" t="s">
        <v>167</v>
      </c>
      <c r="AU210" s="143" t="s">
        <v>78</v>
      </c>
      <c r="AY210" s="16" t="s">
        <v>155</v>
      </c>
      <c r="BE210" s="144">
        <f>IF(N210="základní",J210,0)</f>
        <v>0</v>
      </c>
      <c r="BF210" s="144">
        <f>IF(N210="snížená",J210,0)</f>
        <v>0</v>
      </c>
      <c r="BG210" s="144">
        <f>IF(N210="zákl. přenesená",J210,0)</f>
        <v>0</v>
      </c>
      <c r="BH210" s="144">
        <f>IF(N210="sníž. přenesená",J210,0)</f>
        <v>0</v>
      </c>
      <c r="BI210" s="144">
        <f>IF(N210="nulová",J210,0)</f>
        <v>0</v>
      </c>
      <c r="BJ210" s="16" t="s">
        <v>78</v>
      </c>
      <c r="BK210" s="144">
        <f>ROUND(I210*H210,2)</f>
        <v>0</v>
      </c>
      <c r="BL210" s="16" t="s">
        <v>269</v>
      </c>
      <c r="BM210" s="143" t="s">
        <v>2448</v>
      </c>
    </row>
    <row r="211" spans="2:65" s="1" customFormat="1">
      <c r="B211" s="31"/>
      <c r="D211" s="145" t="s">
        <v>163</v>
      </c>
      <c r="F211" s="146" t="s">
        <v>2447</v>
      </c>
      <c r="I211" s="147"/>
      <c r="L211" s="31"/>
      <c r="M211" s="148"/>
      <c r="T211" s="55"/>
      <c r="AT211" s="16" t="s">
        <v>163</v>
      </c>
      <c r="AU211" s="16" t="s">
        <v>78</v>
      </c>
    </row>
    <row r="212" spans="2:65" s="12" customFormat="1">
      <c r="B212" s="149"/>
      <c r="D212" s="145" t="s">
        <v>164</v>
      </c>
      <c r="E212" s="155" t="s">
        <v>1</v>
      </c>
      <c r="F212" s="150" t="s">
        <v>2449</v>
      </c>
      <c r="H212" s="151">
        <v>324.36599999999999</v>
      </c>
      <c r="I212" s="152"/>
      <c r="L212" s="149"/>
      <c r="M212" s="153"/>
      <c r="T212" s="154"/>
      <c r="AT212" s="155" t="s">
        <v>164</v>
      </c>
      <c r="AU212" s="155" t="s">
        <v>78</v>
      </c>
      <c r="AV212" s="12" t="s">
        <v>82</v>
      </c>
      <c r="AW212" s="12" t="s">
        <v>30</v>
      </c>
      <c r="AX212" s="12" t="s">
        <v>73</v>
      </c>
      <c r="AY212" s="155" t="s">
        <v>155</v>
      </c>
    </row>
    <row r="213" spans="2:65" s="14" customFormat="1">
      <c r="B213" s="172"/>
      <c r="D213" s="145" t="s">
        <v>164</v>
      </c>
      <c r="E213" s="173" t="s">
        <v>1</v>
      </c>
      <c r="F213" s="174" t="s">
        <v>179</v>
      </c>
      <c r="H213" s="175">
        <v>324.36599999999999</v>
      </c>
      <c r="I213" s="176"/>
      <c r="L213" s="172"/>
      <c r="M213" s="177"/>
      <c r="T213" s="178"/>
      <c r="AT213" s="173" t="s">
        <v>164</v>
      </c>
      <c r="AU213" s="173" t="s">
        <v>78</v>
      </c>
      <c r="AV213" s="14" t="s">
        <v>88</v>
      </c>
      <c r="AW213" s="14" t="s">
        <v>30</v>
      </c>
      <c r="AX213" s="14" t="s">
        <v>78</v>
      </c>
      <c r="AY213" s="173" t="s">
        <v>155</v>
      </c>
    </row>
    <row r="214" spans="2:65" s="1" customFormat="1" ht="21.75" customHeight="1">
      <c r="B214" s="31"/>
      <c r="C214" s="156" t="s">
        <v>346</v>
      </c>
      <c r="D214" s="156" t="s">
        <v>167</v>
      </c>
      <c r="E214" s="157" t="s">
        <v>2450</v>
      </c>
      <c r="F214" s="158" t="s">
        <v>2451</v>
      </c>
      <c r="G214" s="159" t="s">
        <v>183</v>
      </c>
      <c r="H214" s="160">
        <v>108.36</v>
      </c>
      <c r="I214" s="161"/>
      <c r="J214" s="162">
        <f>ROUND(I214*H214,2)</f>
        <v>0</v>
      </c>
      <c r="K214" s="158" t="s">
        <v>1</v>
      </c>
      <c r="L214" s="31"/>
      <c r="M214" s="163" t="s">
        <v>1</v>
      </c>
      <c r="N214" s="164" t="s">
        <v>38</v>
      </c>
      <c r="P214" s="141">
        <f>O214*H214</f>
        <v>0</v>
      </c>
      <c r="Q214" s="141">
        <v>0</v>
      </c>
      <c r="R214" s="141">
        <f>Q214*H214</f>
        <v>0</v>
      </c>
      <c r="S214" s="141">
        <v>0</v>
      </c>
      <c r="T214" s="142">
        <f>S214*H214</f>
        <v>0</v>
      </c>
      <c r="AR214" s="143" t="s">
        <v>269</v>
      </c>
      <c r="AT214" s="143" t="s">
        <v>167</v>
      </c>
      <c r="AU214" s="143" t="s">
        <v>78</v>
      </c>
      <c r="AY214" s="16" t="s">
        <v>155</v>
      </c>
      <c r="BE214" s="144">
        <f>IF(N214="základní",J214,0)</f>
        <v>0</v>
      </c>
      <c r="BF214" s="144">
        <f>IF(N214="snížená",J214,0)</f>
        <v>0</v>
      </c>
      <c r="BG214" s="144">
        <f>IF(N214="zákl. přenesená",J214,0)</f>
        <v>0</v>
      </c>
      <c r="BH214" s="144">
        <f>IF(N214="sníž. přenesená",J214,0)</f>
        <v>0</v>
      </c>
      <c r="BI214" s="144">
        <f>IF(N214="nulová",J214,0)</f>
        <v>0</v>
      </c>
      <c r="BJ214" s="16" t="s">
        <v>78</v>
      </c>
      <c r="BK214" s="144">
        <f>ROUND(I214*H214,2)</f>
        <v>0</v>
      </c>
      <c r="BL214" s="16" t="s">
        <v>269</v>
      </c>
      <c r="BM214" s="143" t="s">
        <v>2452</v>
      </c>
    </row>
    <row r="215" spans="2:65" s="1" customFormat="1">
      <c r="B215" s="31"/>
      <c r="D215" s="145" t="s">
        <v>163</v>
      </c>
      <c r="F215" s="146" t="s">
        <v>2451</v>
      </c>
      <c r="I215" s="147"/>
      <c r="L215" s="31"/>
      <c r="M215" s="148"/>
      <c r="T215" s="55"/>
      <c r="AT215" s="16" t="s">
        <v>163</v>
      </c>
      <c r="AU215" s="16" t="s">
        <v>78</v>
      </c>
    </row>
    <row r="216" spans="2:65" s="1" customFormat="1" ht="16.5" customHeight="1">
      <c r="B216" s="31"/>
      <c r="C216" s="156" t="s">
        <v>351</v>
      </c>
      <c r="D216" s="156" t="s">
        <v>167</v>
      </c>
      <c r="E216" s="157" t="s">
        <v>2453</v>
      </c>
      <c r="F216" s="158" t="s">
        <v>2454</v>
      </c>
      <c r="G216" s="159" t="s">
        <v>2455</v>
      </c>
      <c r="H216" s="160">
        <v>230.5</v>
      </c>
      <c r="I216" s="161"/>
      <c r="J216" s="162">
        <f>ROUND(I216*H216,2)</f>
        <v>0</v>
      </c>
      <c r="K216" s="158" t="s">
        <v>1</v>
      </c>
      <c r="L216" s="31"/>
      <c r="M216" s="163" t="s">
        <v>1</v>
      </c>
      <c r="N216" s="164" t="s">
        <v>38</v>
      </c>
      <c r="P216" s="141">
        <f>O216*H216</f>
        <v>0</v>
      </c>
      <c r="Q216" s="141">
        <v>0</v>
      </c>
      <c r="R216" s="141">
        <f>Q216*H216</f>
        <v>0</v>
      </c>
      <c r="S216" s="141">
        <v>0</v>
      </c>
      <c r="T216" s="142">
        <f>S216*H216</f>
        <v>0</v>
      </c>
      <c r="AR216" s="143" t="s">
        <v>269</v>
      </c>
      <c r="AT216" s="143" t="s">
        <v>167</v>
      </c>
      <c r="AU216" s="143" t="s">
        <v>78</v>
      </c>
      <c r="AY216" s="16" t="s">
        <v>155</v>
      </c>
      <c r="BE216" s="144">
        <f>IF(N216="základní",J216,0)</f>
        <v>0</v>
      </c>
      <c r="BF216" s="144">
        <f>IF(N216="snížená",J216,0)</f>
        <v>0</v>
      </c>
      <c r="BG216" s="144">
        <f>IF(N216="zákl. přenesená",J216,0)</f>
        <v>0</v>
      </c>
      <c r="BH216" s="144">
        <f>IF(N216="sníž. přenesená",J216,0)</f>
        <v>0</v>
      </c>
      <c r="BI216" s="144">
        <f>IF(N216="nulová",J216,0)</f>
        <v>0</v>
      </c>
      <c r="BJ216" s="16" t="s">
        <v>78</v>
      </c>
      <c r="BK216" s="144">
        <f>ROUND(I216*H216,2)</f>
        <v>0</v>
      </c>
      <c r="BL216" s="16" t="s">
        <v>269</v>
      </c>
      <c r="BM216" s="143" t="s">
        <v>2456</v>
      </c>
    </row>
    <row r="217" spans="2:65" s="1" customFormat="1">
      <c r="B217" s="31"/>
      <c r="D217" s="145" t="s">
        <v>163</v>
      </c>
      <c r="F217" s="146" t="s">
        <v>2454</v>
      </c>
      <c r="I217" s="147"/>
      <c r="L217" s="31"/>
      <c r="M217" s="148"/>
      <c r="T217" s="55"/>
      <c r="AT217" s="16" t="s">
        <v>163</v>
      </c>
      <c r="AU217" s="16" t="s">
        <v>78</v>
      </c>
    </row>
    <row r="218" spans="2:65" s="1" customFormat="1" ht="16.5" customHeight="1">
      <c r="B218" s="31"/>
      <c r="C218" s="156" t="s">
        <v>366</v>
      </c>
      <c r="D218" s="156" t="s">
        <v>167</v>
      </c>
      <c r="E218" s="157" t="s">
        <v>2457</v>
      </c>
      <c r="F218" s="158" t="s">
        <v>2458</v>
      </c>
      <c r="G218" s="159" t="s">
        <v>2455</v>
      </c>
      <c r="H218" s="160">
        <v>8460.1650000000009</v>
      </c>
      <c r="I218" s="161"/>
      <c r="J218" s="162">
        <f>ROUND(I218*H218,2)</f>
        <v>0</v>
      </c>
      <c r="K218" s="158" t="s">
        <v>1</v>
      </c>
      <c r="L218" s="31"/>
      <c r="M218" s="163" t="s">
        <v>1</v>
      </c>
      <c r="N218" s="164" t="s">
        <v>38</v>
      </c>
      <c r="P218" s="141">
        <f>O218*H218</f>
        <v>0</v>
      </c>
      <c r="Q218" s="141">
        <v>0</v>
      </c>
      <c r="R218" s="141">
        <f>Q218*H218</f>
        <v>0</v>
      </c>
      <c r="S218" s="141">
        <v>0</v>
      </c>
      <c r="T218" s="142">
        <f>S218*H218</f>
        <v>0</v>
      </c>
      <c r="AR218" s="143" t="s">
        <v>269</v>
      </c>
      <c r="AT218" s="143" t="s">
        <v>167</v>
      </c>
      <c r="AU218" s="143" t="s">
        <v>78</v>
      </c>
      <c r="AY218" s="16" t="s">
        <v>155</v>
      </c>
      <c r="BE218" s="144">
        <f>IF(N218="základní",J218,0)</f>
        <v>0</v>
      </c>
      <c r="BF218" s="144">
        <f>IF(N218="snížená",J218,0)</f>
        <v>0</v>
      </c>
      <c r="BG218" s="144">
        <f>IF(N218="zákl. přenesená",J218,0)</f>
        <v>0</v>
      </c>
      <c r="BH218" s="144">
        <f>IF(N218="sníž. přenesená",J218,0)</f>
        <v>0</v>
      </c>
      <c r="BI218" s="144">
        <f>IF(N218="nulová",J218,0)</f>
        <v>0</v>
      </c>
      <c r="BJ218" s="16" t="s">
        <v>78</v>
      </c>
      <c r="BK218" s="144">
        <f>ROUND(I218*H218,2)</f>
        <v>0</v>
      </c>
      <c r="BL218" s="16" t="s">
        <v>269</v>
      </c>
      <c r="BM218" s="143" t="s">
        <v>2459</v>
      </c>
    </row>
    <row r="219" spans="2:65" s="1" customFormat="1">
      <c r="B219" s="31"/>
      <c r="D219" s="145" t="s">
        <v>163</v>
      </c>
      <c r="F219" s="146" t="s">
        <v>2458</v>
      </c>
      <c r="I219" s="147"/>
      <c r="L219" s="31"/>
      <c r="M219" s="148"/>
      <c r="T219" s="55"/>
      <c r="AT219" s="16" t="s">
        <v>163</v>
      </c>
      <c r="AU219" s="16" t="s">
        <v>78</v>
      </c>
    </row>
    <row r="220" spans="2:65" s="13" customFormat="1">
      <c r="B220" s="166"/>
      <c r="D220" s="145" t="s">
        <v>164</v>
      </c>
      <c r="E220" s="167" t="s">
        <v>1</v>
      </c>
      <c r="F220" s="168" t="s">
        <v>2460</v>
      </c>
      <c r="H220" s="167" t="s">
        <v>1</v>
      </c>
      <c r="I220" s="169"/>
      <c r="L220" s="166"/>
      <c r="M220" s="170"/>
      <c r="T220" s="171"/>
      <c r="AT220" s="167" t="s">
        <v>164</v>
      </c>
      <c r="AU220" s="167" t="s">
        <v>78</v>
      </c>
      <c r="AV220" s="13" t="s">
        <v>78</v>
      </c>
      <c r="AW220" s="13" t="s">
        <v>30</v>
      </c>
      <c r="AX220" s="13" t="s">
        <v>73</v>
      </c>
      <c r="AY220" s="167" t="s">
        <v>155</v>
      </c>
    </row>
    <row r="221" spans="2:65" s="12" customFormat="1">
      <c r="B221" s="149"/>
      <c r="D221" s="145" t="s">
        <v>164</v>
      </c>
      <c r="E221" s="155" t="s">
        <v>1</v>
      </c>
      <c r="F221" s="150" t="s">
        <v>2461</v>
      </c>
      <c r="H221" s="151">
        <v>8460.1650000000009</v>
      </c>
      <c r="I221" s="152"/>
      <c r="L221" s="149"/>
      <c r="M221" s="153"/>
      <c r="T221" s="154"/>
      <c r="AT221" s="155" t="s">
        <v>164</v>
      </c>
      <c r="AU221" s="155" t="s">
        <v>78</v>
      </c>
      <c r="AV221" s="12" t="s">
        <v>82</v>
      </c>
      <c r="AW221" s="12" t="s">
        <v>30</v>
      </c>
      <c r="AX221" s="12" t="s">
        <v>73</v>
      </c>
      <c r="AY221" s="155" t="s">
        <v>155</v>
      </c>
    </row>
    <row r="222" spans="2:65" s="14" customFormat="1">
      <c r="B222" s="172"/>
      <c r="D222" s="145" t="s">
        <v>164</v>
      </c>
      <c r="E222" s="173" t="s">
        <v>1</v>
      </c>
      <c r="F222" s="174" t="s">
        <v>179</v>
      </c>
      <c r="H222" s="175">
        <v>8460.1650000000009</v>
      </c>
      <c r="I222" s="176"/>
      <c r="L222" s="172"/>
      <c r="M222" s="177"/>
      <c r="T222" s="178"/>
      <c r="AT222" s="173" t="s">
        <v>164</v>
      </c>
      <c r="AU222" s="173" t="s">
        <v>78</v>
      </c>
      <c r="AV222" s="14" t="s">
        <v>88</v>
      </c>
      <c r="AW222" s="14" t="s">
        <v>30</v>
      </c>
      <c r="AX222" s="14" t="s">
        <v>78</v>
      </c>
      <c r="AY222" s="173" t="s">
        <v>155</v>
      </c>
    </row>
    <row r="223" spans="2:65" s="1" customFormat="1" ht="24.15" customHeight="1">
      <c r="B223" s="31"/>
      <c r="C223" s="156" t="s">
        <v>371</v>
      </c>
      <c r="D223" s="156" t="s">
        <v>167</v>
      </c>
      <c r="E223" s="157" t="s">
        <v>2462</v>
      </c>
      <c r="F223" s="158" t="s">
        <v>2463</v>
      </c>
      <c r="G223" s="159" t="s">
        <v>191</v>
      </c>
      <c r="H223" s="160">
        <v>26</v>
      </c>
      <c r="I223" s="161"/>
      <c r="J223" s="162">
        <f>ROUND(I223*H223,2)</f>
        <v>0</v>
      </c>
      <c r="K223" s="158" t="s">
        <v>1</v>
      </c>
      <c r="L223" s="31"/>
      <c r="M223" s="163" t="s">
        <v>1</v>
      </c>
      <c r="N223" s="164" t="s">
        <v>38</v>
      </c>
      <c r="P223" s="141">
        <f>O223*H223</f>
        <v>0</v>
      </c>
      <c r="Q223" s="141">
        <v>0</v>
      </c>
      <c r="R223" s="141">
        <f>Q223*H223</f>
        <v>0</v>
      </c>
      <c r="S223" s="141">
        <v>0</v>
      </c>
      <c r="T223" s="142">
        <f>S223*H223</f>
        <v>0</v>
      </c>
      <c r="AR223" s="143" t="s">
        <v>269</v>
      </c>
      <c r="AT223" s="143" t="s">
        <v>167</v>
      </c>
      <c r="AU223" s="143" t="s">
        <v>78</v>
      </c>
      <c r="AY223" s="16" t="s">
        <v>155</v>
      </c>
      <c r="BE223" s="144">
        <f>IF(N223="základní",J223,0)</f>
        <v>0</v>
      </c>
      <c r="BF223" s="144">
        <f>IF(N223="snížená",J223,0)</f>
        <v>0</v>
      </c>
      <c r="BG223" s="144">
        <f>IF(N223="zákl. přenesená",J223,0)</f>
        <v>0</v>
      </c>
      <c r="BH223" s="144">
        <f>IF(N223="sníž. přenesená",J223,0)</f>
        <v>0</v>
      </c>
      <c r="BI223" s="144">
        <f>IF(N223="nulová",J223,0)</f>
        <v>0</v>
      </c>
      <c r="BJ223" s="16" t="s">
        <v>78</v>
      </c>
      <c r="BK223" s="144">
        <f>ROUND(I223*H223,2)</f>
        <v>0</v>
      </c>
      <c r="BL223" s="16" t="s">
        <v>269</v>
      </c>
      <c r="BM223" s="143" t="s">
        <v>2464</v>
      </c>
    </row>
    <row r="224" spans="2:65" s="1" customFormat="1" ht="19.2">
      <c r="B224" s="31"/>
      <c r="D224" s="145" t="s">
        <v>163</v>
      </c>
      <c r="F224" s="146" t="s">
        <v>2463</v>
      </c>
      <c r="I224" s="147"/>
      <c r="L224" s="31"/>
      <c r="M224" s="148"/>
      <c r="T224" s="55"/>
      <c r="AT224" s="16" t="s">
        <v>163</v>
      </c>
      <c r="AU224" s="16" t="s">
        <v>78</v>
      </c>
    </row>
    <row r="225" spans="2:65" s="12" customFormat="1">
      <c r="B225" s="149"/>
      <c r="D225" s="145" t="s">
        <v>164</v>
      </c>
      <c r="E225" s="155" t="s">
        <v>1</v>
      </c>
      <c r="F225" s="150" t="s">
        <v>366</v>
      </c>
      <c r="H225" s="151">
        <v>26</v>
      </c>
      <c r="I225" s="152"/>
      <c r="L225" s="149"/>
      <c r="M225" s="153"/>
      <c r="T225" s="154"/>
      <c r="AT225" s="155" t="s">
        <v>164</v>
      </c>
      <c r="AU225" s="155" t="s">
        <v>78</v>
      </c>
      <c r="AV225" s="12" t="s">
        <v>82</v>
      </c>
      <c r="AW225" s="12" t="s">
        <v>30</v>
      </c>
      <c r="AX225" s="12" t="s">
        <v>73</v>
      </c>
      <c r="AY225" s="155" t="s">
        <v>155</v>
      </c>
    </row>
    <row r="226" spans="2:65" s="14" customFormat="1">
      <c r="B226" s="172"/>
      <c r="D226" s="145" t="s">
        <v>164</v>
      </c>
      <c r="E226" s="173" t="s">
        <v>1</v>
      </c>
      <c r="F226" s="174" t="s">
        <v>179</v>
      </c>
      <c r="H226" s="175">
        <v>26</v>
      </c>
      <c r="I226" s="176"/>
      <c r="L226" s="172"/>
      <c r="M226" s="177"/>
      <c r="T226" s="178"/>
      <c r="AT226" s="173" t="s">
        <v>164</v>
      </c>
      <c r="AU226" s="173" t="s">
        <v>78</v>
      </c>
      <c r="AV226" s="14" t="s">
        <v>88</v>
      </c>
      <c r="AW226" s="14" t="s">
        <v>30</v>
      </c>
      <c r="AX226" s="14" t="s">
        <v>78</v>
      </c>
      <c r="AY226" s="173" t="s">
        <v>155</v>
      </c>
    </row>
    <row r="227" spans="2:65" s="1" customFormat="1" ht="24.15" customHeight="1">
      <c r="B227" s="31"/>
      <c r="C227" s="156" t="s">
        <v>378</v>
      </c>
      <c r="D227" s="156" t="s">
        <v>167</v>
      </c>
      <c r="E227" s="157" t="s">
        <v>2465</v>
      </c>
      <c r="F227" s="158" t="s">
        <v>2466</v>
      </c>
      <c r="G227" s="159" t="s">
        <v>191</v>
      </c>
      <c r="H227" s="160">
        <v>26</v>
      </c>
      <c r="I227" s="161"/>
      <c r="J227" s="162">
        <f>ROUND(I227*H227,2)</f>
        <v>0</v>
      </c>
      <c r="K227" s="158" t="s">
        <v>1</v>
      </c>
      <c r="L227" s="31"/>
      <c r="M227" s="163" t="s">
        <v>1</v>
      </c>
      <c r="N227" s="164" t="s">
        <v>38</v>
      </c>
      <c r="P227" s="141">
        <f>O227*H227</f>
        <v>0</v>
      </c>
      <c r="Q227" s="141">
        <v>0</v>
      </c>
      <c r="R227" s="141">
        <f>Q227*H227</f>
        <v>0</v>
      </c>
      <c r="S227" s="141">
        <v>0</v>
      </c>
      <c r="T227" s="142">
        <f>S227*H227</f>
        <v>0</v>
      </c>
      <c r="AR227" s="143" t="s">
        <v>269</v>
      </c>
      <c r="AT227" s="143" t="s">
        <v>167</v>
      </c>
      <c r="AU227" s="143" t="s">
        <v>78</v>
      </c>
      <c r="AY227" s="16" t="s">
        <v>155</v>
      </c>
      <c r="BE227" s="144">
        <f>IF(N227="základní",J227,0)</f>
        <v>0</v>
      </c>
      <c r="BF227" s="144">
        <f>IF(N227="snížená",J227,0)</f>
        <v>0</v>
      </c>
      <c r="BG227" s="144">
        <f>IF(N227="zákl. přenesená",J227,0)</f>
        <v>0</v>
      </c>
      <c r="BH227" s="144">
        <f>IF(N227="sníž. přenesená",J227,0)</f>
        <v>0</v>
      </c>
      <c r="BI227" s="144">
        <f>IF(N227="nulová",J227,0)</f>
        <v>0</v>
      </c>
      <c r="BJ227" s="16" t="s">
        <v>78</v>
      </c>
      <c r="BK227" s="144">
        <f>ROUND(I227*H227,2)</f>
        <v>0</v>
      </c>
      <c r="BL227" s="16" t="s">
        <v>269</v>
      </c>
      <c r="BM227" s="143" t="s">
        <v>2467</v>
      </c>
    </row>
    <row r="228" spans="2:65" s="1" customFormat="1" ht="19.2">
      <c r="B228" s="31"/>
      <c r="D228" s="145" t="s">
        <v>163</v>
      </c>
      <c r="F228" s="146" t="s">
        <v>2466</v>
      </c>
      <c r="I228" s="147"/>
      <c r="L228" s="31"/>
      <c r="M228" s="148"/>
      <c r="T228" s="55"/>
      <c r="AT228" s="16" t="s">
        <v>163</v>
      </c>
      <c r="AU228" s="16" t="s">
        <v>78</v>
      </c>
    </row>
    <row r="229" spans="2:65" s="1" customFormat="1" ht="24.15" customHeight="1">
      <c r="B229" s="31"/>
      <c r="C229" s="156" t="s">
        <v>394</v>
      </c>
      <c r="D229" s="156" t="s">
        <v>167</v>
      </c>
      <c r="E229" s="157" t="s">
        <v>2468</v>
      </c>
      <c r="F229" s="158" t="s">
        <v>2469</v>
      </c>
      <c r="G229" s="159" t="s">
        <v>191</v>
      </c>
      <c r="H229" s="160">
        <v>26</v>
      </c>
      <c r="I229" s="161"/>
      <c r="J229" s="162">
        <f>ROUND(I229*H229,2)</f>
        <v>0</v>
      </c>
      <c r="K229" s="158" t="s">
        <v>1</v>
      </c>
      <c r="L229" s="31"/>
      <c r="M229" s="163" t="s">
        <v>1</v>
      </c>
      <c r="N229" s="164" t="s">
        <v>38</v>
      </c>
      <c r="P229" s="141">
        <f>O229*H229</f>
        <v>0</v>
      </c>
      <c r="Q229" s="141">
        <v>0</v>
      </c>
      <c r="R229" s="141">
        <f>Q229*H229</f>
        <v>0</v>
      </c>
      <c r="S229" s="141">
        <v>0</v>
      </c>
      <c r="T229" s="142">
        <f>S229*H229</f>
        <v>0</v>
      </c>
      <c r="AR229" s="143" t="s">
        <v>269</v>
      </c>
      <c r="AT229" s="143" t="s">
        <v>167</v>
      </c>
      <c r="AU229" s="143" t="s">
        <v>78</v>
      </c>
      <c r="AY229" s="16" t="s">
        <v>155</v>
      </c>
      <c r="BE229" s="144">
        <f>IF(N229="základní",J229,0)</f>
        <v>0</v>
      </c>
      <c r="BF229" s="144">
        <f>IF(N229="snížená",J229,0)</f>
        <v>0</v>
      </c>
      <c r="BG229" s="144">
        <f>IF(N229="zákl. přenesená",J229,0)</f>
        <v>0</v>
      </c>
      <c r="BH229" s="144">
        <f>IF(N229="sníž. přenesená",J229,0)</f>
        <v>0</v>
      </c>
      <c r="BI229" s="144">
        <f>IF(N229="nulová",J229,0)</f>
        <v>0</v>
      </c>
      <c r="BJ229" s="16" t="s">
        <v>78</v>
      </c>
      <c r="BK229" s="144">
        <f>ROUND(I229*H229,2)</f>
        <v>0</v>
      </c>
      <c r="BL229" s="16" t="s">
        <v>269</v>
      </c>
      <c r="BM229" s="143" t="s">
        <v>2470</v>
      </c>
    </row>
    <row r="230" spans="2:65" s="1" customFormat="1" ht="19.2">
      <c r="B230" s="31"/>
      <c r="D230" s="145" t="s">
        <v>163</v>
      </c>
      <c r="F230" s="146" t="s">
        <v>2469</v>
      </c>
      <c r="I230" s="147"/>
      <c r="L230" s="31"/>
      <c r="M230" s="148"/>
      <c r="T230" s="55"/>
      <c r="AT230" s="16" t="s">
        <v>163</v>
      </c>
      <c r="AU230" s="16" t="s">
        <v>78</v>
      </c>
    </row>
    <row r="231" spans="2:65" s="1" customFormat="1" ht="24.15" customHeight="1">
      <c r="B231" s="31"/>
      <c r="C231" s="156" t="s">
        <v>399</v>
      </c>
      <c r="D231" s="156" t="s">
        <v>167</v>
      </c>
      <c r="E231" s="157" t="s">
        <v>2471</v>
      </c>
      <c r="F231" s="158" t="s">
        <v>2472</v>
      </c>
      <c r="G231" s="159" t="s">
        <v>2455</v>
      </c>
      <c r="H231" s="160">
        <v>598</v>
      </c>
      <c r="I231" s="161"/>
      <c r="J231" s="162">
        <f>ROUND(I231*H231,2)</f>
        <v>0</v>
      </c>
      <c r="K231" s="158" t="s">
        <v>1</v>
      </c>
      <c r="L231" s="31"/>
      <c r="M231" s="163" t="s">
        <v>1</v>
      </c>
      <c r="N231" s="164" t="s">
        <v>38</v>
      </c>
      <c r="P231" s="141">
        <f>O231*H231</f>
        <v>0</v>
      </c>
      <c r="Q231" s="141">
        <v>0</v>
      </c>
      <c r="R231" s="141">
        <f>Q231*H231</f>
        <v>0</v>
      </c>
      <c r="S231" s="141">
        <v>0</v>
      </c>
      <c r="T231" s="142">
        <f>S231*H231</f>
        <v>0</v>
      </c>
      <c r="AR231" s="143" t="s">
        <v>269</v>
      </c>
      <c r="AT231" s="143" t="s">
        <v>167</v>
      </c>
      <c r="AU231" s="143" t="s">
        <v>78</v>
      </c>
      <c r="AY231" s="16" t="s">
        <v>155</v>
      </c>
      <c r="BE231" s="144">
        <f>IF(N231="základní",J231,0)</f>
        <v>0</v>
      </c>
      <c r="BF231" s="144">
        <f>IF(N231="snížená",J231,0)</f>
        <v>0</v>
      </c>
      <c r="BG231" s="144">
        <f>IF(N231="zákl. přenesená",J231,0)</f>
        <v>0</v>
      </c>
      <c r="BH231" s="144">
        <f>IF(N231="sníž. přenesená",J231,0)</f>
        <v>0</v>
      </c>
      <c r="BI231" s="144">
        <f>IF(N231="nulová",J231,0)</f>
        <v>0</v>
      </c>
      <c r="BJ231" s="16" t="s">
        <v>78</v>
      </c>
      <c r="BK231" s="144">
        <f>ROUND(I231*H231,2)</f>
        <v>0</v>
      </c>
      <c r="BL231" s="16" t="s">
        <v>269</v>
      </c>
      <c r="BM231" s="143" t="s">
        <v>2473</v>
      </c>
    </row>
    <row r="232" spans="2:65" s="1" customFormat="1" ht="19.2">
      <c r="B232" s="31"/>
      <c r="D232" s="145" t="s">
        <v>163</v>
      </c>
      <c r="F232" s="146" t="s">
        <v>2472</v>
      </c>
      <c r="I232" s="147"/>
      <c r="L232" s="31"/>
      <c r="M232" s="148"/>
      <c r="T232" s="55"/>
      <c r="AT232" s="16" t="s">
        <v>163</v>
      </c>
      <c r="AU232" s="16" t="s">
        <v>78</v>
      </c>
    </row>
    <row r="233" spans="2:65" s="12" customFormat="1">
      <c r="B233" s="149"/>
      <c r="D233" s="145" t="s">
        <v>164</v>
      </c>
      <c r="E233" s="155" t="s">
        <v>1</v>
      </c>
      <c r="F233" s="150" t="s">
        <v>2474</v>
      </c>
      <c r="H233" s="151">
        <v>598</v>
      </c>
      <c r="I233" s="152"/>
      <c r="L233" s="149"/>
      <c r="M233" s="153"/>
      <c r="T233" s="154"/>
      <c r="AT233" s="155" t="s">
        <v>164</v>
      </c>
      <c r="AU233" s="155" t="s">
        <v>78</v>
      </c>
      <c r="AV233" s="12" t="s">
        <v>82</v>
      </c>
      <c r="AW233" s="12" t="s">
        <v>30</v>
      </c>
      <c r="AX233" s="12" t="s">
        <v>73</v>
      </c>
      <c r="AY233" s="155" t="s">
        <v>155</v>
      </c>
    </row>
    <row r="234" spans="2:65" s="14" customFormat="1">
      <c r="B234" s="172"/>
      <c r="D234" s="145" t="s">
        <v>164</v>
      </c>
      <c r="E234" s="173" t="s">
        <v>1</v>
      </c>
      <c r="F234" s="174" t="s">
        <v>179</v>
      </c>
      <c r="H234" s="175">
        <v>598</v>
      </c>
      <c r="I234" s="176"/>
      <c r="L234" s="172"/>
      <c r="M234" s="177"/>
      <c r="T234" s="178"/>
      <c r="AT234" s="173" t="s">
        <v>164</v>
      </c>
      <c r="AU234" s="173" t="s">
        <v>78</v>
      </c>
      <c r="AV234" s="14" t="s">
        <v>88</v>
      </c>
      <c r="AW234" s="14" t="s">
        <v>30</v>
      </c>
      <c r="AX234" s="14" t="s">
        <v>78</v>
      </c>
      <c r="AY234" s="173" t="s">
        <v>155</v>
      </c>
    </row>
    <row r="235" spans="2:65" s="1" customFormat="1" ht="24.15" customHeight="1">
      <c r="B235" s="31"/>
      <c r="C235" s="156" t="s">
        <v>404</v>
      </c>
      <c r="D235" s="156" t="s">
        <v>167</v>
      </c>
      <c r="E235" s="157" t="s">
        <v>2475</v>
      </c>
      <c r="F235" s="158" t="s">
        <v>2476</v>
      </c>
      <c r="G235" s="159" t="s">
        <v>2455</v>
      </c>
      <c r="H235" s="160">
        <v>813.28</v>
      </c>
      <c r="I235" s="161"/>
      <c r="J235" s="162">
        <f>ROUND(I235*H235,2)</f>
        <v>0</v>
      </c>
      <c r="K235" s="158" t="s">
        <v>1</v>
      </c>
      <c r="L235" s="31"/>
      <c r="M235" s="163" t="s">
        <v>1</v>
      </c>
      <c r="N235" s="164" t="s">
        <v>38</v>
      </c>
      <c r="P235" s="141">
        <f>O235*H235</f>
        <v>0</v>
      </c>
      <c r="Q235" s="141">
        <v>0</v>
      </c>
      <c r="R235" s="141">
        <f>Q235*H235</f>
        <v>0</v>
      </c>
      <c r="S235" s="141">
        <v>0</v>
      </c>
      <c r="T235" s="142">
        <f>S235*H235</f>
        <v>0</v>
      </c>
      <c r="AR235" s="143" t="s">
        <v>269</v>
      </c>
      <c r="AT235" s="143" t="s">
        <v>167</v>
      </c>
      <c r="AU235" s="143" t="s">
        <v>78</v>
      </c>
      <c r="AY235" s="16" t="s">
        <v>155</v>
      </c>
      <c r="BE235" s="144">
        <f>IF(N235="základní",J235,0)</f>
        <v>0</v>
      </c>
      <c r="BF235" s="144">
        <f>IF(N235="snížená",J235,0)</f>
        <v>0</v>
      </c>
      <c r="BG235" s="144">
        <f>IF(N235="zákl. přenesená",J235,0)</f>
        <v>0</v>
      </c>
      <c r="BH235" s="144">
        <f>IF(N235="sníž. přenesená",J235,0)</f>
        <v>0</v>
      </c>
      <c r="BI235" s="144">
        <f>IF(N235="nulová",J235,0)</f>
        <v>0</v>
      </c>
      <c r="BJ235" s="16" t="s">
        <v>78</v>
      </c>
      <c r="BK235" s="144">
        <f>ROUND(I235*H235,2)</f>
        <v>0</v>
      </c>
      <c r="BL235" s="16" t="s">
        <v>269</v>
      </c>
      <c r="BM235" s="143" t="s">
        <v>2477</v>
      </c>
    </row>
    <row r="236" spans="2:65" s="1" customFormat="1">
      <c r="B236" s="31"/>
      <c r="D236" s="145" t="s">
        <v>163</v>
      </c>
      <c r="F236" s="146" t="s">
        <v>2476</v>
      </c>
      <c r="I236" s="147"/>
      <c r="L236" s="31"/>
      <c r="M236" s="148"/>
      <c r="T236" s="55"/>
      <c r="AT236" s="16" t="s">
        <v>163</v>
      </c>
      <c r="AU236" s="16" t="s">
        <v>78</v>
      </c>
    </row>
    <row r="237" spans="2:65" s="1" customFormat="1" ht="24.15" customHeight="1">
      <c r="B237" s="31"/>
      <c r="C237" s="156" t="s">
        <v>409</v>
      </c>
      <c r="D237" s="156" t="s">
        <v>167</v>
      </c>
      <c r="E237" s="157" t="s">
        <v>2478</v>
      </c>
      <c r="F237" s="158" t="s">
        <v>2479</v>
      </c>
      <c r="G237" s="159" t="s">
        <v>2455</v>
      </c>
      <c r="H237" s="160">
        <v>116.48</v>
      </c>
      <c r="I237" s="161"/>
      <c r="J237" s="162">
        <f>ROUND(I237*H237,2)</f>
        <v>0</v>
      </c>
      <c r="K237" s="158" t="s">
        <v>1</v>
      </c>
      <c r="L237" s="31"/>
      <c r="M237" s="163" t="s">
        <v>1</v>
      </c>
      <c r="N237" s="164" t="s">
        <v>38</v>
      </c>
      <c r="P237" s="141">
        <f>O237*H237</f>
        <v>0</v>
      </c>
      <c r="Q237" s="141">
        <v>0</v>
      </c>
      <c r="R237" s="141">
        <f>Q237*H237</f>
        <v>0</v>
      </c>
      <c r="S237" s="141">
        <v>0</v>
      </c>
      <c r="T237" s="142">
        <f>S237*H237</f>
        <v>0</v>
      </c>
      <c r="AR237" s="143" t="s">
        <v>269</v>
      </c>
      <c r="AT237" s="143" t="s">
        <v>167</v>
      </c>
      <c r="AU237" s="143" t="s">
        <v>78</v>
      </c>
      <c r="AY237" s="16" t="s">
        <v>155</v>
      </c>
      <c r="BE237" s="144">
        <f>IF(N237="základní",J237,0)</f>
        <v>0</v>
      </c>
      <c r="BF237" s="144">
        <f>IF(N237="snížená",J237,0)</f>
        <v>0</v>
      </c>
      <c r="BG237" s="144">
        <f>IF(N237="zákl. přenesená",J237,0)</f>
        <v>0</v>
      </c>
      <c r="BH237" s="144">
        <f>IF(N237="sníž. přenesená",J237,0)</f>
        <v>0</v>
      </c>
      <c r="BI237" s="144">
        <f>IF(N237="nulová",J237,0)</f>
        <v>0</v>
      </c>
      <c r="BJ237" s="16" t="s">
        <v>78</v>
      </c>
      <c r="BK237" s="144">
        <f>ROUND(I237*H237,2)</f>
        <v>0</v>
      </c>
      <c r="BL237" s="16" t="s">
        <v>269</v>
      </c>
      <c r="BM237" s="143" t="s">
        <v>2480</v>
      </c>
    </row>
    <row r="238" spans="2:65" s="1" customFormat="1" ht="19.2">
      <c r="B238" s="31"/>
      <c r="D238" s="145" t="s">
        <v>163</v>
      </c>
      <c r="F238" s="146" t="s">
        <v>2479</v>
      </c>
      <c r="I238" s="147"/>
      <c r="L238" s="31"/>
      <c r="M238" s="148"/>
      <c r="T238" s="55"/>
      <c r="AT238" s="16" t="s">
        <v>163</v>
      </c>
      <c r="AU238" s="16" t="s">
        <v>78</v>
      </c>
    </row>
    <row r="239" spans="2:65" s="12" customFormat="1">
      <c r="B239" s="149"/>
      <c r="D239" s="145" t="s">
        <v>164</v>
      </c>
      <c r="E239" s="155" t="s">
        <v>1</v>
      </c>
      <c r="F239" s="150" t="s">
        <v>2481</v>
      </c>
      <c r="H239" s="151">
        <v>116.48</v>
      </c>
      <c r="I239" s="152"/>
      <c r="L239" s="149"/>
      <c r="M239" s="153"/>
      <c r="T239" s="154"/>
      <c r="AT239" s="155" t="s">
        <v>164</v>
      </c>
      <c r="AU239" s="155" t="s">
        <v>78</v>
      </c>
      <c r="AV239" s="12" t="s">
        <v>82</v>
      </c>
      <c r="AW239" s="12" t="s">
        <v>30</v>
      </c>
      <c r="AX239" s="12" t="s">
        <v>73</v>
      </c>
      <c r="AY239" s="155" t="s">
        <v>155</v>
      </c>
    </row>
    <row r="240" spans="2:65" s="14" customFormat="1">
      <c r="B240" s="172"/>
      <c r="D240" s="145" t="s">
        <v>164</v>
      </c>
      <c r="E240" s="173" t="s">
        <v>1</v>
      </c>
      <c r="F240" s="174" t="s">
        <v>179</v>
      </c>
      <c r="H240" s="175">
        <v>116.48</v>
      </c>
      <c r="I240" s="176"/>
      <c r="L240" s="172"/>
      <c r="M240" s="177"/>
      <c r="T240" s="178"/>
      <c r="AT240" s="173" t="s">
        <v>164</v>
      </c>
      <c r="AU240" s="173" t="s">
        <v>78</v>
      </c>
      <c r="AV240" s="14" t="s">
        <v>88</v>
      </c>
      <c r="AW240" s="14" t="s">
        <v>30</v>
      </c>
      <c r="AX240" s="14" t="s">
        <v>78</v>
      </c>
      <c r="AY240" s="173" t="s">
        <v>155</v>
      </c>
    </row>
    <row r="241" spans="2:65" s="1" customFormat="1" ht="21.75" customHeight="1">
      <c r="B241" s="31"/>
      <c r="C241" s="156" t="s">
        <v>414</v>
      </c>
      <c r="D241" s="156" t="s">
        <v>167</v>
      </c>
      <c r="E241" s="157" t="s">
        <v>2482</v>
      </c>
      <c r="F241" s="158" t="s">
        <v>2483</v>
      </c>
      <c r="G241" s="159" t="s">
        <v>2455</v>
      </c>
      <c r="H241" s="160">
        <v>8460.1650000000009</v>
      </c>
      <c r="I241" s="161"/>
      <c r="J241" s="162">
        <f>ROUND(I241*H241,2)</f>
        <v>0</v>
      </c>
      <c r="K241" s="158" t="s">
        <v>1</v>
      </c>
      <c r="L241" s="31"/>
      <c r="M241" s="163" t="s">
        <v>1</v>
      </c>
      <c r="N241" s="164" t="s">
        <v>38</v>
      </c>
      <c r="P241" s="141">
        <f>O241*H241</f>
        <v>0</v>
      </c>
      <c r="Q241" s="141">
        <v>0</v>
      </c>
      <c r="R241" s="141">
        <f>Q241*H241</f>
        <v>0</v>
      </c>
      <c r="S241" s="141">
        <v>0</v>
      </c>
      <c r="T241" s="142">
        <f>S241*H241</f>
        <v>0</v>
      </c>
      <c r="AR241" s="143" t="s">
        <v>269</v>
      </c>
      <c r="AT241" s="143" t="s">
        <v>167</v>
      </c>
      <c r="AU241" s="143" t="s">
        <v>78</v>
      </c>
      <c r="AY241" s="16" t="s">
        <v>155</v>
      </c>
      <c r="BE241" s="144">
        <f>IF(N241="základní",J241,0)</f>
        <v>0</v>
      </c>
      <c r="BF241" s="144">
        <f>IF(N241="snížená",J241,0)</f>
        <v>0</v>
      </c>
      <c r="BG241" s="144">
        <f>IF(N241="zákl. přenesená",J241,0)</f>
        <v>0</v>
      </c>
      <c r="BH241" s="144">
        <f>IF(N241="sníž. přenesená",J241,0)</f>
        <v>0</v>
      </c>
      <c r="BI241" s="144">
        <f>IF(N241="nulová",J241,0)</f>
        <v>0</v>
      </c>
      <c r="BJ241" s="16" t="s">
        <v>78</v>
      </c>
      <c r="BK241" s="144">
        <f>ROUND(I241*H241,2)</f>
        <v>0</v>
      </c>
      <c r="BL241" s="16" t="s">
        <v>269</v>
      </c>
      <c r="BM241" s="143" t="s">
        <v>2484</v>
      </c>
    </row>
    <row r="242" spans="2:65" s="1" customFormat="1">
      <c r="B242" s="31"/>
      <c r="D242" s="145" t="s">
        <v>163</v>
      </c>
      <c r="F242" s="146" t="s">
        <v>2483</v>
      </c>
      <c r="I242" s="147"/>
      <c r="L242" s="31"/>
      <c r="M242" s="148"/>
      <c r="T242" s="55"/>
      <c r="AT242" s="16" t="s">
        <v>163</v>
      </c>
      <c r="AU242" s="16" t="s">
        <v>78</v>
      </c>
    </row>
    <row r="243" spans="2:65" s="1" customFormat="1" ht="24.15" customHeight="1">
      <c r="B243" s="31"/>
      <c r="C243" s="156" t="s">
        <v>419</v>
      </c>
      <c r="D243" s="156" t="s">
        <v>167</v>
      </c>
      <c r="E243" s="157" t="s">
        <v>2485</v>
      </c>
      <c r="F243" s="158" t="s">
        <v>2486</v>
      </c>
      <c r="G243" s="159" t="s">
        <v>198</v>
      </c>
      <c r="H243" s="160">
        <v>504.10500000000002</v>
      </c>
      <c r="I243" s="161"/>
      <c r="J243" s="162">
        <f>ROUND(I243*H243,2)</f>
        <v>0</v>
      </c>
      <c r="K243" s="158" t="s">
        <v>1</v>
      </c>
      <c r="L243" s="31"/>
      <c r="M243" s="163" t="s">
        <v>1</v>
      </c>
      <c r="N243" s="164" t="s">
        <v>38</v>
      </c>
      <c r="P243" s="141">
        <f>O243*H243</f>
        <v>0</v>
      </c>
      <c r="Q243" s="141">
        <v>0</v>
      </c>
      <c r="R243" s="141">
        <f>Q243*H243</f>
        <v>0</v>
      </c>
      <c r="S243" s="141">
        <v>0</v>
      </c>
      <c r="T243" s="142">
        <f>S243*H243</f>
        <v>0</v>
      </c>
      <c r="AR243" s="143" t="s">
        <v>269</v>
      </c>
      <c r="AT243" s="143" t="s">
        <v>167</v>
      </c>
      <c r="AU243" s="143" t="s">
        <v>78</v>
      </c>
      <c r="AY243" s="16" t="s">
        <v>155</v>
      </c>
      <c r="BE243" s="144">
        <f>IF(N243="základní",J243,0)</f>
        <v>0</v>
      </c>
      <c r="BF243" s="144">
        <f>IF(N243="snížená",J243,0)</f>
        <v>0</v>
      </c>
      <c r="BG243" s="144">
        <f>IF(N243="zákl. přenesená",J243,0)</f>
        <v>0</v>
      </c>
      <c r="BH243" s="144">
        <f>IF(N243="sníž. přenesená",J243,0)</f>
        <v>0</v>
      </c>
      <c r="BI243" s="144">
        <f>IF(N243="nulová",J243,0)</f>
        <v>0</v>
      </c>
      <c r="BJ243" s="16" t="s">
        <v>78</v>
      </c>
      <c r="BK243" s="144">
        <f>ROUND(I243*H243,2)</f>
        <v>0</v>
      </c>
      <c r="BL243" s="16" t="s">
        <v>269</v>
      </c>
      <c r="BM243" s="143" t="s">
        <v>2487</v>
      </c>
    </row>
    <row r="244" spans="2:65" s="1" customFormat="1" ht="19.2">
      <c r="B244" s="31"/>
      <c r="D244" s="145" t="s">
        <v>163</v>
      </c>
      <c r="F244" s="146" t="s">
        <v>2486</v>
      </c>
      <c r="I244" s="147"/>
      <c r="L244" s="31"/>
      <c r="M244" s="148"/>
      <c r="T244" s="55"/>
      <c r="AT244" s="16" t="s">
        <v>163</v>
      </c>
      <c r="AU244" s="16" t="s">
        <v>78</v>
      </c>
    </row>
    <row r="245" spans="2:65" s="12" customFormat="1">
      <c r="B245" s="149"/>
      <c r="D245" s="145" t="s">
        <v>164</v>
      </c>
      <c r="E245" s="155" t="s">
        <v>1</v>
      </c>
      <c r="F245" s="150" t="s">
        <v>2488</v>
      </c>
      <c r="H245" s="151">
        <v>113.4</v>
      </c>
      <c r="I245" s="152"/>
      <c r="L245" s="149"/>
      <c r="M245" s="153"/>
      <c r="T245" s="154"/>
      <c r="AT245" s="155" t="s">
        <v>164</v>
      </c>
      <c r="AU245" s="155" t="s">
        <v>78</v>
      </c>
      <c r="AV245" s="12" t="s">
        <v>82</v>
      </c>
      <c r="AW245" s="12" t="s">
        <v>30</v>
      </c>
      <c r="AX245" s="12" t="s">
        <v>73</v>
      </c>
      <c r="AY245" s="155" t="s">
        <v>155</v>
      </c>
    </row>
    <row r="246" spans="2:65" s="12" customFormat="1">
      <c r="B246" s="149"/>
      <c r="D246" s="145" t="s">
        <v>164</v>
      </c>
      <c r="E246" s="155" t="s">
        <v>1</v>
      </c>
      <c r="F246" s="150" t="s">
        <v>2489</v>
      </c>
      <c r="H246" s="151">
        <v>106.26</v>
      </c>
      <c r="I246" s="152"/>
      <c r="L246" s="149"/>
      <c r="M246" s="153"/>
      <c r="T246" s="154"/>
      <c r="AT246" s="155" t="s">
        <v>164</v>
      </c>
      <c r="AU246" s="155" t="s">
        <v>78</v>
      </c>
      <c r="AV246" s="12" t="s">
        <v>82</v>
      </c>
      <c r="AW246" s="12" t="s">
        <v>30</v>
      </c>
      <c r="AX246" s="12" t="s">
        <v>73</v>
      </c>
      <c r="AY246" s="155" t="s">
        <v>155</v>
      </c>
    </row>
    <row r="247" spans="2:65" s="12" customFormat="1">
      <c r="B247" s="149"/>
      <c r="D247" s="145" t="s">
        <v>164</v>
      </c>
      <c r="E247" s="155" t="s">
        <v>1</v>
      </c>
      <c r="F247" s="150" t="s">
        <v>2490</v>
      </c>
      <c r="H247" s="151">
        <v>197.505</v>
      </c>
      <c r="I247" s="152"/>
      <c r="L247" s="149"/>
      <c r="M247" s="153"/>
      <c r="T247" s="154"/>
      <c r="AT247" s="155" t="s">
        <v>164</v>
      </c>
      <c r="AU247" s="155" t="s">
        <v>78</v>
      </c>
      <c r="AV247" s="12" t="s">
        <v>82</v>
      </c>
      <c r="AW247" s="12" t="s">
        <v>30</v>
      </c>
      <c r="AX247" s="12" t="s">
        <v>73</v>
      </c>
      <c r="AY247" s="155" t="s">
        <v>155</v>
      </c>
    </row>
    <row r="248" spans="2:65" s="12" customFormat="1">
      <c r="B248" s="149"/>
      <c r="D248" s="145" t="s">
        <v>164</v>
      </c>
      <c r="E248" s="155" t="s">
        <v>1</v>
      </c>
      <c r="F248" s="150" t="s">
        <v>2491</v>
      </c>
      <c r="H248" s="151">
        <v>86.94</v>
      </c>
      <c r="I248" s="152"/>
      <c r="L248" s="149"/>
      <c r="M248" s="153"/>
      <c r="T248" s="154"/>
      <c r="AT248" s="155" t="s">
        <v>164</v>
      </c>
      <c r="AU248" s="155" t="s">
        <v>78</v>
      </c>
      <c r="AV248" s="12" t="s">
        <v>82</v>
      </c>
      <c r="AW248" s="12" t="s">
        <v>30</v>
      </c>
      <c r="AX248" s="12" t="s">
        <v>73</v>
      </c>
      <c r="AY248" s="155" t="s">
        <v>155</v>
      </c>
    </row>
    <row r="249" spans="2:65" s="14" customFormat="1">
      <c r="B249" s="172"/>
      <c r="D249" s="145" t="s">
        <v>164</v>
      </c>
      <c r="E249" s="173" t="s">
        <v>1</v>
      </c>
      <c r="F249" s="174" t="s">
        <v>179</v>
      </c>
      <c r="H249" s="175">
        <v>504.10500000000002</v>
      </c>
      <c r="I249" s="176"/>
      <c r="L249" s="172"/>
      <c r="M249" s="177"/>
      <c r="T249" s="178"/>
      <c r="AT249" s="173" t="s">
        <v>164</v>
      </c>
      <c r="AU249" s="173" t="s">
        <v>78</v>
      </c>
      <c r="AV249" s="14" t="s">
        <v>88</v>
      </c>
      <c r="AW249" s="14" t="s">
        <v>30</v>
      </c>
      <c r="AX249" s="14" t="s">
        <v>78</v>
      </c>
      <c r="AY249" s="173" t="s">
        <v>155</v>
      </c>
    </row>
    <row r="250" spans="2:65" s="1" customFormat="1" ht="33" customHeight="1">
      <c r="B250" s="31"/>
      <c r="C250" s="156" t="s">
        <v>423</v>
      </c>
      <c r="D250" s="156" t="s">
        <v>167</v>
      </c>
      <c r="E250" s="157" t="s">
        <v>2492</v>
      </c>
      <c r="F250" s="158" t="s">
        <v>2493</v>
      </c>
      <c r="G250" s="159" t="s">
        <v>586</v>
      </c>
      <c r="H250" s="160">
        <v>1</v>
      </c>
      <c r="I250" s="161"/>
      <c r="J250" s="162">
        <f>ROUND(I250*H250,2)</f>
        <v>0</v>
      </c>
      <c r="K250" s="158" t="s">
        <v>1</v>
      </c>
      <c r="L250" s="31"/>
      <c r="M250" s="163" t="s">
        <v>1</v>
      </c>
      <c r="N250" s="164" t="s">
        <v>38</v>
      </c>
      <c r="P250" s="141">
        <f>O250*H250</f>
        <v>0</v>
      </c>
      <c r="Q250" s="141">
        <v>0</v>
      </c>
      <c r="R250" s="141">
        <f>Q250*H250</f>
        <v>0</v>
      </c>
      <c r="S250" s="141">
        <v>0</v>
      </c>
      <c r="T250" s="142">
        <f>S250*H250</f>
        <v>0</v>
      </c>
      <c r="AR250" s="143" t="s">
        <v>269</v>
      </c>
      <c r="AT250" s="143" t="s">
        <v>167</v>
      </c>
      <c r="AU250" s="143" t="s">
        <v>78</v>
      </c>
      <c r="AY250" s="16" t="s">
        <v>155</v>
      </c>
      <c r="BE250" s="144">
        <f>IF(N250="základní",J250,0)</f>
        <v>0</v>
      </c>
      <c r="BF250" s="144">
        <f>IF(N250="snížená",J250,0)</f>
        <v>0</v>
      </c>
      <c r="BG250" s="144">
        <f>IF(N250="zákl. přenesená",J250,0)</f>
        <v>0</v>
      </c>
      <c r="BH250" s="144">
        <f>IF(N250="sníž. přenesená",J250,0)</f>
        <v>0</v>
      </c>
      <c r="BI250" s="144">
        <f>IF(N250="nulová",J250,0)</f>
        <v>0</v>
      </c>
      <c r="BJ250" s="16" t="s">
        <v>78</v>
      </c>
      <c r="BK250" s="144">
        <f>ROUND(I250*H250,2)</f>
        <v>0</v>
      </c>
      <c r="BL250" s="16" t="s">
        <v>269</v>
      </c>
      <c r="BM250" s="143" t="s">
        <v>2494</v>
      </c>
    </row>
    <row r="251" spans="2:65" s="1" customFormat="1" ht="19.2">
      <c r="B251" s="31"/>
      <c r="D251" s="145" t="s">
        <v>163</v>
      </c>
      <c r="F251" s="146" t="s">
        <v>2493</v>
      </c>
      <c r="I251" s="147"/>
      <c r="L251" s="31"/>
      <c r="M251" s="148"/>
      <c r="T251" s="55"/>
      <c r="AT251" s="16" t="s">
        <v>163</v>
      </c>
      <c r="AU251" s="16" t="s">
        <v>78</v>
      </c>
    </row>
    <row r="252" spans="2:65" s="1" customFormat="1" ht="37.950000000000003" customHeight="1">
      <c r="B252" s="31"/>
      <c r="C252" s="156" t="s">
        <v>429</v>
      </c>
      <c r="D252" s="156" t="s">
        <v>167</v>
      </c>
      <c r="E252" s="157" t="s">
        <v>2495</v>
      </c>
      <c r="F252" s="158" t="s">
        <v>2496</v>
      </c>
      <c r="G252" s="159" t="s">
        <v>198</v>
      </c>
      <c r="H252" s="160">
        <v>80.997</v>
      </c>
      <c r="I252" s="161"/>
      <c r="J252" s="162">
        <f>ROUND(I252*H252,2)</f>
        <v>0</v>
      </c>
      <c r="K252" s="158" t="s">
        <v>1</v>
      </c>
      <c r="L252" s="31"/>
      <c r="M252" s="163" t="s">
        <v>1</v>
      </c>
      <c r="N252" s="164" t="s">
        <v>38</v>
      </c>
      <c r="P252" s="141">
        <f>O252*H252</f>
        <v>0</v>
      </c>
      <c r="Q252" s="141">
        <v>0</v>
      </c>
      <c r="R252" s="141">
        <f>Q252*H252</f>
        <v>0</v>
      </c>
      <c r="S252" s="141">
        <v>0</v>
      </c>
      <c r="T252" s="142">
        <f>S252*H252</f>
        <v>0</v>
      </c>
      <c r="AR252" s="143" t="s">
        <v>269</v>
      </c>
      <c r="AT252" s="143" t="s">
        <v>167</v>
      </c>
      <c r="AU252" s="143" t="s">
        <v>78</v>
      </c>
      <c r="AY252" s="16" t="s">
        <v>155</v>
      </c>
      <c r="BE252" s="144">
        <f>IF(N252="základní",J252,0)</f>
        <v>0</v>
      </c>
      <c r="BF252" s="144">
        <f>IF(N252="snížená",J252,0)</f>
        <v>0</v>
      </c>
      <c r="BG252" s="144">
        <f>IF(N252="zákl. přenesená",J252,0)</f>
        <v>0</v>
      </c>
      <c r="BH252" s="144">
        <f>IF(N252="sníž. přenesená",J252,0)</f>
        <v>0</v>
      </c>
      <c r="BI252" s="144">
        <f>IF(N252="nulová",J252,0)</f>
        <v>0</v>
      </c>
      <c r="BJ252" s="16" t="s">
        <v>78</v>
      </c>
      <c r="BK252" s="144">
        <f>ROUND(I252*H252,2)</f>
        <v>0</v>
      </c>
      <c r="BL252" s="16" t="s">
        <v>269</v>
      </c>
      <c r="BM252" s="143" t="s">
        <v>2497</v>
      </c>
    </row>
    <row r="253" spans="2:65" s="1" customFormat="1" ht="19.2">
      <c r="B253" s="31"/>
      <c r="D253" s="145" t="s">
        <v>163</v>
      </c>
      <c r="F253" s="146" t="s">
        <v>2496</v>
      </c>
      <c r="I253" s="147"/>
      <c r="L253" s="31"/>
      <c r="M253" s="148"/>
      <c r="T253" s="55"/>
      <c r="AT253" s="16" t="s">
        <v>163</v>
      </c>
      <c r="AU253" s="16" t="s">
        <v>78</v>
      </c>
    </row>
    <row r="254" spans="2:65" s="12" customFormat="1">
      <c r="B254" s="149"/>
      <c r="D254" s="145" t="s">
        <v>164</v>
      </c>
      <c r="E254" s="155" t="s">
        <v>1</v>
      </c>
      <c r="F254" s="150" t="s">
        <v>2498</v>
      </c>
      <c r="H254" s="151">
        <v>80.997</v>
      </c>
      <c r="I254" s="152"/>
      <c r="L254" s="149"/>
      <c r="M254" s="153"/>
      <c r="T254" s="154"/>
      <c r="AT254" s="155" t="s">
        <v>164</v>
      </c>
      <c r="AU254" s="155" t="s">
        <v>78</v>
      </c>
      <c r="AV254" s="12" t="s">
        <v>82</v>
      </c>
      <c r="AW254" s="12" t="s">
        <v>30</v>
      </c>
      <c r="AX254" s="12" t="s">
        <v>73</v>
      </c>
      <c r="AY254" s="155" t="s">
        <v>155</v>
      </c>
    </row>
    <row r="255" spans="2:65" s="14" customFormat="1">
      <c r="B255" s="172"/>
      <c r="D255" s="145" t="s">
        <v>164</v>
      </c>
      <c r="E255" s="173" t="s">
        <v>1</v>
      </c>
      <c r="F255" s="174" t="s">
        <v>179</v>
      </c>
      <c r="H255" s="175">
        <v>80.997</v>
      </c>
      <c r="I255" s="176"/>
      <c r="L255" s="172"/>
      <c r="M255" s="177"/>
      <c r="T255" s="178"/>
      <c r="AT255" s="173" t="s">
        <v>164</v>
      </c>
      <c r="AU255" s="173" t="s">
        <v>78</v>
      </c>
      <c r="AV255" s="14" t="s">
        <v>88</v>
      </c>
      <c r="AW255" s="14" t="s">
        <v>30</v>
      </c>
      <c r="AX255" s="14" t="s">
        <v>78</v>
      </c>
      <c r="AY255" s="173" t="s">
        <v>155</v>
      </c>
    </row>
    <row r="256" spans="2:65" s="1" customFormat="1" ht="33" customHeight="1">
      <c r="B256" s="31"/>
      <c r="C256" s="156" t="s">
        <v>435</v>
      </c>
      <c r="D256" s="156" t="s">
        <v>167</v>
      </c>
      <c r="E256" s="157" t="s">
        <v>2499</v>
      </c>
      <c r="F256" s="158" t="s">
        <v>2500</v>
      </c>
      <c r="G256" s="159" t="s">
        <v>586</v>
      </c>
      <c r="H256" s="160">
        <v>2</v>
      </c>
      <c r="I256" s="161"/>
      <c r="J256" s="162">
        <f>ROUND(I256*H256,2)</f>
        <v>0</v>
      </c>
      <c r="K256" s="158" t="s">
        <v>1</v>
      </c>
      <c r="L256" s="31"/>
      <c r="M256" s="163" t="s">
        <v>1</v>
      </c>
      <c r="N256" s="164" t="s">
        <v>38</v>
      </c>
      <c r="P256" s="141">
        <f>O256*H256</f>
        <v>0</v>
      </c>
      <c r="Q256" s="141">
        <v>0</v>
      </c>
      <c r="R256" s="141">
        <f>Q256*H256</f>
        <v>0</v>
      </c>
      <c r="S256" s="141">
        <v>0</v>
      </c>
      <c r="T256" s="142">
        <f>S256*H256</f>
        <v>0</v>
      </c>
      <c r="AR256" s="143" t="s">
        <v>269</v>
      </c>
      <c r="AT256" s="143" t="s">
        <v>167</v>
      </c>
      <c r="AU256" s="143" t="s">
        <v>78</v>
      </c>
      <c r="AY256" s="16" t="s">
        <v>155</v>
      </c>
      <c r="BE256" s="144">
        <f>IF(N256="základní",J256,0)</f>
        <v>0</v>
      </c>
      <c r="BF256" s="144">
        <f>IF(N256="snížená",J256,0)</f>
        <v>0</v>
      </c>
      <c r="BG256" s="144">
        <f>IF(N256="zákl. přenesená",J256,0)</f>
        <v>0</v>
      </c>
      <c r="BH256" s="144">
        <f>IF(N256="sníž. přenesená",J256,0)</f>
        <v>0</v>
      </c>
      <c r="BI256" s="144">
        <f>IF(N256="nulová",J256,0)</f>
        <v>0</v>
      </c>
      <c r="BJ256" s="16" t="s">
        <v>78</v>
      </c>
      <c r="BK256" s="144">
        <f>ROUND(I256*H256,2)</f>
        <v>0</v>
      </c>
      <c r="BL256" s="16" t="s">
        <v>269</v>
      </c>
      <c r="BM256" s="143" t="s">
        <v>2501</v>
      </c>
    </row>
    <row r="257" spans="2:65" s="1" customFormat="1" ht="19.2">
      <c r="B257" s="31"/>
      <c r="D257" s="145" t="s">
        <v>163</v>
      </c>
      <c r="F257" s="146" t="s">
        <v>2500</v>
      </c>
      <c r="I257" s="147"/>
      <c r="L257" s="31"/>
      <c r="M257" s="148"/>
      <c r="T257" s="55"/>
      <c r="AT257" s="16" t="s">
        <v>163</v>
      </c>
      <c r="AU257" s="16" t="s">
        <v>78</v>
      </c>
    </row>
    <row r="258" spans="2:65" s="1" customFormat="1" ht="37.950000000000003" customHeight="1">
      <c r="B258" s="31"/>
      <c r="C258" s="156" t="s">
        <v>445</v>
      </c>
      <c r="D258" s="156" t="s">
        <v>167</v>
      </c>
      <c r="E258" s="157" t="s">
        <v>2502</v>
      </c>
      <c r="F258" s="158" t="s">
        <v>2503</v>
      </c>
      <c r="G258" s="159" t="s">
        <v>2455</v>
      </c>
      <c r="H258" s="160">
        <v>262</v>
      </c>
      <c r="I258" s="161"/>
      <c r="J258" s="162">
        <f>ROUND(I258*H258,2)</f>
        <v>0</v>
      </c>
      <c r="K258" s="158" t="s">
        <v>1</v>
      </c>
      <c r="L258" s="31"/>
      <c r="M258" s="163" t="s">
        <v>1</v>
      </c>
      <c r="N258" s="164" t="s">
        <v>38</v>
      </c>
      <c r="P258" s="141">
        <f>O258*H258</f>
        <v>0</v>
      </c>
      <c r="Q258" s="141">
        <v>0</v>
      </c>
      <c r="R258" s="141">
        <f>Q258*H258</f>
        <v>0</v>
      </c>
      <c r="S258" s="141">
        <v>0</v>
      </c>
      <c r="T258" s="142">
        <f>S258*H258</f>
        <v>0</v>
      </c>
      <c r="AR258" s="143" t="s">
        <v>269</v>
      </c>
      <c r="AT258" s="143" t="s">
        <v>167</v>
      </c>
      <c r="AU258" s="143" t="s">
        <v>78</v>
      </c>
      <c r="AY258" s="16" t="s">
        <v>155</v>
      </c>
      <c r="BE258" s="144">
        <f>IF(N258="základní",J258,0)</f>
        <v>0</v>
      </c>
      <c r="BF258" s="144">
        <f>IF(N258="snížená",J258,0)</f>
        <v>0</v>
      </c>
      <c r="BG258" s="144">
        <f>IF(N258="zákl. přenesená",J258,0)</f>
        <v>0</v>
      </c>
      <c r="BH258" s="144">
        <f>IF(N258="sníž. přenesená",J258,0)</f>
        <v>0</v>
      </c>
      <c r="BI258" s="144">
        <f>IF(N258="nulová",J258,0)</f>
        <v>0</v>
      </c>
      <c r="BJ258" s="16" t="s">
        <v>78</v>
      </c>
      <c r="BK258" s="144">
        <f>ROUND(I258*H258,2)</f>
        <v>0</v>
      </c>
      <c r="BL258" s="16" t="s">
        <v>269</v>
      </c>
      <c r="BM258" s="143" t="s">
        <v>2504</v>
      </c>
    </row>
    <row r="259" spans="2:65" s="1" customFormat="1" ht="19.2">
      <c r="B259" s="31"/>
      <c r="D259" s="145" t="s">
        <v>163</v>
      </c>
      <c r="F259" s="146" t="s">
        <v>2503</v>
      </c>
      <c r="I259" s="147"/>
      <c r="L259" s="31"/>
      <c r="M259" s="148"/>
      <c r="T259" s="55"/>
      <c r="AT259" s="16" t="s">
        <v>163</v>
      </c>
      <c r="AU259" s="16" t="s">
        <v>78</v>
      </c>
    </row>
    <row r="260" spans="2:65" s="1" customFormat="1" ht="24.15" customHeight="1">
      <c r="B260" s="31"/>
      <c r="C260" s="156" t="s">
        <v>454</v>
      </c>
      <c r="D260" s="156" t="s">
        <v>167</v>
      </c>
      <c r="E260" s="157" t="s">
        <v>2505</v>
      </c>
      <c r="F260" s="158" t="s">
        <v>2506</v>
      </c>
      <c r="G260" s="159" t="s">
        <v>2455</v>
      </c>
      <c r="H260" s="160">
        <v>1109</v>
      </c>
      <c r="I260" s="161"/>
      <c r="J260" s="162">
        <f>ROUND(I260*H260,2)</f>
        <v>0</v>
      </c>
      <c r="K260" s="158" t="s">
        <v>1</v>
      </c>
      <c r="L260" s="31"/>
      <c r="M260" s="163" t="s">
        <v>1</v>
      </c>
      <c r="N260" s="164" t="s">
        <v>38</v>
      </c>
      <c r="P260" s="141">
        <f>O260*H260</f>
        <v>0</v>
      </c>
      <c r="Q260" s="141">
        <v>0</v>
      </c>
      <c r="R260" s="141">
        <f>Q260*H260</f>
        <v>0</v>
      </c>
      <c r="S260" s="141">
        <v>0</v>
      </c>
      <c r="T260" s="142">
        <f>S260*H260</f>
        <v>0</v>
      </c>
      <c r="AR260" s="143" t="s">
        <v>269</v>
      </c>
      <c r="AT260" s="143" t="s">
        <v>167</v>
      </c>
      <c r="AU260" s="143" t="s">
        <v>78</v>
      </c>
      <c r="AY260" s="16" t="s">
        <v>155</v>
      </c>
      <c r="BE260" s="144">
        <f>IF(N260="základní",J260,0)</f>
        <v>0</v>
      </c>
      <c r="BF260" s="144">
        <f>IF(N260="snížená",J260,0)</f>
        <v>0</v>
      </c>
      <c r="BG260" s="144">
        <f>IF(N260="zákl. přenesená",J260,0)</f>
        <v>0</v>
      </c>
      <c r="BH260" s="144">
        <f>IF(N260="sníž. přenesená",J260,0)</f>
        <v>0</v>
      </c>
      <c r="BI260" s="144">
        <f>IF(N260="nulová",J260,0)</f>
        <v>0</v>
      </c>
      <c r="BJ260" s="16" t="s">
        <v>78</v>
      </c>
      <c r="BK260" s="144">
        <f>ROUND(I260*H260,2)</f>
        <v>0</v>
      </c>
      <c r="BL260" s="16" t="s">
        <v>269</v>
      </c>
      <c r="BM260" s="143" t="s">
        <v>2507</v>
      </c>
    </row>
    <row r="261" spans="2:65" s="1" customFormat="1" ht="19.2">
      <c r="B261" s="31"/>
      <c r="D261" s="145" t="s">
        <v>163</v>
      </c>
      <c r="F261" s="146" t="s">
        <v>2506</v>
      </c>
      <c r="I261" s="147"/>
      <c r="L261" s="31"/>
      <c r="M261" s="148"/>
      <c r="T261" s="55"/>
      <c r="AT261" s="16" t="s">
        <v>163</v>
      </c>
      <c r="AU261" s="16" t="s">
        <v>78</v>
      </c>
    </row>
    <row r="262" spans="2:65" s="1" customFormat="1" ht="24.15" customHeight="1">
      <c r="B262" s="31"/>
      <c r="C262" s="156" t="s">
        <v>461</v>
      </c>
      <c r="D262" s="156" t="s">
        <v>167</v>
      </c>
      <c r="E262" s="157" t="s">
        <v>2508</v>
      </c>
      <c r="F262" s="158" t="s">
        <v>2509</v>
      </c>
      <c r="G262" s="159" t="s">
        <v>2455</v>
      </c>
      <c r="H262" s="160">
        <v>675</v>
      </c>
      <c r="I262" s="161"/>
      <c r="J262" s="162">
        <f>ROUND(I262*H262,2)</f>
        <v>0</v>
      </c>
      <c r="K262" s="158" t="s">
        <v>1</v>
      </c>
      <c r="L262" s="31"/>
      <c r="M262" s="163" t="s">
        <v>1</v>
      </c>
      <c r="N262" s="164" t="s">
        <v>38</v>
      </c>
      <c r="P262" s="141">
        <f>O262*H262</f>
        <v>0</v>
      </c>
      <c r="Q262" s="141">
        <v>0</v>
      </c>
      <c r="R262" s="141">
        <f>Q262*H262</f>
        <v>0</v>
      </c>
      <c r="S262" s="141">
        <v>0</v>
      </c>
      <c r="T262" s="142">
        <f>S262*H262</f>
        <v>0</v>
      </c>
      <c r="AR262" s="143" t="s">
        <v>269</v>
      </c>
      <c r="AT262" s="143" t="s">
        <v>167</v>
      </c>
      <c r="AU262" s="143" t="s">
        <v>78</v>
      </c>
      <c r="AY262" s="16" t="s">
        <v>155</v>
      </c>
      <c r="BE262" s="144">
        <f>IF(N262="základní",J262,0)</f>
        <v>0</v>
      </c>
      <c r="BF262" s="144">
        <f>IF(N262="snížená",J262,0)</f>
        <v>0</v>
      </c>
      <c r="BG262" s="144">
        <f>IF(N262="zákl. přenesená",J262,0)</f>
        <v>0</v>
      </c>
      <c r="BH262" s="144">
        <f>IF(N262="sníž. přenesená",J262,0)</f>
        <v>0</v>
      </c>
      <c r="BI262" s="144">
        <f>IF(N262="nulová",J262,0)</f>
        <v>0</v>
      </c>
      <c r="BJ262" s="16" t="s">
        <v>78</v>
      </c>
      <c r="BK262" s="144">
        <f>ROUND(I262*H262,2)</f>
        <v>0</v>
      </c>
      <c r="BL262" s="16" t="s">
        <v>269</v>
      </c>
      <c r="BM262" s="143" t="s">
        <v>2510</v>
      </c>
    </row>
    <row r="263" spans="2:65" s="1" customFormat="1" ht="19.2">
      <c r="B263" s="31"/>
      <c r="D263" s="145" t="s">
        <v>163</v>
      </c>
      <c r="F263" s="146" t="s">
        <v>2509</v>
      </c>
      <c r="I263" s="147"/>
      <c r="L263" s="31"/>
      <c r="M263" s="148"/>
      <c r="T263" s="55"/>
      <c r="AT263" s="16" t="s">
        <v>163</v>
      </c>
      <c r="AU263" s="16" t="s">
        <v>78</v>
      </c>
    </row>
    <row r="264" spans="2:65" s="1" customFormat="1" ht="24.15" customHeight="1">
      <c r="B264" s="31"/>
      <c r="C264" s="156" t="s">
        <v>467</v>
      </c>
      <c r="D264" s="156" t="s">
        <v>167</v>
      </c>
      <c r="E264" s="157" t="s">
        <v>2511</v>
      </c>
      <c r="F264" s="158" t="s">
        <v>2512</v>
      </c>
      <c r="G264" s="159" t="s">
        <v>2455</v>
      </c>
      <c r="H264" s="160">
        <v>569</v>
      </c>
      <c r="I264" s="161"/>
      <c r="J264" s="162">
        <f>ROUND(I264*H264,2)</f>
        <v>0</v>
      </c>
      <c r="K264" s="158" t="s">
        <v>1</v>
      </c>
      <c r="L264" s="31"/>
      <c r="M264" s="163" t="s">
        <v>1</v>
      </c>
      <c r="N264" s="164" t="s">
        <v>38</v>
      </c>
      <c r="P264" s="141">
        <f>O264*H264</f>
        <v>0</v>
      </c>
      <c r="Q264" s="141">
        <v>0</v>
      </c>
      <c r="R264" s="141">
        <f>Q264*H264</f>
        <v>0</v>
      </c>
      <c r="S264" s="141">
        <v>0</v>
      </c>
      <c r="T264" s="142">
        <f>S264*H264</f>
        <v>0</v>
      </c>
      <c r="AR264" s="143" t="s">
        <v>269</v>
      </c>
      <c r="AT264" s="143" t="s">
        <v>167</v>
      </c>
      <c r="AU264" s="143" t="s">
        <v>78</v>
      </c>
      <c r="AY264" s="16" t="s">
        <v>155</v>
      </c>
      <c r="BE264" s="144">
        <f>IF(N264="základní",J264,0)</f>
        <v>0</v>
      </c>
      <c r="BF264" s="144">
        <f>IF(N264="snížená",J264,0)</f>
        <v>0</v>
      </c>
      <c r="BG264" s="144">
        <f>IF(N264="zákl. přenesená",J264,0)</f>
        <v>0</v>
      </c>
      <c r="BH264" s="144">
        <f>IF(N264="sníž. přenesená",J264,0)</f>
        <v>0</v>
      </c>
      <c r="BI264" s="144">
        <f>IF(N264="nulová",J264,0)</f>
        <v>0</v>
      </c>
      <c r="BJ264" s="16" t="s">
        <v>78</v>
      </c>
      <c r="BK264" s="144">
        <f>ROUND(I264*H264,2)</f>
        <v>0</v>
      </c>
      <c r="BL264" s="16" t="s">
        <v>269</v>
      </c>
      <c r="BM264" s="143" t="s">
        <v>2513</v>
      </c>
    </row>
    <row r="265" spans="2:65" s="1" customFormat="1" ht="19.2">
      <c r="B265" s="31"/>
      <c r="D265" s="145" t="s">
        <v>163</v>
      </c>
      <c r="F265" s="146" t="s">
        <v>2512</v>
      </c>
      <c r="I265" s="147"/>
      <c r="L265" s="31"/>
      <c r="M265" s="148"/>
      <c r="T265" s="55"/>
      <c r="AT265" s="16" t="s">
        <v>163</v>
      </c>
      <c r="AU265" s="16" t="s">
        <v>78</v>
      </c>
    </row>
    <row r="266" spans="2:65" s="1" customFormat="1" ht="33" customHeight="1">
      <c r="B266" s="31"/>
      <c r="C266" s="156" t="s">
        <v>473</v>
      </c>
      <c r="D266" s="156" t="s">
        <v>167</v>
      </c>
      <c r="E266" s="157" t="s">
        <v>2514</v>
      </c>
      <c r="F266" s="158" t="s">
        <v>2515</v>
      </c>
      <c r="G266" s="159" t="s">
        <v>2455</v>
      </c>
      <c r="H266" s="160">
        <v>1517</v>
      </c>
      <c r="I266" s="161"/>
      <c r="J266" s="162">
        <f>ROUND(I266*H266,2)</f>
        <v>0</v>
      </c>
      <c r="K266" s="158" t="s">
        <v>1</v>
      </c>
      <c r="L266" s="31"/>
      <c r="M266" s="163" t="s">
        <v>1</v>
      </c>
      <c r="N266" s="164" t="s">
        <v>38</v>
      </c>
      <c r="P266" s="141">
        <f>O266*H266</f>
        <v>0</v>
      </c>
      <c r="Q266" s="141">
        <v>0</v>
      </c>
      <c r="R266" s="141">
        <f>Q266*H266</f>
        <v>0</v>
      </c>
      <c r="S266" s="141">
        <v>0</v>
      </c>
      <c r="T266" s="142">
        <f>S266*H266</f>
        <v>0</v>
      </c>
      <c r="AR266" s="143" t="s">
        <v>269</v>
      </c>
      <c r="AT266" s="143" t="s">
        <v>167</v>
      </c>
      <c r="AU266" s="143" t="s">
        <v>78</v>
      </c>
      <c r="AY266" s="16" t="s">
        <v>155</v>
      </c>
      <c r="BE266" s="144">
        <f>IF(N266="základní",J266,0)</f>
        <v>0</v>
      </c>
      <c r="BF266" s="144">
        <f>IF(N266="snížená",J266,0)</f>
        <v>0</v>
      </c>
      <c r="BG266" s="144">
        <f>IF(N266="zákl. přenesená",J266,0)</f>
        <v>0</v>
      </c>
      <c r="BH266" s="144">
        <f>IF(N266="sníž. přenesená",J266,0)</f>
        <v>0</v>
      </c>
      <c r="BI266" s="144">
        <f>IF(N266="nulová",J266,0)</f>
        <v>0</v>
      </c>
      <c r="BJ266" s="16" t="s">
        <v>78</v>
      </c>
      <c r="BK266" s="144">
        <f>ROUND(I266*H266,2)</f>
        <v>0</v>
      </c>
      <c r="BL266" s="16" t="s">
        <v>269</v>
      </c>
      <c r="BM266" s="143" t="s">
        <v>2516</v>
      </c>
    </row>
    <row r="267" spans="2:65" s="1" customFormat="1" ht="19.2">
      <c r="B267" s="31"/>
      <c r="D267" s="145" t="s">
        <v>163</v>
      </c>
      <c r="F267" s="146" t="s">
        <v>2515</v>
      </c>
      <c r="I267" s="147"/>
      <c r="L267" s="31"/>
      <c r="M267" s="148"/>
      <c r="T267" s="55"/>
      <c r="AT267" s="16" t="s">
        <v>163</v>
      </c>
      <c r="AU267" s="16" t="s">
        <v>78</v>
      </c>
    </row>
    <row r="268" spans="2:65" s="1" customFormat="1" ht="24.15" customHeight="1">
      <c r="B268" s="31"/>
      <c r="C268" s="156" t="s">
        <v>480</v>
      </c>
      <c r="D268" s="156" t="s">
        <v>167</v>
      </c>
      <c r="E268" s="157" t="s">
        <v>2517</v>
      </c>
      <c r="F268" s="158" t="s">
        <v>2518</v>
      </c>
      <c r="G268" s="159" t="s">
        <v>198</v>
      </c>
      <c r="H268" s="160">
        <v>324.45</v>
      </c>
      <c r="I268" s="161"/>
      <c r="J268" s="162">
        <f>ROUND(I268*H268,2)</f>
        <v>0</v>
      </c>
      <c r="K268" s="158" t="s">
        <v>1</v>
      </c>
      <c r="L268" s="31"/>
      <c r="M268" s="163" t="s">
        <v>1</v>
      </c>
      <c r="N268" s="164" t="s">
        <v>38</v>
      </c>
      <c r="P268" s="141">
        <f>O268*H268</f>
        <v>0</v>
      </c>
      <c r="Q268" s="141">
        <v>0</v>
      </c>
      <c r="R268" s="141">
        <f>Q268*H268</f>
        <v>0</v>
      </c>
      <c r="S268" s="141">
        <v>0</v>
      </c>
      <c r="T268" s="142">
        <f>S268*H268</f>
        <v>0</v>
      </c>
      <c r="AR268" s="143" t="s">
        <v>269</v>
      </c>
      <c r="AT268" s="143" t="s">
        <v>167</v>
      </c>
      <c r="AU268" s="143" t="s">
        <v>78</v>
      </c>
      <c r="AY268" s="16" t="s">
        <v>155</v>
      </c>
      <c r="BE268" s="144">
        <f>IF(N268="základní",J268,0)</f>
        <v>0</v>
      </c>
      <c r="BF268" s="144">
        <f>IF(N268="snížená",J268,0)</f>
        <v>0</v>
      </c>
      <c r="BG268" s="144">
        <f>IF(N268="zákl. přenesená",J268,0)</f>
        <v>0</v>
      </c>
      <c r="BH268" s="144">
        <f>IF(N268="sníž. přenesená",J268,0)</f>
        <v>0</v>
      </c>
      <c r="BI268" s="144">
        <f>IF(N268="nulová",J268,0)</f>
        <v>0</v>
      </c>
      <c r="BJ268" s="16" t="s">
        <v>78</v>
      </c>
      <c r="BK268" s="144">
        <f>ROUND(I268*H268,2)</f>
        <v>0</v>
      </c>
      <c r="BL268" s="16" t="s">
        <v>269</v>
      </c>
      <c r="BM268" s="143" t="s">
        <v>2519</v>
      </c>
    </row>
    <row r="269" spans="2:65" s="1" customFormat="1" ht="19.2">
      <c r="B269" s="31"/>
      <c r="D269" s="145" t="s">
        <v>163</v>
      </c>
      <c r="F269" s="146" t="s">
        <v>2518</v>
      </c>
      <c r="I269" s="147"/>
      <c r="L269" s="31"/>
      <c r="M269" s="148"/>
      <c r="T269" s="55"/>
      <c r="AT269" s="16" t="s">
        <v>163</v>
      </c>
      <c r="AU269" s="16" t="s">
        <v>78</v>
      </c>
    </row>
    <row r="270" spans="2:65" s="12" customFormat="1" ht="20.399999999999999">
      <c r="B270" s="149"/>
      <c r="D270" s="145" t="s">
        <v>164</v>
      </c>
      <c r="E270" s="155" t="s">
        <v>1</v>
      </c>
      <c r="F270" s="150" t="s">
        <v>2520</v>
      </c>
      <c r="H270" s="151">
        <v>432.18</v>
      </c>
      <c r="I270" s="152"/>
      <c r="L270" s="149"/>
      <c r="M270" s="153"/>
      <c r="T270" s="154"/>
      <c r="AT270" s="155" t="s">
        <v>164</v>
      </c>
      <c r="AU270" s="155" t="s">
        <v>78</v>
      </c>
      <c r="AV270" s="12" t="s">
        <v>82</v>
      </c>
      <c r="AW270" s="12" t="s">
        <v>30</v>
      </c>
      <c r="AX270" s="12" t="s">
        <v>73</v>
      </c>
      <c r="AY270" s="155" t="s">
        <v>155</v>
      </c>
    </row>
    <row r="271" spans="2:65" s="12" customFormat="1" ht="30.6">
      <c r="B271" s="149"/>
      <c r="D271" s="145" t="s">
        <v>164</v>
      </c>
      <c r="E271" s="155" t="s">
        <v>1</v>
      </c>
      <c r="F271" s="150" t="s">
        <v>2521</v>
      </c>
      <c r="H271" s="151">
        <v>-107.73</v>
      </c>
      <c r="I271" s="152"/>
      <c r="L271" s="149"/>
      <c r="M271" s="153"/>
      <c r="T271" s="154"/>
      <c r="AT271" s="155" t="s">
        <v>164</v>
      </c>
      <c r="AU271" s="155" t="s">
        <v>78</v>
      </c>
      <c r="AV271" s="12" t="s">
        <v>82</v>
      </c>
      <c r="AW271" s="12" t="s">
        <v>30</v>
      </c>
      <c r="AX271" s="12" t="s">
        <v>73</v>
      </c>
      <c r="AY271" s="155" t="s">
        <v>155</v>
      </c>
    </row>
    <row r="272" spans="2:65" s="14" customFormat="1">
      <c r="B272" s="172"/>
      <c r="D272" s="145" t="s">
        <v>164</v>
      </c>
      <c r="E272" s="173" t="s">
        <v>1</v>
      </c>
      <c r="F272" s="174" t="s">
        <v>179</v>
      </c>
      <c r="H272" s="175">
        <v>324.45</v>
      </c>
      <c r="I272" s="176"/>
      <c r="L272" s="172"/>
      <c r="M272" s="177"/>
      <c r="T272" s="178"/>
      <c r="AT272" s="173" t="s">
        <v>164</v>
      </c>
      <c r="AU272" s="173" t="s">
        <v>78</v>
      </c>
      <c r="AV272" s="14" t="s">
        <v>88</v>
      </c>
      <c r="AW272" s="14" t="s">
        <v>30</v>
      </c>
      <c r="AX272" s="14" t="s">
        <v>78</v>
      </c>
      <c r="AY272" s="173" t="s">
        <v>155</v>
      </c>
    </row>
    <row r="273" spans="2:65" s="1" customFormat="1" ht="49.2" customHeight="1">
      <c r="B273" s="31"/>
      <c r="C273" s="156" t="s">
        <v>486</v>
      </c>
      <c r="D273" s="156" t="s">
        <v>167</v>
      </c>
      <c r="E273" s="157" t="s">
        <v>2522</v>
      </c>
      <c r="F273" s="158" t="s">
        <v>2523</v>
      </c>
      <c r="G273" s="159" t="s">
        <v>2455</v>
      </c>
      <c r="H273" s="160">
        <v>295</v>
      </c>
      <c r="I273" s="161"/>
      <c r="J273" s="162">
        <f>ROUND(I273*H273,2)</f>
        <v>0</v>
      </c>
      <c r="K273" s="158" t="s">
        <v>1</v>
      </c>
      <c r="L273" s="31"/>
      <c r="M273" s="163" t="s">
        <v>1</v>
      </c>
      <c r="N273" s="164" t="s">
        <v>38</v>
      </c>
      <c r="P273" s="141">
        <f>O273*H273</f>
        <v>0</v>
      </c>
      <c r="Q273" s="141">
        <v>0</v>
      </c>
      <c r="R273" s="141">
        <f>Q273*H273</f>
        <v>0</v>
      </c>
      <c r="S273" s="141">
        <v>0</v>
      </c>
      <c r="T273" s="142">
        <f>S273*H273</f>
        <v>0</v>
      </c>
      <c r="AR273" s="143" t="s">
        <v>269</v>
      </c>
      <c r="AT273" s="143" t="s">
        <v>167</v>
      </c>
      <c r="AU273" s="143" t="s">
        <v>78</v>
      </c>
      <c r="AY273" s="16" t="s">
        <v>155</v>
      </c>
      <c r="BE273" s="144">
        <f>IF(N273="základní",J273,0)</f>
        <v>0</v>
      </c>
      <c r="BF273" s="144">
        <f>IF(N273="snížená",J273,0)</f>
        <v>0</v>
      </c>
      <c r="BG273" s="144">
        <f>IF(N273="zákl. přenesená",J273,0)</f>
        <v>0</v>
      </c>
      <c r="BH273" s="144">
        <f>IF(N273="sníž. přenesená",J273,0)</f>
        <v>0</v>
      </c>
      <c r="BI273" s="144">
        <f>IF(N273="nulová",J273,0)</f>
        <v>0</v>
      </c>
      <c r="BJ273" s="16" t="s">
        <v>78</v>
      </c>
      <c r="BK273" s="144">
        <f>ROUND(I273*H273,2)</f>
        <v>0</v>
      </c>
      <c r="BL273" s="16" t="s">
        <v>269</v>
      </c>
      <c r="BM273" s="143" t="s">
        <v>2524</v>
      </c>
    </row>
    <row r="274" spans="2:65" s="1" customFormat="1" ht="28.8">
      <c r="B274" s="31"/>
      <c r="D274" s="145" t="s">
        <v>163</v>
      </c>
      <c r="F274" s="146" t="s">
        <v>2523</v>
      </c>
      <c r="I274" s="147"/>
      <c r="L274" s="31"/>
      <c r="M274" s="148"/>
      <c r="T274" s="55"/>
      <c r="AT274" s="16" t="s">
        <v>163</v>
      </c>
      <c r="AU274" s="16" t="s">
        <v>78</v>
      </c>
    </row>
    <row r="275" spans="2:65" s="1" customFormat="1" ht="24.15" customHeight="1">
      <c r="B275" s="31"/>
      <c r="C275" s="156" t="s">
        <v>491</v>
      </c>
      <c r="D275" s="156" t="s">
        <v>167</v>
      </c>
      <c r="E275" s="157" t="s">
        <v>2525</v>
      </c>
      <c r="F275" s="158" t="s">
        <v>2526</v>
      </c>
      <c r="G275" s="159" t="s">
        <v>929</v>
      </c>
      <c r="H275" s="160">
        <v>5</v>
      </c>
      <c r="I275" s="161"/>
      <c r="J275" s="162">
        <f>ROUND(I275*H275,2)</f>
        <v>0</v>
      </c>
      <c r="K275" s="158" t="s">
        <v>1</v>
      </c>
      <c r="L275" s="31"/>
      <c r="M275" s="163" t="s">
        <v>1</v>
      </c>
      <c r="N275" s="164" t="s">
        <v>38</v>
      </c>
      <c r="P275" s="141">
        <f>O275*H275</f>
        <v>0</v>
      </c>
      <c r="Q275" s="141">
        <v>0</v>
      </c>
      <c r="R275" s="141">
        <f>Q275*H275</f>
        <v>0</v>
      </c>
      <c r="S275" s="141">
        <v>0</v>
      </c>
      <c r="T275" s="142">
        <f>S275*H275</f>
        <v>0</v>
      </c>
      <c r="AR275" s="143" t="s">
        <v>269</v>
      </c>
      <c r="AT275" s="143" t="s">
        <v>167</v>
      </c>
      <c r="AU275" s="143" t="s">
        <v>78</v>
      </c>
      <c r="AY275" s="16" t="s">
        <v>155</v>
      </c>
      <c r="BE275" s="144">
        <f>IF(N275="základní",J275,0)</f>
        <v>0</v>
      </c>
      <c r="BF275" s="144">
        <f>IF(N275="snížená",J275,0)</f>
        <v>0</v>
      </c>
      <c r="BG275" s="144">
        <f>IF(N275="zákl. přenesená",J275,0)</f>
        <v>0</v>
      </c>
      <c r="BH275" s="144">
        <f>IF(N275="sníž. přenesená",J275,0)</f>
        <v>0</v>
      </c>
      <c r="BI275" s="144">
        <f>IF(N275="nulová",J275,0)</f>
        <v>0</v>
      </c>
      <c r="BJ275" s="16" t="s">
        <v>78</v>
      </c>
      <c r="BK275" s="144">
        <f>ROUND(I275*H275,2)</f>
        <v>0</v>
      </c>
      <c r="BL275" s="16" t="s">
        <v>269</v>
      </c>
      <c r="BM275" s="143" t="s">
        <v>2527</v>
      </c>
    </row>
    <row r="276" spans="2:65" s="1" customFormat="1" ht="19.2">
      <c r="B276" s="31"/>
      <c r="D276" s="145" t="s">
        <v>163</v>
      </c>
      <c r="F276" s="146" t="s">
        <v>2526</v>
      </c>
      <c r="I276" s="147"/>
      <c r="L276" s="31"/>
      <c r="M276" s="148"/>
      <c r="T276" s="55"/>
      <c r="AT276" s="16" t="s">
        <v>163</v>
      </c>
      <c r="AU276" s="16" t="s">
        <v>78</v>
      </c>
    </row>
    <row r="277" spans="2:65" s="1" customFormat="1" ht="24.15" customHeight="1">
      <c r="B277" s="31"/>
      <c r="C277" s="156" t="s">
        <v>496</v>
      </c>
      <c r="D277" s="156" t="s">
        <v>167</v>
      </c>
      <c r="E277" s="157" t="s">
        <v>2528</v>
      </c>
      <c r="F277" s="158" t="s">
        <v>2529</v>
      </c>
      <c r="G277" s="159" t="s">
        <v>198</v>
      </c>
      <c r="H277" s="160">
        <v>81.900000000000006</v>
      </c>
      <c r="I277" s="161"/>
      <c r="J277" s="162">
        <f>ROUND(I277*H277,2)</f>
        <v>0</v>
      </c>
      <c r="K277" s="158" t="s">
        <v>1</v>
      </c>
      <c r="L277" s="31"/>
      <c r="M277" s="163" t="s">
        <v>1</v>
      </c>
      <c r="N277" s="164" t="s">
        <v>38</v>
      </c>
      <c r="P277" s="141">
        <f>O277*H277</f>
        <v>0</v>
      </c>
      <c r="Q277" s="141">
        <v>0</v>
      </c>
      <c r="R277" s="141">
        <f>Q277*H277</f>
        <v>0</v>
      </c>
      <c r="S277" s="141">
        <v>0</v>
      </c>
      <c r="T277" s="142">
        <f>S277*H277</f>
        <v>0</v>
      </c>
      <c r="AR277" s="143" t="s">
        <v>269</v>
      </c>
      <c r="AT277" s="143" t="s">
        <v>167</v>
      </c>
      <c r="AU277" s="143" t="s">
        <v>78</v>
      </c>
      <c r="AY277" s="16" t="s">
        <v>155</v>
      </c>
      <c r="BE277" s="144">
        <f>IF(N277="základní",J277,0)</f>
        <v>0</v>
      </c>
      <c r="BF277" s="144">
        <f>IF(N277="snížená",J277,0)</f>
        <v>0</v>
      </c>
      <c r="BG277" s="144">
        <f>IF(N277="zákl. přenesená",J277,0)</f>
        <v>0</v>
      </c>
      <c r="BH277" s="144">
        <f>IF(N277="sníž. přenesená",J277,0)</f>
        <v>0</v>
      </c>
      <c r="BI277" s="144">
        <f>IF(N277="nulová",J277,0)</f>
        <v>0</v>
      </c>
      <c r="BJ277" s="16" t="s">
        <v>78</v>
      </c>
      <c r="BK277" s="144">
        <f>ROUND(I277*H277,2)</f>
        <v>0</v>
      </c>
      <c r="BL277" s="16" t="s">
        <v>269</v>
      </c>
      <c r="BM277" s="143" t="s">
        <v>2530</v>
      </c>
    </row>
    <row r="278" spans="2:65" s="1" customFormat="1" ht="19.2">
      <c r="B278" s="31"/>
      <c r="D278" s="145" t="s">
        <v>163</v>
      </c>
      <c r="F278" s="146" t="s">
        <v>2529</v>
      </c>
      <c r="I278" s="147"/>
      <c r="L278" s="31"/>
      <c r="M278" s="148"/>
      <c r="T278" s="55"/>
      <c r="AT278" s="16" t="s">
        <v>163</v>
      </c>
      <c r="AU278" s="16" t="s">
        <v>78</v>
      </c>
    </row>
    <row r="279" spans="2:65" s="12" customFormat="1" ht="20.399999999999999">
      <c r="B279" s="149"/>
      <c r="D279" s="145" t="s">
        <v>164</v>
      </c>
      <c r="E279" s="155" t="s">
        <v>1</v>
      </c>
      <c r="F279" s="150" t="s">
        <v>2531</v>
      </c>
      <c r="H279" s="151">
        <v>81.900000000000006</v>
      </c>
      <c r="I279" s="152"/>
      <c r="L279" s="149"/>
      <c r="M279" s="153"/>
      <c r="T279" s="154"/>
      <c r="AT279" s="155" t="s">
        <v>164</v>
      </c>
      <c r="AU279" s="155" t="s">
        <v>78</v>
      </c>
      <c r="AV279" s="12" t="s">
        <v>82</v>
      </c>
      <c r="AW279" s="12" t="s">
        <v>30</v>
      </c>
      <c r="AX279" s="12" t="s">
        <v>73</v>
      </c>
      <c r="AY279" s="155" t="s">
        <v>155</v>
      </c>
    </row>
    <row r="280" spans="2:65" s="14" customFormat="1">
      <c r="B280" s="172"/>
      <c r="D280" s="145" t="s">
        <v>164</v>
      </c>
      <c r="E280" s="173" t="s">
        <v>1</v>
      </c>
      <c r="F280" s="174" t="s">
        <v>179</v>
      </c>
      <c r="H280" s="175">
        <v>81.900000000000006</v>
      </c>
      <c r="I280" s="176"/>
      <c r="L280" s="172"/>
      <c r="M280" s="177"/>
      <c r="T280" s="178"/>
      <c r="AT280" s="173" t="s">
        <v>164</v>
      </c>
      <c r="AU280" s="173" t="s">
        <v>78</v>
      </c>
      <c r="AV280" s="14" t="s">
        <v>88</v>
      </c>
      <c r="AW280" s="14" t="s">
        <v>30</v>
      </c>
      <c r="AX280" s="14" t="s">
        <v>78</v>
      </c>
      <c r="AY280" s="173" t="s">
        <v>155</v>
      </c>
    </row>
    <row r="281" spans="2:65" s="1" customFormat="1" ht="24.15" customHeight="1">
      <c r="B281" s="31"/>
      <c r="C281" s="156" t="s">
        <v>502</v>
      </c>
      <c r="D281" s="156" t="s">
        <v>167</v>
      </c>
      <c r="E281" s="157" t="s">
        <v>2532</v>
      </c>
      <c r="F281" s="158" t="s">
        <v>2533</v>
      </c>
      <c r="G281" s="159" t="s">
        <v>198</v>
      </c>
      <c r="H281" s="160">
        <v>81.900000000000006</v>
      </c>
      <c r="I281" s="161"/>
      <c r="J281" s="162">
        <f>ROUND(I281*H281,2)</f>
        <v>0</v>
      </c>
      <c r="K281" s="158" t="s">
        <v>1</v>
      </c>
      <c r="L281" s="31"/>
      <c r="M281" s="163" t="s">
        <v>1</v>
      </c>
      <c r="N281" s="164" t="s">
        <v>38</v>
      </c>
      <c r="P281" s="141">
        <f>O281*H281</f>
        <v>0</v>
      </c>
      <c r="Q281" s="141">
        <v>0</v>
      </c>
      <c r="R281" s="141">
        <f>Q281*H281</f>
        <v>0</v>
      </c>
      <c r="S281" s="141">
        <v>0</v>
      </c>
      <c r="T281" s="142">
        <f>S281*H281</f>
        <v>0</v>
      </c>
      <c r="AR281" s="143" t="s">
        <v>269</v>
      </c>
      <c r="AT281" s="143" t="s">
        <v>167</v>
      </c>
      <c r="AU281" s="143" t="s">
        <v>78</v>
      </c>
      <c r="AY281" s="16" t="s">
        <v>155</v>
      </c>
      <c r="BE281" s="144">
        <f>IF(N281="základní",J281,0)</f>
        <v>0</v>
      </c>
      <c r="BF281" s="144">
        <f>IF(N281="snížená",J281,0)</f>
        <v>0</v>
      </c>
      <c r="BG281" s="144">
        <f>IF(N281="zákl. přenesená",J281,0)</f>
        <v>0</v>
      </c>
      <c r="BH281" s="144">
        <f>IF(N281="sníž. přenesená",J281,0)</f>
        <v>0</v>
      </c>
      <c r="BI281" s="144">
        <f>IF(N281="nulová",J281,0)</f>
        <v>0</v>
      </c>
      <c r="BJ281" s="16" t="s">
        <v>78</v>
      </c>
      <c r="BK281" s="144">
        <f>ROUND(I281*H281,2)</f>
        <v>0</v>
      </c>
      <c r="BL281" s="16" t="s">
        <v>269</v>
      </c>
      <c r="BM281" s="143" t="s">
        <v>2534</v>
      </c>
    </row>
    <row r="282" spans="2:65" s="1" customFormat="1" ht="19.2">
      <c r="B282" s="31"/>
      <c r="D282" s="145" t="s">
        <v>163</v>
      </c>
      <c r="F282" s="146" t="s">
        <v>2533</v>
      </c>
      <c r="I282" s="147"/>
      <c r="L282" s="31"/>
      <c r="M282" s="148"/>
      <c r="T282" s="55"/>
      <c r="AT282" s="16" t="s">
        <v>163</v>
      </c>
      <c r="AU282" s="16" t="s">
        <v>78</v>
      </c>
    </row>
    <row r="283" spans="2:65" s="12" customFormat="1" ht="20.399999999999999">
      <c r="B283" s="149"/>
      <c r="D283" s="145" t="s">
        <v>164</v>
      </c>
      <c r="E283" s="155" t="s">
        <v>1</v>
      </c>
      <c r="F283" s="150" t="s">
        <v>2531</v>
      </c>
      <c r="H283" s="151">
        <v>81.900000000000006</v>
      </c>
      <c r="I283" s="152"/>
      <c r="L283" s="149"/>
      <c r="M283" s="153"/>
      <c r="T283" s="154"/>
      <c r="AT283" s="155" t="s">
        <v>164</v>
      </c>
      <c r="AU283" s="155" t="s">
        <v>78</v>
      </c>
      <c r="AV283" s="12" t="s">
        <v>82</v>
      </c>
      <c r="AW283" s="12" t="s">
        <v>30</v>
      </c>
      <c r="AX283" s="12" t="s">
        <v>73</v>
      </c>
      <c r="AY283" s="155" t="s">
        <v>155</v>
      </c>
    </row>
    <row r="284" spans="2:65" s="14" customFormat="1">
      <c r="B284" s="172"/>
      <c r="D284" s="145" t="s">
        <v>164</v>
      </c>
      <c r="E284" s="173" t="s">
        <v>1</v>
      </c>
      <c r="F284" s="174" t="s">
        <v>179</v>
      </c>
      <c r="H284" s="175">
        <v>81.900000000000006</v>
      </c>
      <c r="I284" s="176"/>
      <c r="L284" s="172"/>
      <c r="M284" s="177"/>
      <c r="T284" s="178"/>
      <c r="AT284" s="173" t="s">
        <v>164</v>
      </c>
      <c r="AU284" s="173" t="s">
        <v>78</v>
      </c>
      <c r="AV284" s="14" t="s">
        <v>88</v>
      </c>
      <c r="AW284" s="14" t="s">
        <v>30</v>
      </c>
      <c r="AX284" s="14" t="s">
        <v>78</v>
      </c>
      <c r="AY284" s="173" t="s">
        <v>155</v>
      </c>
    </row>
    <row r="285" spans="2:65" s="1" customFormat="1" ht="33" customHeight="1">
      <c r="B285" s="31"/>
      <c r="C285" s="156" t="s">
        <v>507</v>
      </c>
      <c r="D285" s="156" t="s">
        <v>167</v>
      </c>
      <c r="E285" s="157" t="s">
        <v>2535</v>
      </c>
      <c r="F285" s="158" t="s">
        <v>2536</v>
      </c>
      <c r="G285" s="159" t="s">
        <v>198</v>
      </c>
      <c r="H285" s="160">
        <v>206.3</v>
      </c>
      <c r="I285" s="161"/>
      <c r="J285" s="162">
        <f>ROUND(I285*H285,2)</f>
        <v>0</v>
      </c>
      <c r="K285" s="158" t="s">
        <v>1</v>
      </c>
      <c r="L285" s="31"/>
      <c r="M285" s="163" t="s">
        <v>1</v>
      </c>
      <c r="N285" s="164" t="s">
        <v>38</v>
      </c>
      <c r="P285" s="141">
        <f>O285*H285</f>
        <v>0</v>
      </c>
      <c r="Q285" s="141">
        <v>0</v>
      </c>
      <c r="R285" s="141">
        <f>Q285*H285</f>
        <v>0</v>
      </c>
      <c r="S285" s="141">
        <v>0</v>
      </c>
      <c r="T285" s="142">
        <f>S285*H285</f>
        <v>0</v>
      </c>
      <c r="AR285" s="143" t="s">
        <v>269</v>
      </c>
      <c r="AT285" s="143" t="s">
        <v>167</v>
      </c>
      <c r="AU285" s="143" t="s">
        <v>78</v>
      </c>
      <c r="AY285" s="16" t="s">
        <v>155</v>
      </c>
      <c r="BE285" s="144">
        <f>IF(N285="základní",J285,0)</f>
        <v>0</v>
      </c>
      <c r="BF285" s="144">
        <f>IF(N285="snížená",J285,0)</f>
        <v>0</v>
      </c>
      <c r="BG285" s="144">
        <f>IF(N285="zákl. přenesená",J285,0)</f>
        <v>0</v>
      </c>
      <c r="BH285" s="144">
        <f>IF(N285="sníž. přenesená",J285,0)</f>
        <v>0</v>
      </c>
      <c r="BI285" s="144">
        <f>IF(N285="nulová",J285,0)</f>
        <v>0</v>
      </c>
      <c r="BJ285" s="16" t="s">
        <v>78</v>
      </c>
      <c r="BK285" s="144">
        <f>ROUND(I285*H285,2)</f>
        <v>0</v>
      </c>
      <c r="BL285" s="16" t="s">
        <v>269</v>
      </c>
      <c r="BM285" s="143" t="s">
        <v>2537</v>
      </c>
    </row>
    <row r="286" spans="2:65" s="1" customFormat="1" ht="19.2">
      <c r="B286" s="31"/>
      <c r="D286" s="145" t="s">
        <v>163</v>
      </c>
      <c r="F286" s="146" t="s">
        <v>2536</v>
      </c>
      <c r="I286" s="147"/>
      <c r="L286" s="31"/>
      <c r="M286" s="148"/>
      <c r="T286" s="55"/>
      <c r="AT286" s="16" t="s">
        <v>163</v>
      </c>
      <c r="AU286" s="16" t="s">
        <v>78</v>
      </c>
    </row>
    <row r="287" spans="2:65" s="1" customFormat="1" ht="24.15" customHeight="1">
      <c r="B287" s="31"/>
      <c r="C287" s="156" t="s">
        <v>512</v>
      </c>
      <c r="D287" s="156" t="s">
        <v>167</v>
      </c>
      <c r="E287" s="157" t="s">
        <v>2538</v>
      </c>
      <c r="F287" s="158" t="s">
        <v>2539</v>
      </c>
      <c r="G287" s="159" t="s">
        <v>198</v>
      </c>
      <c r="H287" s="160">
        <v>131.25</v>
      </c>
      <c r="I287" s="161"/>
      <c r="J287" s="162">
        <f>ROUND(I287*H287,2)</f>
        <v>0</v>
      </c>
      <c r="K287" s="158" t="s">
        <v>1</v>
      </c>
      <c r="L287" s="31"/>
      <c r="M287" s="163" t="s">
        <v>1</v>
      </c>
      <c r="N287" s="164" t="s">
        <v>38</v>
      </c>
      <c r="P287" s="141">
        <f>O287*H287</f>
        <v>0</v>
      </c>
      <c r="Q287" s="141">
        <v>0</v>
      </c>
      <c r="R287" s="141">
        <f>Q287*H287</f>
        <v>0</v>
      </c>
      <c r="S287" s="141">
        <v>0</v>
      </c>
      <c r="T287" s="142">
        <f>S287*H287</f>
        <v>0</v>
      </c>
      <c r="AR287" s="143" t="s">
        <v>269</v>
      </c>
      <c r="AT287" s="143" t="s">
        <v>167</v>
      </c>
      <c r="AU287" s="143" t="s">
        <v>78</v>
      </c>
      <c r="AY287" s="16" t="s">
        <v>155</v>
      </c>
      <c r="BE287" s="144">
        <f>IF(N287="základní",J287,0)</f>
        <v>0</v>
      </c>
      <c r="BF287" s="144">
        <f>IF(N287="snížená",J287,0)</f>
        <v>0</v>
      </c>
      <c r="BG287" s="144">
        <f>IF(N287="zákl. přenesená",J287,0)</f>
        <v>0</v>
      </c>
      <c r="BH287" s="144">
        <f>IF(N287="sníž. přenesená",J287,0)</f>
        <v>0</v>
      </c>
      <c r="BI287" s="144">
        <f>IF(N287="nulová",J287,0)</f>
        <v>0</v>
      </c>
      <c r="BJ287" s="16" t="s">
        <v>78</v>
      </c>
      <c r="BK287" s="144">
        <f>ROUND(I287*H287,2)</f>
        <v>0</v>
      </c>
      <c r="BL287" s="16" t="s">
        <v>269</v>
      </c>
      <c r="BM287" s="143" t="s">
        <v>2540</v>
      </c>
    </row>
    <row r="288" spans="2:65" s="1" customFormat="1" ht="19.2">
      <c r="B288" s="31"/>
      <c r="D288" s="145" t="s">
        <v>163</v>
      </c>
      <c r="F288" s="146" t="s">
        <v>2539</v>
      </c>
      <c r="I288" s="147"/>
      <c r="L288" s="31"/>
      <c r="M288" s="148"/>
      <c r="T288" s="55"/>
      <c r="AT288" s="16" t="s">
        <v>163</v>
      </c>
      <c r="AU288" s="16" t="s">
        <v>78</v>
      </c>
    </row>
    <row r="289" spans="2:65" s="1" customFormat="1" ht="24.15" customHeight="1">
      <c r="B289" s="31"/>
      <c r="C289" s="156" t="s">
        <v>521</v>
      </c>
      <c r="D289" s="156" t="s">
        <v>167</v>
      </c>
      <c r="E289" s="157" t="s">
        <v>2541</v>
      </c>
      <c r="F289" s="158" t="s">
        <v>2542</v>
      </c>
      <c r="G289" s="159" t="s">
        <v>198</v>
      </c>
      <c r="H289" s="160">
        <v>45.465000000000003</v>
      </c>
      <c r="I289" s="161"/>
      <c r="J289" s="162">
        <f>ROUND(I289*H289,2)</f>
        <v>0</v>
      </c>
      <c r="K289" s="158" t="s">
        <v>1</v>
      </c>
      <c r="L289" s="31"/>
      <c r="M289" s="163" t="s">
        <v>1</v>
      </c>
      <c r="N289" s="164" t="s">
        <v>38</v>
      </c>
      <c r="P289" s="141">
        <f>O289*H289</f>
        <v>0</v>
      </c>
      <c r="Q289" s="141">
        <v>0</v>
      </c>
      <c r="R289" s="141">
        <f>Q289*H289</f>
        <v>0</v>
      </c>
      <c r="S289" s="141">
        <v>0</v>
      </c>
      <c r="T289" s="142">
        <f>S289*H289</f>
        <v>0</v>
      </c>
      <c r="AR289" s="143" t="s">
        <v>269</v>
      </c>
      <c r="AT289" s="143" t="s">
        <v>167</v>
      </c>
      <c r="AU289" s="143" t="s">
        <v>78</v>
      </c>
      <c r="AY289" s="16" t="s">
        <v>155</v>
      </c>
      <c r="BE289" s="144">
        <f>IF(N289="základní",J289,0)</f>
        <v>0</v>
      </c>
      <c r="BF289" s="144">
        <f>IF(N289="snížená",J289,0)</f>
        <v>0</v>
      </c>
      <c r="BG289" s="144">
        <f>IF(N289="zákl. přenesená",J289,0)</f>
        <v>0</v>
      </c>
      <c r="BH289" s="144">
        <f>IF(N289="sníž. přenesená",J289,0)</f>
        <v>0</v>
      </c>
      <c r="BI289" s="144">
        <f>IF(N289="nulová",J289,0)</f>
        <v>0</v>
      </c>
      <c r="BJ289" s="16" t="s">
        <v>78</v>
      </c>
      <c r="BK289" s="144">
        <f>ROUND(I289*H289,2)</f>
        <v>0</v>
      </c>
      <c r="BL289" s="16" t="s">
        <v>269</v>
      </c>
      <c r="BM289" s="143" t="s">
        <v>2543</v>
      </c>
    </row>
    <row r="290" spans="2:65" s="1" customFormat="1" ht="19.2">
      <c r="B290" s="31"/>
      <c r="D290" s="145" t="s">
        <v>163</v>
      </c>
      <c r="F290" s="146" t="s">
        <v>2542</v>
      </c>
      <c r="I290" s="147"/>
      <c r="L290" s="31"/>
      <c r="M290" s="148"/>
      <c r="T290" s="55"/>
      <c r="AT290" s="16" t="s">
        <v>163</v>
      </c>
      <c r="AU290" s="16" t="s">
        <v>78</v>
      </c>
    </row>
    <row r="291" spans="2:65" s="12" customFormat="1">
      <c r="B291" s="149"/>
      <c r="D291" s="145" t="s">
        <v>164</v>
      </c>
      <c r="E291" s="155" t="s">
        <v>1</v>
      </c>
      <c r="F291" s="150" t="s">
        <v>2544</v>
      </c>
      <c r="H291" s="151">
        <v>45.465000000000003</v>
      </c>
      <c r="I291" s="152"/>
      <c r="L291" s="149"/>
      <c r="M291" s="153"/>
      <c r="T291" s="154"/>
      <c r="AT291" s="155" t="s">
        <v>164</v>
      </c>
      <c r="AU291" s="155" t="s">
        <v>78</v>
      </c>
      <c r="AV291" s="12" t="s">
        <v>82</v>
      </c>
      <c r="AW291" s="12" t="s">
        <v>30</v>
      </c>
      <c r="AX291" s="12" t="s">
        <v>73</v>
      </c>
      <c r="AY291" s="155" t="s">
        <v>155</v>
      </c>
    </row>
    <row r="292" spans="2:65" s="14" customFormat="1">
      <c r="B292" s="172"/>
      <c r="D292" s="145" t="s">
        <v>164</v>
      </c>
      <c r="E292" s="173" t="s">
        <v>1</v>
      </c>
      <c r="F292" s="174" t="s">
        <v>179</v>
      </c>
      <c r="H292" s="175">
        <v>45.465000000000003</v>
      </c>
      <c r="I292" s="176"/>
      <c r="L292" s="172"/>
      <c r="M292" s="177"/>
      <c r="T292" s="178"/>
      <c r="AT292" s="173" t="s">
        <v>164</v>
      </c>
      <c r="AU292" s="173" t="s">
        <v>78</v>
      </c>
      <c r="AV292" s="14" t="s">
        <v>88</v>
      </c>
      <c r="AW292" s="14" t="s">
        <v>30</v>
      </c>
      <c r="AX292" s="14" t="s">
        <v>78</v>
      </c>
      <c r="AY292" s="173" t="s">
        <v>155</v>
      </c>
    </row>
    <row r="293" spans="2:65" s="1" customFormat="1" ht="24.15" customHeight="1">
      <c r="B293" s="31"/>
      <c r="C293" s="156" t="s">
        <v>527</v>
      </c>
      <c r="D293" s="156" t="s">
        <v>167</v>
      </c>
      <c r="E293" s="157" t="s">
        <v>2545</v>
      </c>
      <c r="F293" s="158" t="s">
        <v>2546</v>
      </c>
      <c r="G293" s="159" t="s">
        <v>191</v>
      </c>
      <c r="H293" s="160">
        <v>232</v>
      </c>
      <c r="I293" s="161"/>
      <c r="J293" s="162">
        <f>ROUND(I293*H293,2)</f>
        <v>0</v>
      </c>
      <c r="K293" s="158" t="s">
        <v>1</v>
      </c>
      <c r="L293" s="31"/>
      <c r="M293" s="163" t="s">
        <v>1</v>
      </c>
      <c r="N293" s="164" t="s">
        <v>38</v>
      </c>
      <c r="P293" s="141">
        <f>O293*H293</f>
        <v>0</v>
      </c>
      <c r="Q293" s="141">
        <v>0</v>
      </c>
      <c r="R293" s="141">
        <f>Q293*H293</f>
        <v>0</v>
      </c>
      <c r="S293" s="141">
        <v>0</v>
      </c>
      <c r="T293" s="142">
        <f>S293*H293</f>
        <v>0</v>
      </c>
      <c r="AR293" s="143" t="s">
        <v>269</v>
      </c>
      <c r="AT293" s="143" t="s">
        <v>167</v>
      </c>
      <c r="AU293" s="143" t="s">
        <v>78</v>
      </c>
      <c r="AY293" s="16" t="s">
        <v>155</v>
      </c>
      <c r="BE293" s="144">
        <f>IF(N293="základní",J293,0)</f>
        <v>0</v>
      </c>
      <c r="BF293" s="144">
        <f>IF(N293="snížená",J293,0)</f>
        <v>0</v>
      </c>
      <c r="BG293" s="144">
        <f>IF(N293="zákl. přenesená",J293,0)</f>
        <v>0</v>
      </c>
      <c r="BH293" s="144">
        <f>IF(N293="sníž. přenesená",J293,0)</f>
        <v>0</v>
      </c>
      <c r="BI293" s="144">
        <f>IF(N293="nulová",J293,0)</f>
        <v>0</v>
      </c>
      <c r="BJ293" s="16" t="s">
        <v>78</v>
      </c>
      <c r="BK293" s="144">
        <f>ROUND(I293*H293,2)</f>
        <v>0</v>
      </c>
      <c r="BL293" s="16" t="s">
        <v>269</v>
      </c>
      <c r="BM293" s="143" t="s">
        <v>2547</v>
      </c>
    </row>
    <row r="294" spans="2:65" s="1" customFormat="1" ht="19.2">
      <c r="B294" s="31"/>
      <c r="D294" s="145" t="s">
        <v>163</v>
      </c>
      <c r="F294" s="146" t="s">
        <v>2546</v>
      </c>
      <c r="I294" s="147"/>
      <c r="L294" s="31"/>
      <c r="M294" s="148"/>
      <c r="T294" s="55"/>
      <c r="AT294" s="16" t="s">
        <v>163</v>
      </c>
      <c r="AU294" s="16" t="s">
        <v>78</v>
      </c>
    </row>
    <row r="295" spans="2:65" s="12" customFormat="1">
      <c r="B295" s="149"/>
      <c r="D295" s="145" t="s">
        <v>164</v>
      </c>
      <c r="E295" s="155" t="s">
        <v>1</v>
      </c>
      <c r="F295" s="150" t="s">
        <v>2548</v>
      </c>
      <c r="H295" s="151">
        <v>232</v>
      </c>
      <c r="I295" s="152"/>
      <c r="L295" s="149"/>
      <c r="M295" s="153"/>
      <c r="T295" s="154"/>
      <c r="AT295" s="155" t="s">
        <v>164</v>
      </c>
      <c r="AU295" s="155" t="s">
        <v>78</v>
      </c>
      <c r="AV295" s="12" t="s">
        <v>82</v>
      </c>
      <c r="AW295" s="12" t="s">
        <v>30</v>
      </c>
      <c r="AX295" s="12" t="s">
        <v>73</v>
      </c>
      <c r="AY295" s="155" t="s">
        <v>155</v>
      </c>
    </row>
    <row r="296" spans="2:65" s="14" customFormat="1">
      <c r="B296" s="172"/>
      <c r="D296" s="145" t="s">
        <v>164</v>
      </c>
      <c r="E296" s="173" t="s">
        <v>1</v>
      </c>
      <c r="F296" s="174" t="s">
        <v>179</v>
      </c>
      <c r="H296" s="175">
        <v>232</v>
      </c>
      <c r="I296" s="176"/>
      <c r="L296" s="172"/>
      <c r="M296" s="177"/>
      <c r="T296" s="178"/>
      <c r="AT296" s="173" t="s">
        <v>164</v>
      </c>
      <c r="AU296" s="173" t="s">
        <v>78</v>
      </c>
      <c r="AV296" s="14" t="s">
        <v>88</v>
      </c>
      <c r="AW296" s="14" t="s">
        <v>30</v>
      </c>
      <c r="AX296" s="14" t="s">
        <v>78</v>
      </c>
      <c r="AY296" s="173" t="s">
        <v>155</v>
      </c>
    </row>
    <row r="297" spans="2:65" s="1" customFormat="1" ht="24.15" customHeight="1">
      <c r="B297" s="31"/>
      <c r="C297" s="156" t="s">
        <v>533</v>
      </c>
      <c r="D297" s="156" t="s">
        <v>167</v>
      </c>
      <c r="E297" s="157" t="s">
        <v>2549</v>
      </c>
      <c r="F297" s="158" t="s">
        <v>2550</v>
      </c>
      <c r="G297" s="159" t="s">
        <v>198</v>
      </c>
      <c r="H297" s="160">
        <v>23.4</v>
      </c>
      <c r="I297" s="161"/>
      <c r="J297" s="162">
        <f>ROUND(I297*H297,2)</f>
        <v>0</v>
      </c>
      <c r="K297" s="158" t="s">
        <v>1</v>
      </c>
      <c r="L297" s="31"/>
      <c r="M297" s="163" t="s">
        <v>1</v>
      </c>
      <c r="N297" s="164" t="s">
        <v>38</v>
      </c>
      <c r="P297" s="141">
        <f>O297*H297</f>
        <v>0</v>
      </c>
      <c r="Q297" s="141">
        <v>0</v>
      </c>
      <c r="R297" s="141">
        <f>Q297*H297</f>
        <v>0</v>
      </c>
      <c r="S297" s="141">
        <v>0</v>
      </c>
      <c r="T297" s="142">
        <f>S297*H297</f>
        <v>0</v>
      </c>
      <c r="AR297" s="143" t="s">
        <v>269</v>
      </c>
      <c r="AT297" s="143" t="s">
        <v>167</v>
      </c>
      <c r="AU297" s="143" t="s">
        <v>78</v>
      </c>
      <c r="AY297" s="16" t="s">
        <v>155</v>
      </c>
      <c r="BE297" s="144">
        <f>IF(N297="základní",J297,0)</f>
        <v>0</v>
      </c>
      <c r="BF297" s="144">
        <f>IF(N297="snížená",J297,0)</f>
        <v>0</v>
      </c>
      <c r="BG297" s="144">
        <f>IF(N297="zákl. přenesená",J297,0)</f>
        <v>0</v>
      </c>
      <c r="BH297" s="144">
        <f>IF(N297="sníž. přenesená",J297,0)</f>
        <v>0</v>
      </c>
      <c r="BI297" s="144">
        <f>IF(N297="nulová",J297,0)</f>
        <v>0</v>
      </c>
      <c r="BJ297" s="16" t="s">
        <v>78</v>
      </c>
      <c r="BK297" s="144">
        <f>ROUND(I297*H297,2)</f>
        <v>0</v>
      </c>
      <c r="BL297" s="16" t="s">
        <v>269</v>
      </c>
      <c r="BM297" s="143" t="s">
        <v>2551</v>
      </c>
    </row>
    <row r="298" spans="2:65" s="1" customFormat="1" ht="19.2">
      <c r="B298" s="31"/>
      <c r="D298" s="145" t="s">
        <v>163</v>
      </c>
      <c r="F298" s="146" t="s">
        <v>2550</v>
      </c>
      <c r="I298" s="147"/>
      <c r="L298" s="31"/>
      <c r="M298" s="148"/>
      <c r="T298" s="55"/>
      <c r="AT298" s="16" t="s">
        <v>163</v>
      </c>
      <c r="AU298" s="16" t="s">
        <v>78</v>
      </c>
    </row>
    <row r="299" spans="2:65" s="12" customFormat="1">
      <c r="B299" s="149"/>
      <c r="D299" s="145" t="s">
        <v>164</v>
      </c>
      <c r="E299" s="155" t="s">
        <v>1</v>
      </c>
      <c r="F299" s="150" t="s">
        <v>2552</v>
      </c>
      <c r="H299" s="151">
        <v>23.4</v>
      </c>
      <c r="I299" s="152"/>
      <c r="L299" s="149"/>
      <c r="M299" s="153"/>
      <c r="T299" s="154"/>
      <c r="AT299" s="155" t="s">
        <v>164</v>
      </c>
      <c r="AU299" s="155" t="s">
        <v>78</v>
      </c>
      <c r="AV299" s="12" t="s">
        <v>82</v>
      </c>
      <c r="AW299" s="12" t="s">
        <v>30</v>
      </c>
      <c r="AX299" s="12" t="s">
        <v>73</v>
      </c>
      <c r="AY299" s="155" t="s">
        <v>155</v>
      </c>
    </row>
    <row r="300" spans="2:65" s="14" customFormat="1">
      <c r="B300" s="172"/>
      <c r="D300" s="145" t="s">
        <v>164</v>
      </c>
      <c r="E300" s="173" t="s">
        <v>1</v>
      </c>
      <c r="F300" s="174" t="s">
        <v>179</v>
      </c>
      <c r="H300" s="175">
        <v>23.4</v>
      </c>
      <c r="I300" s="176"/>
      <c r="L300" s="172"/>
      <c r="M300" s="177"/>
      <c r="T300" s="178"/>
      <c r="AT300" s="173" t="s">
        <v>164</v>
      </c>
      <c r="AU300" s="173" t="s">
        <v>78</v>
      </c>
      <c r="AV300" s="14" t="s">
        <v>88</v>
      </c>
      <c r="AW300" s="14" t="s">
        <v>30</v>
      </c>
      <c r="AX300" s="14" t="s">
        <v>78</v>
      </c>
      <c r="AY300" s="173" t="s">
        <v>155</v>
      </c>
    </row>
    <row r="301" spans="2:65" s="1" customFormat="1" ht="21.75" customHeight="1">
      <c r="B301" s="31"/>
      <c r="C301" s="156" t="s">
        <v>538</v>
      </c>
      <c r="D301" s="156" t="s">
        <v>167</v>
      </c>
      <c r="E301" s="157" t="s">
        <v>2553</v>
      </c>
      <c r="F301" s="158" t="s">
        <v>2554</v>
      </c>
      <c r="G301" s="159" t="s">
        <v>183</v>
      </c>
      <c r="H301" s="160">
        <v>158.499</v>
      </c>
      <c r="I301" s="161"/>
      <c r="J301" s="162">
        <f>ROUND(I301*H301,2)</f>
        <v>0</v>
      </c>
      <c r="K301" s="158" t="s">
        <v>1</v>
      </c>
      <c r="L301" s="31"/>
      <c r="M301" s="163" t="s">
        <v>1</v>
      </c>
      <c r="N301" s="164" t="s">
        <v>38</v>
      </c>
      <c r="P301" s="141">
        <f>O301*H301</f>
        <v>0</v>
      </c>
      <c r="Q301" s="141">
        <v>0</v>
      </c>
      <c r="R301" s="141">
        <f>Q301*H301</f>
        <v>0</v>
      </c>
      <c r="S301" s="141">
        <v>0</v>
      </c>
      <c r="T301" s="142">
        <f>S301*H301</f>
        <v>0</v>
      </c>
      <c r="AR301" s="143" t="s">
        <v>269</v>
      </c>
      <c r="AT301" s="143" t="s">
        <v>167</v>
      </c>
      <c r="AU301" s="143" t="s">
        <v>78</v>
      </c>
      <c r="AY301" s="16" t="s">
        <v>155</v>
      </c>
      <c r="BE301" s="144">
        <f>IF(N301="základní",J301,0)</f>
        <v>0</v>
      </c>
      <c r="BF301" s="144">
        <f>IF(N301="snížená",J301,0)</f>
        <v>0</v>
      </c>
      <c r="BG301" s="144">
        <f>IF(N301="zákl. přenesená",J301,0)</f>
        <v>0</v>
      </c>
      <c r="BH301" s="144">
        <f>IF(N301="sníž. přenesená",J301,0)</f>
        <v>0</v>
      </c>
      <c r="BI301" s="144">
        <f>IF(N301="nulová",J301,0)</f>
        <v>0</v>
      </c>
      <c r="BJ301" s="16" t="s">
        <v>78</v>
      </c>
      <c r="BK301" s="144">
        <f>ROUND(I301*H301,2)</f>
        <v>0</v>
      </c>
      <c r="BL301" s="16" t="s">
        <v>269</v>
      </c>
      <c r="BM301" s="143" t="s">
        <v>2555</v>
      </c>
    </row>
    <row r="302" spans="2:65" s="1" customFormat="1">
      <c r="B302" s="31"/>
      <c r="D302" s="145" t="s">
        <v>163</v>
      </c>
      <c r="F302" s="146" t="s">
        <v>2554</v>
      </c>
      <c r="I302" s="147"/>
      <c r="L302" s="31"/>
      <c r="M302" s="148"/>
      <c r="T302" s="55"/>
      <c r="AT302" s="16" t="s">
        <v>163</v>
      </c>
      <c r="AU302" s="16" t="s">
        <v>78</v>
      </c>
    </row>
    <row r="303" spans="2:65" s="1" customFormat="1" ht="24.15" customHeight="1">
      <c r="B303" s="31"/>
      <c r="C303" s="156" t="s">
        <v>545</v>
      </c>
      <c r="D303" s="156" t="s">
        <v>167</v>
      </c>
      <c r="E303" s="157" t="s">
        <v>2556</v>
      </c>
      <c r="F303" s="158" t="s">
        <v>2557</v>
      </c>
      <c r="G303" s="159" t="s">
        <v>929</v>
      </c>
      <c r="H303" s="160">
        <v>417.9</v>
      </c>
      <c r="I303" s="161"/>
      <c r="J303" s="162">
        <f>ROUND(I303*H303,2)</f>
        <v>0</v>
      </c>
      <c r="K303" s="158" t="s">
        <v>1</v>
      </c>
      <c r="L303" s="31"/>
      <c r="M303" s="163" t="s">
        <v>1</v>
      </c>
      <c r="N303" s="164" t="s">
        <v>38</v>
      </c>
      <c r="P303" s="141">
        <f>O303*H303</f>
        <v>0</v>
      </c>
      <c r="Q303" s="141">
        <v>0</v>
      </c>
      <c r="R303" s="141">
        <f>Q303*H303</f>
        <v>0</v>
      </c>
      <c r="S303" s="141">
        <v>0</v>
      </c>
      <c r="T303" s="142">
        <f>S303*H303</f>
        <v>0</v>
      </c>
      <c r="AR303" s="143" t="s">
        <v>269</v>
      </c>
      <c r="AT303" s="143" t="s">
        <v>167</v>
      </c>
      <c r="AU303" s="143" t="s">
        <v>78</v>
      </c>
      <c r="AY303" s="16" t="s">
        <v>155</v>
      </c>
      <c r="BE303" s="144">
        <f>IF(N303="základní",J303,0)</f>
        <v>0</v>
      </c>
      <c r="BF303" s="144">
        <f>IF(N303="snížená",J303,0)</f>
        <v>0</v>
      </c>
      <c r="BG303" s="144">
        <f>IF(N303="zákl. přenesená",J303,0)</f>
        <v>0</v>
      </c>
      <c r="BH303" s="144">
        <f>IF(N303="sníž. přenesená",J303,0)</f>
        <v>0</v>
      </c>
      <c r="BI303" s="144">
        <f>IF(N303="nulová",J303,0)</f>
        <v>0</v>
      </c>
      <c r="BJ303" s="16" t="s">
        <v>78</v>
      </c>
      <c r="BK303" s="144">
        <f>ROUND(I303*H303,2)</f>
        <v>0</v>
      </c>
      <c r="BL303" s="16" t="s">
        <v>269</v>
      </c>
      <c r="BM303" s="143" t="s">
        <v>2558</v>
      </c>
    </row>
    <row r="304" spans="2:65" s="1" customFormat="1" ht="19.2">
      <c r="B304" s="31"/>
      <c r="D304" s="145" t="s">
        <v>163</v>
      </c>
      <c r="F304" s="146" t="s">
        <v>2557</v>
      </c>
      <c r="I304" s="147"/>
      <c r="L304" s="31"/>
      <c r="M304" s="148"/>
      <c r="T304" s="55"/>
      <c r="AT304" s="16" t="s">
        <v>163</v>
      </c>
      <c r="AU304" s="16" t="s">
        <v>78</v>
      </c>
    </row>
    <row r="305" spans="2:65" s="1" customFormat="1" ht="24.15" customHeight="1">
      <c r="B305" s="31"/>
      <c r="C305" s="156" t="s">
        <v>553</v>
      </c>
      <c r="D305" s="156" t="s">
        <v>167</v>
      </c>
      <c r="E305" s="157" t="s">
        <v>2559</v>
      </c>
      <c r="F305" s="158" t="s">
        <v>2560</v>
      </c>
      <c r="G305" s="159" t="s">
        <v>929</v>
      </c>
      <c r="H305" s="160">
        <v>382.2</v>
      </c>
      <c r="I305" s="161"/>
      <c r="J305" s="162">
        <f>ROUND(I305*H305,2)</f>
        <v>0</v>
      </c>
      <c r="K305" s="158" t="s">
        <v>1</v>
      </c>
      <c r="L305" s="31"/>
      <c r="M305" s="163" t="s">
        <v>1</v>
      </c>
      <c r="N305" s="164" t="s">
        <v>38</v>
      </c>
      <c r="P305" s="141">
        <f>O305*H305</f>
        <v>0</v>
      </c>
      <c r="Q305" s="141">
        <v>0</v>
      </c>
      <c r="R305" s="141">
        <f>Q305*H305</f>
        <v>0</v>
      </c>
      <c r="S305" s="141">
        <v>0</v>
      </c>
      <c r="T305" s="142">
        <f>S305*H305</f>
        <v>0</v>
      </c>
      <c r="AR305" s="143" t="s">
        <v>269</v>
      </c>
      <c r="AT305" s="143" t="s">
        <v>167</v>
      </c>
      <c r="AU305" s="143" t="s">
        <v>78</v>
      </c>
      <c r="AY305" s="16" t="s">
        <v>155</v>
      </c>
      <c r="BE305" s="144">
        <f>IF(N305="základní",J305,0)</f>
        <v>0</v>
      </c>
      <c r="BF305" s="144">
        <f>IF(N305="snížená",J305,0)</f>
        <v>0</v>
      </c>
      <c r="BG305" s="144">
        <f>IF(N305="zákl. přenesená",J305,0)</f>
        <v>0</v>
      </c>
      <c r="BH305" s="144">
        <f>IF(N305="sníž. přenesená",J305,0)</f>
        <v>0</v>
      </c>
      <c r="BI305" s="144">
        <f>IF(N305="nulová",J305,0)</f>
        <v>0</v>
      </c>
      <c r="BJ305" s="16" t="s">
        <v>78</v>
      </c>
      <c r="BK305" s="144">
        <f>ROUND(I305*H305,2)</f>
        <v>0</v>
      </c>
      <c r="BL305" s="16" t="s">
        <v>269</v>
      </c>
      <c r="BM305" s="143" t="s">
        <v>2561</v>
      </c>
    </row>
    <row r="306" spans="2:65" s="1" customFormat="1" ht="19.2">
      <c r="B306" s="31"/>
      <c r="D306" s="145" t="s">
        <v>163</v>
      </c>
      <c r="F306" s="146" t="s">
        <v>2560</v>
      </c>
      <c r="I306" s="147"/>
      <c r="L306" s="31"/>
      <c r="M306" s="148"/>
      <c r="T306" s="55"/>
      <c r="AT306" s="16" t="s">
        <v>163</v>
      </c>
      <c r="AU306" s="16" t="s">
        <v>78</v>
      </c>
    </row>
    <row r="307" spans="2:65" s="12" customFormat="1">
      <c r="B307" s="149"/>
      <c r="D307" s="145" t="s">
        <v>164</v>
      </c>
      <c r="E307" s="155" t="s">
        <v>1</v>
      </c>
      <c r="F307" s="150" t="s">
        <v>2562</v>
      </c>
      <c r="H307" s="151">
        <v>382.2</v>
      </c>
      <c r="I307" s="152"/>
      <c r="L307" s="149"/>
      <c r="M307" s="153"/>
      <c r="T307" s="154"/>
      <c r="AT307" s="155" t="s">
        <v>164</v>
      </c>
      <c r="AU307" s="155" t="s">
        <v>78</v>
      </c>
      <c r="AV307" s="12" t="s">
        <v>82</v>
      </c>
      <c r="AW307" s="12" t="s">
        <v>30</v>
      </c>
      <c r="AX307" s="12" t="s">
        <v>73</v>
      </c>
      <c r="AY307" s="155" t="s">
        <v>155</v>
      </c>
    </row>
    <row r="308" spans="2:65" s="14" customFormat="1">
      <c r="B308" s="172"/>
      <c r="D308" s="145" t="s">
        <v>164</v>
      </c>
      <c r="E308" s="173" t="s">
        <v>1</v>
      </c>
      <c r="F308" s="174" t="s">
        <v>179</v>
      </c>
      <c r="H308" s="175">
        <v>382.2</v>
      </c>
      <c r="I308" s="176"/>
      <c r="L308" s="172"/>
      <c r="M308" s="177"/>
      <c r="T308" s="178"/>
      <c r="AT308" s="173" t="s">
        <v>164</v>
      </c>
      <c r="AU308" s="173" t="s">
        <v>78</v>
      </c>
      <c r="AV308" s="14" t="s">
        <v>88</v>
      </c>
      <c r="AW308" s="14" t="s">
        <v>30</v>
      </c>
      <c r="AX308" s="14" t="s">
        <v>78</v>
      </c>
      <c r="AY308" s="173" t="s">
        <v>155</v>
      </c>
    </row>
    <row r="309" spans="2:65" s="1" customFormat="1" ht="24.15" customHeight="1">
      <c r="B309" s="31"/>
      <c r="C309" s="156" t="s">
        <v>558</v>
      </c>
      <c r="D309" s="156" t="s">
        <v>167</v>
      </c>
      <c r="E309" s="157" t="s">
        <v>2563</v>
      </c>
      <c r="F309" s="158" t="s">
        <v>2564</v>
      </c>
      <c r="G309" s="159" t="s">
        <v>198</v>
      </c>
      <c r="H309" s="160">
        <v>15.2</v>
      </c>
      <c r="I309" s="161"/>
      <c r="J309" s="162">
        <f>ROUND(I309*H309,2)</f>
        <v>0</v>
      </c>
      <c r="K309" s="158" t="s">
        <v>1</v>
      </c>
      <c r="L309" s="31"/>
      <c r="M309" s="163" t="s">
        <v>1</v>
      </c>
      <c r="N309" s="164" t="s">
        <v>38</v>
      </c>
      <c r="P309" s="141">
        <f>O309*H309</f>
        <v>0</v>
      </c>
      <c r="Q309" s="141">
        <v>0</v>
      </c>
      <c r="R309" s="141">
        <f>Q309*H309</f>
        <v>0</v>
      </c>
      <c r="S309" s="141">
        <v>0</v>
      </c>
      <c r="T309" s="142">
        <f>S309*H309</f>
        <v>0</v>
      </c>
      <c r="AR309" s="143" t="s">
        <v>269</v>
      </c>
      <c r="AT309" s="143" t="s">
        <v>167</v>
      </c>
      <c r="AU309" s="143" t="s">
        <v>78</v>
      </c>
      <c r="AY309" s="16" t="s">
        <v>155</v>
      </c>
      <c r="BE309" s="144">
        <f>IF(N309="základní",J309,0)</f>
        <v>0</v>
      </c>
      <c r="BF309" s="144">
        <f>IF(N309="snížená",J309,0)</f>
        <v>0</v>
      </c>
      <c r="BG309" s="144">
        <f>IF(N309="zákl. přenesená",J309,0)</f>
        <v>0</v>
      </c>
      <c r="BH309" s="144">
        <f>IF(N309="sníž. přenesená",J309,0)</f>
        <v>0</v>
      </c>
      <c r="BI309" s="144">
        <f>IF(N309="nulová",J309,0)</f>
        <v>0</v>
      </c>
      <c r="BJ309" s="16" t="s">
        <v>78</v>
      </c>
      <c r="BK309" s="144">
        <f>ROUND(I309*H309,2)</f>
        <v>0</v>
      </c>
      <c r="BL309" s="16" t="s">
        <v>269</v>
      </c>
      <c r="BM309" s="143" t="s">
        <v>2565</v>
      </c>
    </row>
    <row r="310" spans="2:65" s="1" customFormat="1">
      <c r="B310" s="31"/>
      <c r="D310" s="145" t="s">
        <v>163</v>
      </c>
      <c r="F310" s="146" t="s">
        <v>2564</v>
      </c>
      <c r="I310" s="147"/>
      <c r="L310" s="31"/>
      <c r="M310" s="148"/>
      <c r="T310" s="55"/>
      <c r="AT310" s="16" t="s">
        <v>163</v>
      </c>
      <c r="AU310" s="16" t="s">
        <v>78</v>
      </c>
    </row>
    <row r="311" spans="2:65" s="12" customFormat="1">
      <c r="B311" s="149"/>
      <c r="D311" s="145" t="s">
        <v>164</v>
      </c>
      <c r="E311" s="155" t="s">
        <v>1</v>
      </c>
      <c r="F311" s="150" t="s">
        <v>2566</v>
      </c>
      <c r="H311" s="151">
        <v>15.2</v>
      </c>
      <c r="I311" s="152"/>
      <c r="L311" s="149"/>
      <c r="M311" s="153"/>
      <c r="T311" s="154"/>
      <c r="AT311" s="155" t="s">
        <v>164</v>
      </c>
      <c r="AU311" s="155" t="s">
        <v>78</v>
      </c>
      <c r="AV311" s="12" t="s">
        <v>82</v>
      </c>
      <c r="AW311" s="12" t="s">
        <v>30</v>
      </c>
      <c r="AX311" s="12" t="s">
        <v>73</v>
      </c>
      <c r="AY311" s="155" t="s">
        <v>155</v>
      </c>
    </row>
    <row r="312" spans="2:65" s="14" customFormat="1">
      <c r="B312" s="172"/>
      <c r="D312" s="145" t="s">
        <v>164</v>
      </c>
      <c r="E312" s="173" t="s">
        <v>1</v>
      </c>
      <c r="F312" s="174" t="s">
        <v>179</v>
      </c>
      <c r="H312" s="175">
        <v>15.2</v>
      </c>
      <c r="I312" s="176"/>
      <c r="L312" s="172"/>
      <c r="M312" s="177"/>
      <c r="T312" s="178"/>
      <c r="AT312" s="173" t="s">
        <v>164</v>
      </c>
      <c r="AU312" s="173" t="s">
        <v>78</v>
      </c>
      <c r="AV312" s="14" t="s">
        <v>88</v>
      </c>
      <c r="AW312" s="14" t="s">
        <v>30</v>
      </c>
      <c r="AX312" s="14" t="s">
        <v>78</v>
      </c>
      <c r="AY312" s="173" t="s">
        <v>155</v>
      </c>
    </row>
    <row r="313" spans="2:65" s="1" customFormat="1" ht="21.75" customHeight="1">
      <c r="B313" s="31"/>
      <c r="C313" s="156" t="s">
        <v>566</v>
      </c>
      <c r="D313" s="156" t="s">
        <v>167</v>
      </c>
      <c r="E313" s="157" t="s">
        <v>2567</v>
      </c>
      <c r="F313" s="158" t="s">
        <v>2568</v>
      </c>
      <c r="G313" s="159" t="s">
        <v>681</v>
      </c>
      <c r="H313" s="181"/>
      <c r="I313" s="161"/>
      <c r="J313" s="162">
        <f>ROUND(I313*H313,2)</f>
        <v>0</v>
      </c>
      <c r="K313" s="158" t="s">
        <v>1</v>
      </c>
      <c r="L313" s="31"/>
      <c r="M313" s="163" t="s">
        <v>1</v>
      </c>
      <c r="N313" s="164" t="s">
        <v>38</v>
      </c>
      <c r="P313" s="141">
        <f>O313*H313</f>
        <v>0</v>
      </c>
      <c r="Q313" s="141">
        <v>0</v>
      </c>
      <c r="R313" s="141">
        <f>Q313*H313</f>
        <v>0</v>
      </c>
      <c r="S313" s="141">
        <v>0</v>
      </c>
      <c r="T313" s="142">
        <f>S313*H313</f>
        <v>0</v>
      </c>
      <c r="AR313" s="143" t="s">
        <v>269</v>
      </c>
      <c r="AT313" s="143" t="s">
        <v>167</v>
      </c>
      <c r="AU313" s="143" t="s">
        <v>78</v>
      </c>
      <c r="AY313" s="16" t="s">
        <v>155</v>
      </c>
      <c r="BE313" s="144">
        <f>IF(N313="základní",J313,0)</f>
        <v>0</v>
      </c>
      <c r="BF313" s="144">
        <f>IF(N313="snížená",J313,0)</f>
        <v>0</v>
      </c>
      <c r="BG313" s="144">
        <f>IF(N313="zákl. přenesená",J313,0)</f>
        <v>0</v>
      </c>
      <c r="BH313" s="144">
        <f>IF(N313="sníž. přenesená",J313,0)</f>
        <v>0</v>
      </c>
      <c r="BI313" s="144">
        <f>IF(N313="nulová",J313,0)</f>
        <v>0</v>
      </c>
      <c r="BJ313" s="16" t="s">
        <v>78</v>
      </c>
      <c r="BK313" s="144">
        <f>ROUND(I313*H313,2)</f>
        <v>0</v>
      </c>
      <c r="BL313" s="16" t="s">
        <v>269</v>
      </c>
      <c r="BM313" s="143" t="s">
        <v>2569</v>
      </c>
    </row>
    <row r="314" spans="2:65" s="1" customFormat="1">
      <c r="B314" s="31"/>
      <c r="D314" s="145" t="s">
        <v>163</v>
      </c>
      <c r="F314" s="146" t="s">
        <v>2568</v>
      </c>
      <c r="I314" s="147"/>
      <c r="L314" s="31"/>
      <c r="M314" s="148"/>
      <c r="T314" s="55"/>
      <c r="AT314" s="16" t="s">
        <v>163</v>
      </c>
      <c r="AU314" s="16" t="s">
        <v>78</v>
      </c>
    </row>
    <row r="315" spans="2:65" s="11" customFormat="1" ht="25.95" customHeight="1">
      <c r="B315" s="119"/>
      <c r="D315" s="120" t="s">
        <v>72</v>
      </c>
      <c r="E315" s="121" t="s">
        <v>2570</v>
      </c>
      <c r="F315" s="121" t="s">
        <v>2571</v>
      </c>
      <c r="I315" s="122"/>
      <c r="J315" s="123">
        <f>BK315</f>
        <v>0</v>
      </c>
      <c r="L315" s="119"/>
      <c r="M315" s="124"/>
      <c r="P315" s="125">
        <f>SUM(P316:P317)</f>
        <v>0</v>
      </c>
      <c r="R315" s="125">
        <f>SUM(R316:R317)</f>
        <v>0</v>
      </c>
      <c r="T315" s="126">
        <f>SUM(T316:T317)</f>
        <v>0</v>
      </c>
      <c r="AR315" s="120" t="s">
        <v>82</v>
      </c>
      <c r="AT315" s="127" t="s">
        <v>72</v>
      </c>
      <c r="AU315" s="127" t="s">
        <v>73</v>
      </c>
      <c r="AY315" s="120" t="s">
        <v>155</v>
      </c>
      <c r="BK315" s="128">
        <f>SUM(BK316:BK317)</f>
        <v>0</v>
      </c>
    </row>
    <row r="316" spans="2:65" s="1" customFormat="1" ht="16.5" customHeight="1">
      <c r="B316" s="31"/>
      <c r="C316" s="156" t="s">
        <v>573</v>
      </c>
      <c r="D316" s="156" t="s">
        <v>167</v>
      </c>
      <c r="E316" s="157" t="s">
        <v>2572</v>
      </c>
      <c r="F316" s="158" t="s">
        <v>2573</v>
      </c>
      <c r="G316" s="159" t="s">
        <v>183</v>
      </c>
      <c r="H316" s="160">
        <v>73.84</v>
      </c>
      <c r="I316" s="161"/>
      <c r="J316" s="162">
        <f>ROUND(I316*H316,2)</f>
        <v>0</v>
      </c>
      <c r="K316" s="158" t="s">
        <v>1</v>
      </c>
      <c r="L316" s="31"/>
      <c r="M316" s="163" t="s">
        <v>1</v>
      </c>
      <c r="N316" s="164" t="s">
        <v>38</v>
      </c>
      <c r="P316" s="141">
        <f>O316*H316</f>
        <v>0</v>
      </c>
      <c r="Q316" s="141">
        <v>0</v>
      </c>
      <c r="R316" s="141">
        <f>Q316*H316</f>
        <v>0</v>
      </c>
      <c r="S316" s="141">
        <v>0</v>
      </c>
      <c r="T316" s="142">
        <f>S316*H316</f>
        <v>0</v>
      </c>
      <c r="AR316" s="143" t="s">
        <v>269</v>
      </c>
      <c r="AT316" s="143" t="s">
        <v>167</v>
      </c>
      <c r="AU316" s="143" t="s">
        <v>78</v>
      </c>
      <c r="AY316" s="16" t="s">
        <v>155</v>
      </c>
      <c r="BE316" s="144">
        <f>IF(N316="základní",J316,0)</f>
        <v>0</v>
      </c>
      <c r="BF316" s="144">
        <f>IF(N316="snížená",J316,0)</f>
        <v>0</v>
      </c>
      <c r="BG316" s="144">
        <f>IF(N316="zákl. přenesená",J316,0)</f>
        <v>0</v>
      </c>
      <c r="BH316" s="144">
        <f>IF(N316="sníž. přenesená",J316,0)</f>
        <v>0</v>
      </c>
      <c r="BI316" s="144">
        <f>IF(N316="nulová",J316,0)</f>
        <v>0</v>
      </c>
      <c r="BJ316" s="16" t="s">
        <v>78</v>
      </c>
      <c r="BK316" s="144">
        <f>ROUND(I316*H316,2)</f>
        <v>0</v>
      </c>
      <c r="BL316" s="16" t="s">
        <v>269</v>
      </c>
      <c r="BM316" s="143" t="s">
        <v>2574</v>
      </c>
    </row>
    <row r="317" spans="2:65" s="1" customFormat="1">
      <c r="B317" s="31"/>
      <c r="D317" s="145" t="s">
        <v>163</v>
      </c>
      <c r="F317" s="146" t="s">
        <v>2573</v>
      </c>
      <c r="I317" s="147"/>
      <c r="L317" s="31"/>
      <c r="M317" s="148"/>
      <c r="T317" s="55"/>
      <c r="AT317" s="16" t="s">
        <v>163</v>
      </c>
      <c r="AU317" s="16" t="s">
        <v>78</v>
      </c>
    </row>
    <row r="318" spans="2:65" s="11" customFormat="1" ht="25.95" customHeight="1">
      <c r="B318" s="119"/>
      <c r="D318" s="120" t="s">
        <v>72</v>
      </c>
      <c r="E318" s="121" t="s">
        <v>2575</v>
      </c>
      <c r="F318" s="121" t="s">
        <v>2576</v>
      </c>
      <c r="I318" s="122"/>
      <c r="J318" s="123">
        <f>BK318</f>
        <v>0</v>
      </c>
      <c r="L318" s="119"/>
      <c r="M318" s="124"/>
      <c r="P318" s="125">
        <f>SUM(P319:P320)</f>
        <v>0</v>
      </c>
      <c r="R318" s="125">
        <f>SUM(R319:R320)</f>
        <v>0</v>
      </c>
      <c r="T318" s="126">
        <f>SUM(T319:T320)</f>
        <v>0</v>
      </c>
      <c r="AR318" s="120" t="s">
        <v>78</v>
      </c>
      <c r="AT318" s="127" t="s">
        <v>72</v>
      </c>
      <c r="AU318" s="127" t="s">
        <v>73</v>
      </c>
      <c r="AY318" s="120" t="s">
        <v>155</v>
      </c>
      <c r="BK318" s="128">
        <f>SUM(BK319:BK320)</f>
        <v>0</v>
      </c>
    </row>
    <row r="319" spans="2:65" s="1" customFormat="1" ht="16.5" customHeight="1">
      <c r="B319" s="31"/>
      <c r="C319" s="156" t="s">
        <v>583</v>
      </c>
      <c r="D319" s="156" t="s">
        <v>167</v>
      </c>
      <c r="E319" s="157" t="s">
        <v>2577</v>
      </c>
      <c r="F319" s="158" t="s">
        <v>2578</v>
      </c>
      <c r="G319" s="159" t="s">
        <v>1572</v>
      </c>
      <c r="H319" s="160">
        <v>50</v>
      </c>
      <c r="I319" s="161"/>
      <c r="J319" s="162">
        <f>ROUND(I319*H319,2)</f>
        <v>0</v>
      </c>
      <c r="K319" s="158" t="s">
        <v>1</v>
      </c>
      <c r="L319" s="31"/>
      <c r="M319" s="163" t="s">
        <v>1</v>
      </c>
      <c r="N319" s="164" t="s">
        <v>38</v>
      </c>
      <c r="P319" s="141">
        <f>O319*H319</f>
        <v>0</v>
      </c>
      <c r="Q319" s="141">
        <v>0</v>
      </c>
      <c r="R319" s="141">
        <f>Q319*H319</f>
        <v>0</v>
      </c>
      <c r="S319" s="141">
        <v>0</v>
      </c>
      <c r="T319" s="142">
        <f>S319*H319</f>
        <v>0</v>
      </c>
      <c r="AR319" s="143" t="s">
        <v>88</v>
      </c>
      <c r="AT319" s="143" t="s">
        <v>167</v>
      </c>
      <c r="AU319" s="143" t="s">
        <v>78</v>
      </c>
      <c r="AY319" s="16" t="s">
        <v>155</v>
      </c>
      <c r="BE319" s="144">
        <f>IF(N319="základní",J319,0)</f>
        <v>0</v>
      </c>
      <c r="BF319" s="144">
        <f>IF(N319="snížená",J319,0)</f>
        <v>0</v>
      </c>
      <c r="BG319" s="144">
        <f>IF(N319="zákl. přenesená",J319,0)</f>
        <v>0</v>
      </c>
      <c r="BH319" s="144">
        <f>IF(N319="sníž. přenesená",J319,0)</f>
        <v>0</v>
      </c>
      <c r="BI319" s="144">
        <f>IF(N319="nulová",J319,0)</f>
        <v>0</v>
      </c>
      <c r="BJ319" s="16" t="s">
        <v>78</v>
      </c>
      <c r="BK319" s="144">
        <f>ROUND(I319*H319,2)</f>
        <v>0</v>
      </c>
      <c r="BL319" s="16" t="s">
        <v>88</v>
      </c>
      <c r="BM319" s="143" t="s">
        <v>2579</v>
      </c>
    </row>
    <row r="320" spans="2:65" s="1" customFormat="1">
      <c r="B320" s="31"/>
      <c r="D320" s="145" t="s">
        <v>163</v>
      </c>
      <c r="F320" s="146" t="s">
        <v>2578</v>
      </c>
      <c r="I320" s="147"/>
      <c r="L320" s="31"/>
      <c r="M320" s="185"/>
      <c r="N320" s="186"/>
      <c r="O320" s="186"/>
      <c r="P320" s="186"/>
      <c r="Q320" s="186"/>
      <c r="R320" s="186"/>
      <c r="S320" s="186"/>
      <c r="T320" s="187"/>
      <c r="AT320" s="16" t="s">
        <v>163</v>
      </c>
      <c r="AU320" s="16" t="s">
        <v>78</v>
      </c>
    </row>
    <row r="321" spans="2:12" s="1" customFormat="1" ht="6.9" customHeight="1">
      <c r="B321" s="43"/>
      <c r="C321" s="44"/>
      <c r="D321" s="44"/>
      <c r="E321" s="44"/>
      <c r="F321" s="44"/>
      <c r="G321" s="44"/>
      <c r="H321" s="44"/>
      <c r="I321" s="44"/>
      <c r="J321" s="44"/>
      <c r="K321" s="44"/>
      <c r="L321" s="31"/>
    </row>
  </sheetData>
  <sheetProtection algorithmName="SHA-512" hashValue="YsBtkNHgLBVap9RqC+fZ6QxcCYeaauYErrgskRWrl9Zjs61FuVo5XOR61UsEDMuHZZINJaDld8T4nW7yaVyM9g==" saltValue="xLL4qVwka7BjBZgL2cWVdA==" spinCount="100000" sheet="1" objects="1" scenarios="1"/>
  <autoFilter ref="C126:K320" xr:uid="{00000000-0009-0000-0000-000005000000}"/>
  <mergeCells count="9">
    <mergeCell ref="E87:H87"/>
    <mergeCell ref="E117:H117"/>
    <mergeCell ref="E119:H11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180"/>
  <sheetViews>
    <sheetView showGridLines="0" topLeftCell="A125" workbookViewId="0">
      <selection activeCell="H138" sqref="H138"/>
    </sheetView>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16"/>
      <c r="M2" s="216"/>
      <c r="N2" s="216"/>
      <c r="O2" s="216"/>
      <c r="P2" s="216"/>
      <c r="Q2" s="216"/>
      <c r="R2" s="216"/>
      <c r="S2" s="216"/>
      <c r="T2" s="216"/>
      <c r="U2" s="216"/>
      <c r="V2" s="216"/>
      <c r="AT2" s="16" t="s">
        <v>96</v>
      </c>
    </row>
    <row r="3" spans="2:46" ht="6.9" customHeight="1">
      <c r="B3" s="17"/>
      <c r="C3" s="18"/>
      <c r="D3" s="18"/>
      <c r="E3" s="18"/>
      <c r="F3" s="18"/>
      <c r="G3" s="18"/>
      <c r="H3" s="18"/>
      <c r="I3" s="18"/>
      <c r="J3" s="18"/>
      <c r="K3" s="18"/>
      <c r="L3" s="19"/>
      <c r="AT3" s="16" t="s">
        <v>82</v>
      </c>
    </row>
    <row r="4" spans="2:46" ht="24.9" customHeight="1">
      <c r="B4" s="19"/>
      <c r="D4" s="20" t="s">
        <v>105</v>
      </c>
      <c r="L4" s="19"/>
      <c r="M4" s="87" t="s">
        <v>10</v>
      </c>
      <c r="AT4" s="16" t="s">
        <v>4</v>
      </c>
    </row>
    <row r="5" spans="2:46" ht="6.9" customHeight="1">
      <c r="B5" s="19"/>
      <c r="L5" s="19"/>
    </row>
    <row r="6" spans="2:46" ht="12" customHeight="1">
      <c r="B6" s="19"/>
      <c r="D6" s="26" t="s">
        <v>16</v>
      </c>
      <c r="L6" s="19"/>
    </row>
    <row r="7" spans="2:46" ht="16.5" customHeight="1">
      <c r="B7" s="19"/>
      <c r="E7" s="230" t="str">
        <f>'Rekapitulace stavby'!K6</f>
        <v>Třebenice - nástavba mateřské školy</v>
      </c>
      <c r="F7" s="231"/>
      <c r="G7" s="231"/>
      <c r="H7" s="231"/>
      <c r="L7" s="19"/>
    </row>
    <row r="8" spans="2:46" s="1" customFormat="1" ht="12" customHeight="1">
      <c r="B8" s="31"/>
      <c r="D8" s="26" t="s">
        <v>106</v>
      </c>
      <c r="L8" s="31"/>
    </row>
    <row r="9" spans="2:46" s="1" customFormat="1" ht="16.5" customHeight="1">
      <c r="B9" s="31"/>
      <c r="E9" s="210" t="s">
        <v>2580</v>
      </c>
      <c r="F9" s="229"/>
      <c r="G9" s="229"/>
      <c r="H9" s="229"/>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24. 1. 2025</v>
      </c>
      <c r="L12" s="31"/>
    </row>
    <row r="13" spans="2:46" s="1" customFormat="1" ht="10.95" customHeight="1">
      <c r="B13" s="31"/>
      <c r="L13" s="31"/>
    </row>
    <row r="14" spans="2:46" s="1" customFormat="1" ht="12" customHeight="1">
      <c r="B14" s="31"/>
      <c r="D14" s="26" t="s">
        <v>24</v>
      </c>
      <c r="I14" s="26" t="s">
        <v>25</v>
      </c>
      <c r="J14" s="24" t="str">
        <f>IF('Rekapitulace stavby'!AN10="","",'Rekapitulace stavby'!AN10)</f>
        <v/>
      </c>
      <c r="L14" s="31"/>
    </row>
    <row r="15" spans="2:46" s="1" customFormat="1" ht="18" customHeight="1">
      <c r="B15" s="31"/>
      <c r="E15" s="24" t="str">
        <f>IF('Rekapitulace stavby'!E11="","",'Rekapitulace stavby'!E11)</f>
        <v xml:space="preserve"> </v>
      </c>
      <c r="I15" s="26" t="s">
        <v>26</v>
      </c>
      <c r="J15" s="24" t="str">
        <f>IF('Rekapitulace stavby'!AN11="","",'Rekapitulace stavby'!AN11)</f>
        <v/>
      </c>
      <c r="L15" s="31"/>
    </row>
    <row r="16" spans="2:46" s="1" customFormat="1" ht="6.9" customHeight="1">
      <c r="B16" s="31"/>
      <c r="L16" s="31"/>
    </row>
    <row r="17" spans="2:12" s="1" customFormat="1" ht="12" customHeight="1">
      <c r="B17" s="31"/>
      <c r="D17" s="26" t="s">
        <v>27</v>
      </c>
      <c r="I17" s="26" t="s">
        <v>25</v>
      </c>
      <c r="J17" s="27" t="str">
        <f>'Rekapitulace stavby'!AN13</f>
        <v>Vyplň údaj</v>
      </c>
      <c r="L17" s="31"/>
    </row>
    <row r="18" spans="2:12" s="1" customFormat="1" ht="18" customHeight="1">
      <c r="B18" s="31"/>
      <c r="E18" s="232" t="str">
        <f>'Rekapitulace stavby'!E14</f>
        <v>Vyplň údaj</v>
      </c>
      <c r="F18" s="224"/>
      <c r="G18" s="224"/>
      <c r="H18" s="224"/>
      <c r="I18" s="26" t="s">
        <v>26</v>
      </c>
      <c r="J18" s="27" t="str">
        <f>'Rekapitulace stavby'!AN14</f>
        <v>Vyplň údaj</v>
      </c>
      <c r="L18" s="31"/>
    </row>
    <row r="19" spans="2:12" s="1" customFormat="1" ht="6.9" customHeight="1">
      <c r="B19" s="31"/>
      <c r="L19" s="31"/>
    </row>
    <row r="20" spans="2:12" s="1" customFormat="1" ht="12" customHeight="1">
      <c r="B20" s="31"/>
      <c r="D20" s="26" t="s">
        <v>29</v>
      </c>
      <c r="I20" s="26" t="s">
        <v>25</v>
      </c>
      <c r="J20" s="24" t="str">
        <f>IF('Rekapitulace stavby'!AN16="","",'Rekapitulace stavby'!AN16)</f>
        <v/>
      </c>
      <c r="L20" s="31"/>
    </row>
    <row r="21" spans="2:12" s="1" customFormat="1" ht="18" customHeight="1">
      <c r="B21" s="31"/>
      <c r="E21" s="24" t="str">
        <f>IF('Rekapitulace stavby'!E17="","",'Rekapitulace stavby'!E17)</f>
        <v xml:space="preserve"> </v>
      </c>
      <c r="I21" s="26" t="s">
        <v>26</v>
      </c>
      <c r="J21" s="24" t="str">
        <f>IF('Rekapitulace stavby'!AN17="","",'Rekapitulace stavby'!AN17)</f>
        <v/>
      </c>
      <c r="L21" s="31"/>
    </row>
    <row r="22" spans="2:12" s="1" customFormat="1" ht="6.9" customHeight="1">
      <c r="B22" s="31"/>
      <c r="L22" s="31"/>
    </row>
    <row r="23" spans="2:12" s="1" customFormat="1" ht="12" customHeight="1">
      <c r="B23" s="31"/>
      <c r="D23" s="26" t="s">
        <v>31</v>
      </c>
      <c r="I23" s="26" t="s">
        <v>25</v>
      </c>
      <c r="J23" s="24" t="str">
        <f>IF('Rekapitulace stavby'!AN19="","",'Rekapitulace stavby'!AN19)</f>
        <v/>
      </c>
      <c r="L23" s="31"/>
    </row>
    <row r="24" spans="2:12" s="1" customFormat="1" ht="18" customHeight="1">
      <c r="B24" s="31"/>
      <c r="E24" s="24" t="str">
        <f>IF('Rekapitulace stavby'!E20="","",'Rekapitulace stavby'!E20)</f>
        <v xml:space="preserve"> </v>
      </c>
      <c r="I24" s="26" t="s">
        <v>26</v>
      </c>
      <c r="J24" s="24" t="str">
        <f>IF('Rekapitulace stavby'!AN20="","",'Rekapitulace stavby'!AN20)</f>
        <v/>
      </c>
      <c r="L24" s="31"/>
    </row>
    <row r="25" spans="2:12" s="1" customFormat="1" ht="6.9" customHeight="1">
      <c r="B25" s="31"/>
      <c r="L25" s="31"/>
    </row>
    <row r="26" spans="2:12" s="1" customFormat="1" ht="12" customHeight="1">
      <c r="B26" s="31"/>
      <c r="D26" s="26" t="s">
        <v>32</v>
      </c>
      <c r="L26" s="31"/>
    </row>
    <row r="27" spans="2:12" s="7" customFormat="1" ht="16.5" customHeight="1">
      <c r="B27" s="88"/>
      <c r="E27" s="228" t="s">
        <v>1</v>
      </c>
      <c r="F27" s="228"/>
      <c r="G27" s="228"/>
      <c r="H27" s="228"/>
      <c r="L27" s="88"/>
    </row>
    <row r="28" spans="2:12" s="1" customFormat="1" ht="6.9" customHeight="1">
      <c r="B28" s="31"/>
      <c r="L28" s="31"/>
    </row>
    <row r="29" spans="2:12" s="1" customFormat="1" ht="6.9" customHeight="1">
      <c r="B29" s="31"/>
      <c r="D29" s="52"/>
      <c r="E29" s="52"/>
      <c r="F29" s="52"/>
      <c r="G29" s="52"/>
      <c r="H29" s="52"/>
      <c r="I29" s="52"/>
      <c r="J29" s="52"/>
      <c r="K29" s="52"/>
      <c r="L29" s="31"/>
    </row>
    <row r="30" spans="2:12" s="1" customFormat="1" ht="25.35" customHeight="1">
      <c r="B30" s="31"/>
      <c r="D30" s="89" t="s">
        <v>33</v>
      </c>
      <c r="J30" s="65">
        <f>ROUND(J124, 2)</f>
        <v>0</v>
      </c>
      <c r="L30" s="31"/>
    </row>
    <row r="31" spans="2:12" s="1" customFormat="1" ht="6.9" customHeight="1">
      <c r="B31" s="31"/>
      <c r="D31" s="52"/>
      <c r="E31" s="52"/>
      <c r="F31" s="52"/>
      <c r="G31" s="52"/>
      <c r="H31" s="52"/>
      <c r="I31" s="52"/>
      <c r="J31" s="52"/>
      <c r="K31" s="52"/>
      <c r="L31" s="31"/>
    </row>
    <row r="32" spans="2:12" s="1" customFormat="1" ht="14.4" customHeight="1">
      <c r="B32" s="31"/>
      <c r="F32" s="34" t="s">
        <v>35</v>
      </c>
      <c r="I32" s="34" t="s">
        <v>34</v>
      </c>
      <c r="J32" s="34" t="s">
        <v>36</v>
      </c>
      <c r="L32" s="31"/>
    </row>
    <row r="33" spans="2:12" s="1" customFormat="1" ht="14.4" customHeight="1">
      <c r="B33" s="31"/>
      <c r="D33" s="54" t="s">
        <v>37</v>
      </c>
      <c r="E33" s="26" t="s">
        <v>38</v>
      </c>
      <c r="F33" s="90">
        <f>ROUND((SUM(BE124:BE179)),  2)</f>
        <v>0</v>
      </c>
      <c r="I33" s="91">
        <v>0.21</v>
      </c>
      <c r="J33" s="90">
        <f>ROUND(((SUM(BE124:BE179))*I33),  2)</f>
        <v>0</v>
      </c>
      <c r="L33" s="31"/>
    </row>
    <row r="34" spans="2:12" s="1" customFormat="1" ht="14.4" customHeight="1">
      <c r="B34" s="31"/>
      <c r="E34" s="26" t="s">
        <v>39</v>
      </c>
      <c r="F34" s="90">
        <f>ROUND((SUM(BF124:BF179)),  2)</f>
        <v>0</v>
      </c>
      <c r="I34" s="91">
        <v>0.15</v>
      </c>
      <c r="J34" s="90">
        <f>ROUND(((SUM(BF124:BF179))*I34),  2)</f>
        <v>0</v>
      </c>
      <c r="L34" s="31"/>
    </row>
    <row r="35" spans="2:12" s="1" customFormat="1" ht="14.4" hidden="1" customHeight="1">
      <c r="B35" s="31"/>
      <c r="E35" s="26" t="s">
        <v>40</v>
      </c>
      <c r="F35" s="90">
        <f>ROUND((SUM(BG124:BG179)),  2)</f>
        <v>0</v>
      </c>
      <c r="I35" s="91">
        <v>0.21</v>
      </c>
      <c r="J35" s="90">
        <f>0</f>
        <v>0</v>
      </c>
      <c r="L35" s="31"/>
    </row>
    <row r="36" spans="2:12" s="1" customFormat="1" ht="14.4" hidden="1" customHeight="1">
      <c r="B36" s="31"/>
      <c r="E36" s="26" t="s">
        <v>41</v>
      </c>
      <c r="F36" s="90">
        <f>ROUND((SUM(BH124:BH179)),  2)</f>
        <v>0</v>
      </c>
      <c r="I36" s="91">
        <v>0.15</v>
      </c>
      <c r="J36" s="90">
        <f>0</f>
        <v>0</v>
      </c>
      <c r="L36" s="31"/>
    </row>
    <row r="37" spans="2:12" s="1" customFormat="1" ht="14.4" hidden="1" customHeight="1">
      <c r="B37" s="31"/>
      <c r="E37" s="26" t="s">
        <v>42</v>
      </c>
      <c r="F37" s="90">
        <f>ROUND((SUM(BI124:BI179)),  2)</f>
        <v>0</v>
      </c>
      <c r="I37" s="91">
        <v>0</v>
      </c>
      <c r="J37" s="90">
        <f>0</f>
        <v>0</v>
      </c>
      <c r="L37" s="31"/>
    </row>
    <row r="38" spans="2:12" s="1" customFormat="1" ht="6.9" customHeight="1">
      <c r="B38" s="31"/>
      <c r="L38" s="31"/>
    </row>
    <row r="39" spans="2:12" s="1" customFormat="1" ht="25.35" customHeight="1">
      <c r="B39" s="31"/>
      <c r="C39" s="92"/>
      <c r="D39" s="93" t="s">
        <v>43</v>
      </c>
      <c r="E39" s="56"/>
      <c r="F39" s="56"/>
      <c r="G39" s="94" t="s">
        <v>44</v>
      </c>
      <c r="H39" s="95" t="s">
        <v>45</v>
      </c>
      <c r="I39" s="56"/>
      <c r="J39" s="96">
        <f>SUM(J30:J37)</f>
        <v>0</v>
      </c>
      <c r="K39" s="97"/>
      <c r="L39" s="31"/>
    </row>
    <row r="40" spans="2:12" s="1" customFormat="1" ht="14.4" customHeight="1">
      <c r="B40" s="31"/>
      <c r="L40" s="31"/>
    </row>
    <row r="41" spans="2:12" ht="14.4" customHeight="1">
      <c r="B41" s="19"/>
      <c r="L41" s="19"/>
    </row>
    <row r="42" spans="2:12" ht="14.4" customHeight="1">
      <c r="B42" s="19"/>
      <c r="L42" s="19"/>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46</v>
      </c>
      <c r="E50" s="41"/>
      <c r="F50" s="41"/>
      <c r="G50" s="40" t="s">
        <v>47</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48</v>
      </c>
      <c r="E61" s="33"/>
      <c r="F61" s="98" t="s">
        <v>49</v>
      </c>
      <c r="G61" s="42" t="s">
        <v>48</v>
      </c>
      <c r="H61" s="33"/>
      <c r="I61" s="33"/>
      <c r="J61" s="99" t="s">
        <v>49</v>
      </c>
      <c r="K61" s="33"/>
      <c r="L61" s="31"/>
    </row>
    <row r="62" spans="2:12">
      <c r="B62" s="19"/>
      <c r="L62" s="19"/>
    </row>
    <row r="63" spans="2:12">
      <c r="B63" s="19"/>
      <c r="L63" s="19"/>
    </row>
    <row r="64" spans="2:12">
      <c r="B64" s="19"/>
      <c r="L64" s="19"/>
    </row>
    <row r="65" spans="2:12" s="1" customFormat="1" ht="13.2">
      <c r="B65" s="31"/>
      <c r="D65" s="40" t="s">
        <v>50</v>
      </c>
      <c r="E65" s="41"/>
      <c r="F65" s="41"/>
      <c r="G65" s="40" t="s">
        <v>51</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48</v>
      </c>
      <c r="E76" s="33"/>
      <c r="F76" s="98" t="s">
        <v>49</v>
      </c>
      <c r="G76" s="42" t="s">
        <v>48</v>
      </c>
      <c r="H76" s="33"/>
      <c r="I76" s="33"/>
      <c r="J76" s="99" t="s">
        <v>49</v>
      </c>
      <c r="K76" s="33"/>
      <c r="L76" s="31"/>
    </row>
    <row r="77" spans="2:12" s="1" customFormat="1" ht="14.4" customHeight="1">
      <c r="B77" s="43"/>
      <c r="C77" s="44"/>
      <c r="D77" s="44"/>
      <c r="E77" s="44"/>
      <c r="F77" s="44"/>
      <c r="G77" s="44"/>
      <c r="H77" s="44"/>
      <c r="I77" s="44"/>
      <c r="J77" s="44"/>
      <c r="K77" s="44"/>
      <c r="L77" s="31"/>
    </row>
    <row r="81" spans="2:47" s="1" customFormat="1" ht="6.9" customHeight="1">
      <c r="B81" s="45"/>
      <c r="C81" s="46"/>
      <c r="D81" s="46"/>
      <c r="E81" s="46"/>
      <c r="F81" s="46"/>
      <c r="G81" s="46"/>
      <c r="H81" s="46"/>
      <c r="I81" s="46"/>
      <c r="J81" s="46"/>
      <c r="K81" s="46"/>
      <c r="L81" s="31"/>
    </row>
    <row r="82" spans="2:47" s="1" customFormat="1" ht="24.9" customHeight="1">
      <c r="B82" s="31"/>
      <c r="C82" s="20" t="s">
        <v>108</v>
      </c>
      <c r="L82" s="31"/>
    </row>
    <row r="83" spans="2:47" s="1" customFormat="1" ht="6.9" customHeight="1">
      <c r="B83" s="31"/>
      <c r="L83" s="31"/>
    </row>
    <row r="84" spans="2:47" s="1" customFormat="1" ht="12" customHeight="1">
      <c r="B84" s="31"/>
      <c r="C84" s="26" t="s">
        <v>16</v>
      </c>
      <c r="L84" s="31"/>
    </row>
    <row r="85" spans="2:47" s="1" customFormat="1" ht="16.5" customHeight="1">
      <c r="B85" s="31"/>
      <c r="E85" s="230" t="str">
        <f>E7</f>
        <v>Třebenice - nástavba mateřské školy</v>
      </c>
      <c r="F85" s="231"/>
      <c r="G85" s="231"/>
      <c r="H85" s="231"/>
      <c r="L85" s="31"/>
    </row>
    <row r="86" spans="2:47" s="1" customFormat="1" ht="12" customHeight="1">
      <c r="B86" s="31"/>
      <c r="C86" s="26" t="s">
        <v>106</v>
      </c>
      <c r="L86" s="31"/>
    </row>
    <row r="87" spans="2:47" s="1" customFormat="1" ht="16.5" customHeight="1">
      <c r="B87" s="31"/>
      <c r="E87" s="210" t="str">
        <f>E9</f>
        <v>6 - oplocení</v>
      </c>
      <c r="F87" s="229"/>
      <c r="G87" s="229"/>
      <c r="H87" s="229"/>
      <c r="L87" s="31"/>
    </row>
    <row r="88" spans="2:47" s="1" customFormat="1" ht="6.9" customHeight="1">
      <c r="B88" s="31"/>
      <c r="L88" s="31"/>
    </row>
    <row r="89" spans="2:47" s="1" customFormat="1" ht="12" customHeight="1">
      <c r="B89" s="31"/>
      <c r="C89" s="26" t="s">
        <v>20</v>
      </c>
      <c r="F89" s="24" t="str">
        <f>F12</f>
        <v xml:space="preserve"> </v>
      </c>
      <c r="I89" s="26" t="s">
        <v>22</v>
      </c>
      <c r="J89" s="51" t="str">
        <f>IF(J12="","",J12)</f>
        <v>24. 1. 2025</v>
      </c>
      <c r="L89" s="31"/>
    </row>
    <row r="90" spans="2:47" s="1" customFormat="1" ht="6.9" customHeight="1">
      <c r="B90" s="31"/>
      <c r="L90" s="31"/>
    </row>
    <row r="91" spans="2:47" s="1" customFormat="1" ht="15.15" customHeight="1">
      <c r="B91" s="31"/>
      <c r="C91" s="26" t="s">
        <v>24</v>
      </c>
      <c r="F91" s="24" t="str">
        <f>E15</f>
        <v xml:space="preserve"> </v>
      </c>
      <c r="I91" s="26" t="s">
        <v>29</v>
      </c>
      <c r="J91" s="29" t="str">
        <f>E21</f>
        <v xml:space="preserve"> </v>
      </c>
      <c r="L91" s="31"/>
    </row>
    <row r="92" spans="2:47" s="1" customFormat="1" ht="15.15" customHeight="1">
      <c r="B92" s="31"/>
      <c r="C92" s="26" t="s">
        <v>27</v>
      </c>
      <c r="F92" s="24" t="str">
        <f>IF(E18="","",E18)</f>
        <v>Vyplň údaj</v>
      </c>
      <c r="I92" s="26" t="s">
        <v>31</v>
      </c>
      <c r="J92" s="29" t="str">
        <f>E24</f>
        <v xml:space="preserve"> </v>
      </c>
      <c r="L92" s="31"/>
    </row>
    <row r="93" spans="2:47" s="1" customFormat="1" ht="10.35" customHeight="1">
      <c r="B93" s="31"/>
      <c r="L93" s="31"/>
    </row>
    <row r="94" spans="2:47" s="1" customFormat="1" ht="29.25" customHeight="1">
      <c r="B94" s="31"/>
      <c r="C94" s="100" t="s">
        <v>109</v>
      </c>
      <c r="D94" s="92"/>
      <c r="E94" s="92"/>
      <c r="F94" s="92"/>
      <c r="G94" s="92"/>
      <c r="H94" s="92"/>
      <c r="I94" s="92"/>
      <c r="J94" s="101" t="s">
        <v>110</v>
      </c>
      <c r="K94" s="92"/>
      <c r="L94" s="31"/>
    </row>
    <row r="95" spans="2:47" s="1" customFormat="1" ht="10.35" customHeight="1">
      <c r="B95" s="31"/>
      <c r="L95" s="31"/>
    </row>
    <row r="96" spans="2:47" s="1" customFormat="1" ht="22.95" customHeight="1">
      <c r="B96" s="31"/>
      <c r="C96" s="102" t="s">
        <v>111</v>
      </c>
      <c r="J96" s="65">
        <f>J124</f>
        <v>0</v>
      </c>
      <c r="L96" s="31"/>
      <c r="AU96" s="16" t="s">
        <v>112</v>
      </c>
    </row>
    <row r="97" spans="2:12" s="8" customFormat="1" ht="24.9" customHeight="1">
      <c r="B97" s="103"/>
      <c r="D97" s="104" t="s">
        <v>2581</v>
      </c>
      <c r="E97" s="105"/>
      <c r="F97" s="105"/>
      <c r="G97" s="105"/>
      <c r="H97" s="105"/>
      <c r="I97" s="105"/>
      <c r="J97" s="106">
        <f>J125</f>
        <v>0</v>
      </c>
      <c r="L97" s="103"/>
    </row>
    <row r="98" spans="2:12" s="9" customFormat="1" ht="19.95" customHeight="1">
      <c r="B98" s="107"/>
      <c r="D98" s="108" t="s">
        <v>2582</v>
      </c>
      <c r="E98" s="109"/>
      <c r="F98" s="109"/>
      <c r="G98" s="109"/>
      <c r="H98" s="109"/>
      <c r="I98" s="109"/>
      <c r="J98" s="110">
        <f>J126</f>
        <v>0</v>
      </c>
      <c r="L98" s="107"/>
    </row>
    <row r="99" spans="2:12" s="9" customFormat="1" ht="19.95" customHeight="1">
      <c r="B99" s="107"/>
      <c r="D99" s="108" t="s">
        <v>2583</v>
      </c>
      <c r="E99" s="109"/>
      <c r="F99" s="109"/>
      <c r="G99" s="109"/>
      <c r="H99" s="109"/>
      <c r="I99" s="109"/>
      <c r="J99" s="110">
        <f>J132</f>
        <v>0</v>
      </c>
      <c r="L99" s="107"/>
    </row>
    <row r="100" spans="2:12" s="9" customFormat="1" ht="19.95" customHeight="1">
      <c r="B100" s="107"/>
      <c r="D100" s="108" t="s">
        <v>2584</v>
      </c>
      <c r="E100" s="109"/>
      <c r="F100" s="109"/>
      <c r="G100" s="109"/>
      <c r="H100" s="109"/>
      <c r="I100" s="109"/>
      <c r="J100" s="110">
        <f>J145</f>
        <v>0</v>
      </c>
      <c r="L100" s="107"/>
    </row>
    <row r="101" spans="2:12" s="9" customFormat="1" ht="19.95" customHeight="1">
      <c r="B101" s="107"/>
      <c r="D101" s="108" t="s">
        <v>2585</v>
      </c>
      <c r="E101" s="109"/>
      <c r="F101" s="109"/>
      <c r="G101" s="109"/>
      <c r="H101" s="109"/>
      <c r="I101" s="109"/>
      <c r="J101" s="110">
        <f>J152</f>
        <v>0</v>
      </c>
      <c r="L101" s="107"/>
    </row>
    <row r="102" spans="2:12" s="9" customFormat="1" ht="19.95" customHeight="1">
      <c r="B102" s="107"/>
      <c r="D102" s="108" t="s">
        <v>2586</v>
      </c>
      <c r="E102" s="109"/>
      <c r="F102" s="109"/>
      <c r="G102" s="109"/>
      <c r="H102" s="109"/>
      <c r="I102" s="109"/>
      <c r="J102" s="110">
        <f>J155</f>
        <v>0</v>
      </c>
      <c r="L102" s="107"/>
    </row>
    <row r="103" spans="2:12" s="9" customFormat="1" ht="19.95" customHeight="1">
      <c r="B103" s="107"/>
      <c r="D103" s="108" t="s">
        <v>2587</v>
      </c>
      <c r="E103" s="109"/>
      <c r="F103" s="109"/>
      <c r="G103" s="109"/>
      <c r="H103" s="109"/>
      <c r="I103" s="109"/>
      <c r="J103" s="110">
        <f>J166</f>
        <v>0</v>
      </c>
      <c r="L103" s="107"/>
    </row>
    <row r="104" spans="2:12" s="9" customFormat="1" ht="19.95" customHeight="1">
      <c r="B104" s="107"/>
      <c r="D104" s="108" t="s">
        <v>2588</v>
      </c>
      <c r="E104" s="109"/>
      <c r="F104" s="109"/>
      <c r="G104" s="109"/>
      <c r="H104" s="109"/>
      <c r="I104" s="109"/>
      <c r="J104" s="110">
        <f>J177</f>
        <v>0</v>
      </c>
      <c r="L104" s="107"/>
    </row>
    <row r="105" spans="2:12" s="1" customFormat="1" ht="21.75" customHeight="1">
      <c r="B105" s="31"/>
      <c r="L105" s="31"/>
    </row>
    <row r="106" spans="2:12" s="1" customFormat="1" ht="6.9" customHeight="1">
      <c r="B106" s="43"/>
      <c r="C106" s="44"/>
      <c r="D106" s="44"/>
      <c r="E106" s="44"/>
      <c r="F106" s="44"/>
      <c r="G106" s="44"/>
      <c r="H106" s="44"/>
      <c r="I106" s="44"/>
      <c r="J106" s="44"/>
      <c r="K106" s="44"/>
      <c r="L106" s="31"/>
    </row>
    <row r="110" spans="2:12" s="1" customFormat="1" ht="6.9" customHeight="1">
      <c r="B110" s="45"/>
      <c r="C110" s="46"/>
      <c r="D110" s="46"/>
      <c r="E110" s="46"/>
      <c r="F110" s="46"/>
      <c r="G110" s="46"/>
      <c r="H110" s="46"/>
      <c r="I110" s="46"/>
      <c r="J110" s="46"/>
      <c r="K110" s="46"/>
      <c r="L110" s="31"/>
    </row>
    <row r="111" spans="2:12" s="1" customFormat="1" ht="24.9" customHeight="1">
      <c r="B111" s="31"/>
      <c r="C111" s="20" t="s">
        <v>140</v>
      </c>
      <c r="L111" s="31"/>
    </row>
    <row r="112" spans="2:12" s="1" customFormat="1" ht="6.9" customHeight="1">
      <c r="B112" s="31"/>
      <c r="L112" s="31"/>
    </row>
    <row r="113" spans="2:65" s="1" customFormat="1" ht="12" customHeight="1">
      <c r="B113" s="31"/>
      <c r="C113" s="26" t="s">
        <v>16</v>
      </c>
      <c r="L113" s="31"/>
    </row>
    <row r="114" spans="2:65" s="1" customFormat="1" ht="16.5" customHeight="1">
      <c r="B114" s="31"/>
      <c r="E114" s="230" t="str">
        <f>E7</f>
        <v>Třebenice - nástavba mateřské školy</v>
      </c>
      <c r="F114" s="231"/>
      <c r="G114" s="231"/>
      <c r="H114" s="231"/>
      <c r="L114" s="31"/>
    </row>
    <row r="115" spans="2:65" s="1" customFormat="1" ht="12" customHeight="1">
      <c r="B115" s="31"/>
      <c r="C115" s="26" t="s">
        <v>106</v>
      </c>
      <c r="L115" s="31"/>
    </row>
    <row r="116" spans="2:65" s="1" customFormat="1" ht="16.5" customHeight="1">
      <c r="B116" s="31"/>
      <c r="E116" s="210" t="str">
        <f>E9</f>
        <v>6 - oplocení</v>
      </c>
      <c r="F116" s="229"/>
      <c r="G116" s="229"/>
      <c r="H116" s="229"/>
      <c r="L116" s="31"/>
    </row>
    <row r="117" spans="2:65" s="1" customFormat="1" ht="6.9" customHeight="1">
      <c r="B117" s="31"/>
      <c r="L117" s="31"/>
    </row>
    <row r="118" spans="2:65" s="1" customFormat="1" ht="12" customHeight="1">
      <c r="B118" s="31"/>
      <c r="C118" s="26" t="s">
        <v>20</v>
      </c>
      <c r="F118" s="24" t="str">
        <f>F12</f>
        <v xml:space="preserve"> </v>
      </c>
      <c r="I118" s="26" t="s">
        <v>22</v>
      </c>
      <c r="J118" s="51" t="str">
        <f>IF(J12="","",J12)</f>
        <v>24. 1. 2025</v>
      </c>
      <c r="L118" s="31"/>
    </row>
    <row r="119" spans="2:65" s="1" customFormat="1" ht="6.9" customHeight="1">
      <c r="B119" s="31"/>
      <c r="L119" s="31"/>
    </row>
    <row r="120" spans="2:65" s="1" customFormat="1" ht="15.15" customHeight="1">
      <c r="B120" s="31"/>
      <c r="C120" s="26" t="s">
        <v>24</v>
      </c>
      <c r="F120" s="24" t="str">
        <f>E15</f>
        <v xml:space="preserve"> </v>
      </c>
      <c r="I120" s="26" t="s">
        <v>29</v>
      </c>
      <c r="J120" s="29" t="str">
        <f>E21</f>
        <v xml:space="preserve"> </v>
      </c>
      <c r="L120" s="31"/>
    </row>
    <row r="121" spans="2:65" s="1" customFormat="1" ht="15.15" customHeight="1">
      <c r="B121" s="31"/>
      <c r="C121" s="26" t="s">
        <v>27</v>
      </c>
      <c r="F121" s="24" t="str">
        <f>IF(E18="","",E18)</f>
        <v>Vyplň údaj</v>
      </c>
      <c r="I121" s="26" t="s">
        <v>31</v>
      </c>
      <c r="J121" s="29" t="str">
        <f>E24</f>
        <v xml:space="preserve"> </v>
      </c>
      <c r="L121" s="31"/>
    </row>
    <row r="122" spans="2:65" s="1" customFormat="1" ht="10.35" customHeight="1">
      <c r="B122" s="31"/>
      <c r="L122" s="31"/>
    </row>
    <row r="123" spans="2:65" s="10" customFormat="1" ht="29.25" customHeight="1">
      <c r="B123" s="111"/>
      <c r="C123" s="112" t="s">
        <v>141</v>
      </c>
      <c r="D123" s="113" t="s">
        <v>58</v>
      </c>
      <c r="E123" s="113" t="s">
        <v>54</v>
      </c>
      <c r="F123" s="113" t="s">
        <v>55</v>
      </c>
      <c r="G123" s="113" t="s">
        <v>142</v>
      </c>
      <c r="H123" s="113" t="s">
        <v>143</v>
      </c>
      <c r="I123" s="113" t="s">
        <v>144</v>
      </c>
      <c r="J123" s="113" t="s">
        <v>110</v>
      </c>
      <c r="K123" s="114" t="s">
        <v>145</v>
      </c>
      <c r="L123" s="111"/>
      <c r="M123" s="58" t="s">
        <v>1</v>
      </c>
      <c r="N123" s="59" t="s">
        <v>37</v>
      </c>
      <c r="O123" s="59" t="s">
        <v>146</v>
      </c>
      <c r="P123" s="59" t="s">
        <v>147</v>
      </c>
      <c r="Q123" s="59" t="s">
        <v>148</v>
      </c>
      <c r="R123" s="59" t="s">
        <v>149</v>
      </c>
      <c r="S123" s="59" t="s">
        <v>150</v>
      </c>
      <c r="T123" s="60" t="s">
        <v>151</v>
      </c>
    </row>
    <row r="124" spans="2:65" s="1" customFormat="1" ht="22.95" customHeight="1">
      <c r="B124" s="31"/>
      <c r="C124" s="63" t="s">
        <v>152</v>
      </c>
      <c r="J124" s="115">
        <f>BK124</f>
        <v>0</v>
      </c>
      <c r="L124" s="31"/>
      <c r="M124" s="61"/>
      <c r="N124" s="52"/>
      <c r="O124" s="52"/>
      <c r="P124" s="116">
        <f>P125</f>
        <v>0</v>
      </c>
      <c r="Q124" s="52"/>
      <c r="R124" s="116">
        <f>R125</f>
        <v>0</v>
      </c>
      <c r="S124" s="52"/>
      <c r="T124" s="117">
        <f>T125</f>
        <v>0</v>
      </c>
      <c r="AT124" s="16" t="s">
        <v>72</v>
      </c>
      <c r="AU124" s="16" t="s">
        <v>112</v>
      </c>
      <c r="BK124" s="118">
        <f>BK125</f>
        <v>0</v>
      </c>
    </row>
    <row r="125" spans="2:65" s="11" customFormat="1" ht="25.95" customHeight="1">
      <c r="B125" s="119"/>
      <c r="D125" s="120" t="s">
        <v>72</v>
      </c>
      <c r="E125" s="121" t="s">
        <v>153</v>
      </c>
      <c r="F125" s="121" t="s">
        <v>2589</v>
      </c>
      <c r="I125" s="122"/>
      <c r="J125" s="123">
        <f>BK125</f>
        <v>0</v>
      </c>
      <c r="L125" s="119"/>
      <c r="M125" s="124"/>
      <c r="P125" s="125">
        <f>P126+P132+P145+P152+P155+P166+P177</f>
        <v>0</v>
      </c>
      <c r="R125" s="125">
        <f>R126+R132+R145+R152+R155+R166+R177</f>
        <v>0</v>
      </c>
      <c r="T125" s="126">
        <f>T126+T132+T145+T152+T155+T166+T177</f>
        <v>0</v>
      </c>
      <c r="AR125" s="120" t="s">
        <v>78</v>
      </c>
      <c r="AT125" s="127" t="s">
        <v>72</v>
      </c>
      <c r="AU125" s="127" t="s">
        <v>73</v>
      </c>
      <c r="AY125" s="120" t="s">
        <v>155</v>
      </c>
      <c r="BK125" s="128">
        <f>BK126+BK132+BK145+BK152+BK155+BK166+BK177</f>
        <v>0</v>
      </c>
    </row>
    <row r="126" spans="2:65" s="11" customFormat="1" ht="22.95" customHeight="1">
      <c r="B126" s="119"/>
      <c r="D126" s="120" t="s">
        <v>72</v>
      </c>
      <c r="E126" s="129" t="s">
        <v>78</v>
      </c>
      <c r="F126" s="129" t="s">
        <v>2590</v>
      </c>
      <c r="I126" s="122"/>
      <c r="J126" s="130">
        <f>BK126</f>
        <v>0</v>
      </c>
      <c r="L126" s="119"/>
      <c r="M126" s="124"/>
      <c r="P126" s="125">
        <f>SUM(P127:P131)</f>
        <v>0</v>
      </c>
      <c r="R126" s="125">
        <f>SUM(R127:R131)</f>
        <v>0</v>
      </c>
      <c r="T126" s="126">
        <f>SUM(T127:T131)</f>
        <v>0</v>
      </c>
      <c r="AR126" s="120" t="s">
        <v>78</v>
      </c>
      <c r="AT126" s="127" t="s">
        <v>72</v>
      </c>
      <c r="AU126" s="127" t="s">
        <v>78</v>
      </c>
      <c r="AY126" s="120" t="s">
        <v>155</v>
      </c>
      <c r="BK126" s="128">
        <f>SUM(BK127:BK131)</f>
        <v>0</v>
      </c>
    </row>
    <row r="127" spans="2:65" s="1" customFormat="1" ht="33" customHeight="1">
      <c r="B127" s="31"/>
      <c r="C127" s="156" t="s">
        <v>78</v>
      </c>
      <c r="D127" s="156" t="s">
        <v>167</v>
      </c>
      <c r="E127" s="157" t="s">
        <v>2591</v>
      </c>
      <c r="F127" s="158" t="s">
        <v>2592</v>
      </c>
      <c r="G127" s="159" t="s">
        <v>183</v>
      </c>
      <c r="H127" s="160">
        <v>0.5</v>
      </c>
      <c r="I127" s="161"/>
      <c r="J127" s="162">
        <f>ROUND(I127*H127,2)</f>
        <v>0</v>
      </c>
      <c r="K127" s="158" t="s">
        <v>1</v>
      </c>
      <c r="L127" s="31"/>
      <c r="M127" s="163" t="s">
        <v>1</v>
      </c>
      <c r="N127" s="164" t="s">
        <v>38</v>
      </c>
      <c r="P127" s="141">
        <f>O127*H127</f>
        <v>0</v>
      </c>
      <c r="Q127" s="141">
        <v>0</v>
      </c>
      <c r="R127" s="141">
        <f>Q127*H127</f>
        <v>0</v>
      </c>
      <c r="S127" s="141">
        <v>0</v>
      </c>
      <c r="T127" s="142">
        <f>S127*H127</f>
        <v>0</v>
      </c>
      <c r="AR127" s="143" t="s">
        <v>88</v>
      </c>
      <c r="AT127" s="143" t="s">
        <v>167</v>
      </c>
      <c r="AU127" s="143" t="s">
        <v>82</v>
      </c>
      <c r="AY127" s="16" t="s">
        <v>155</v>
      </c>
      <c r="BE127" s="144">
        <f>IF(N127="základní",J127,0)</f>
        <v>0</v>
      </c>
      <c r="BF127" s="144">
        <f>IF(N127="snížená",J127,0)</f>
        <v>0</v>
      </c>
      <c r="BG127" s="144">
        <f>IF(N127="zákl. přenesená",J127,0)</f>
        <v>0</v>
      </c>
      <c r="BH127" s="144">
        <f>IF(N127="sníž. přenesená",J127,0)</f>
        <v>0</v>
      </c>
      <c r="BI127" s="144">
        <f>IF(N127="nulová",J127,0)</f>
        <v>0</v>
      </c>
      <c r="BJ127" s="16" t="s">
        <v>78</v>
      </c>
      <c r="BK127" s="144">
        <f>ROUND(I127*H127,2)</f>
        <v>0</v>
      </c>
      <c r="BL127" s="16" t="s">
        <v>88</v>
      </c>
      <c r="BM127" s="143" t="s">
        <v>82</v>
      </c>
    </row>
    <row r="128" spans="2:65" s="1" customFormat="1" ht="19.2">
      <c r="B128" s="31"/>
      <c r="D128" s="145" t="s">
        <v>163</v>
      </c>
      <c r="F128" s="146" t="s">
        <v>2592</v>
      </c>
      <c r="I128" s="147"/>
      <c r="L128" s="31"/>
      <c r="M128" s="148"/>
      <c r="T128" s="55"/>
      <c r="AT128" s="16" t="s">
        <v>163</v>
      </c>
      <c r="AU128" s="16" t="s">
        <v>82</v>
      </c>
    </row>
    <row r="129" spans="2:65" s="12" customFormat="1">
      <c r="B129" s="149"/>
      <c r="D129" s="145" t="s">
        <v>164</v>
      </c>
      <c r="E129" s="155" t="s">
        <v>1</v>
      </c>
      <c r="F129" s="150" t="s">
        <v>2593</v>
      </c>
      <c r="H129" s="151">
        <v>0.5</v>
      </c>
      <c r="I129" s="152"/>
      <c r="L129" s="149"/>
      <c r="M129" s="153"/>
      <c r="T129" s="154"/>
      <c r="AT129" s="155" t="s">
        <v>164</v>
      </c>
      <c r="AU129" s="155" t="s">
        <v>82</v>
      </c>
      <c r="AV129" s="12" t="s">
        <v>82</v>
      </c>
      <c r="AW129" s="12" t="s">
        <v>30</v>
      </c>
      <c r="AX129" s="12" t="s">
        <v>73</v>
      </c>
      <c r="AY129" s="155" t="s">
        <v>155</v>
      </c>
    </row>
    <row r="130" spans="2:65" s="13" customFormat="1">
      <c r="B130" s="166"/>
      <c r="D130" s="145" t="s">
        <v>164</v>
      </c>
      <c r="E130" s="167" t="s">
        <v>1</v>
      </c>
      <c r="F130" s="168" t="s">
        <v>2594</v>
      </c>
      <c r="H130" s="167" t="s">
        <v>1</v>
      </c>
      <c r="I130" s="169"/>
      <c r="L130" s="166"/>
      <c r="M130" s="170"/>
      <c r="T130" s="171"/>
      <c r="AT130" s="167" t="s">
        <v>164</v>
      </c>
      <c r="AU130" s="167" t="s">
        <v>82</v>
      </c>
      <c r="AV130" s="13" t="s">
        <v>78</v>
      </c>
      <c r="AW130" s="13" t="s">
        <v>30</v>
      </c>
      <c r="AX130" s="13" t="s">
        <v>73</v>
      </c>
      <c r="AY130" s="167" t="s">
        <v>155</v>
      </c>
    </row>
    <row r="131" spans="2:65" s="14" customFormat="1">
      <c r="B131" s="172"/>
      <c r="D131" s="145" t="s">
        <v>164</v>
      </c>
      <c r="E131" s="173" t="s">
        <v>1</v>
      </c>
      <c r="F131" s="174" t="s">
        <v>2595</v>
      </c>
      <c r="H131" s="175">
        <v>0.5</v>
      </c>
      <c r="I131" s="176"/>
      <c r="L131" s="172"/>
      <c r="M131" s="177"/>
      <c r="T131" s="178"/>
      <c r="AT131" s="173" t="s">
        <v>164</v>
      </c>
      <c r="AU131" s="173" t="s">
        <v>82</v>
      </c>
      <c r="AV131" s="14" t="s">
        <v>88</v>
      </c>
      <c r="AW131" s="14" t="s">
        <v>30</v>
      </c>
      <c r="AX131" s="14" t="s">
        <v>78</v>
      </c>
      <c r="AY131" s="173" t="s">
        <v>155</v>
      </c>
    </row>
    <row r="132" spans="2:65" s="11" customFormat="1" ht="22.95" customHeight="1">
      <c r="B132" s="119"/>
      <c r="D132" s="120" t="s">
        <v>72</v>
      </c>
      <c r="E132" s="129" t="s">
        <v>82</v>
      </c>
      <c r="F132" s="129" t="s">
        <v>2596</v>
      </c>
      <c r="I132" s="122"/>
      <c r="J132" s="130">
        <f>BK132</f>
        <v>0</v>
      </c>
      <c r="L132" s="119"/>
      <c r="M132" s="124"/>
      <c r="P132" s="125">
        <f>SUM(P133:P144)</f>
        <v>0</v>
      </c>
      <c r="R132" s="125">
        <f>SUM(R133:R144)</f>
        <v>0</v>
      </c>
      <c r="T132" s="126">
        <f>SUM(T133:T144)</f>
        <v>0</v>
      </c>
      <c r="AR132" s="120" t="s">
        <v>78</v>
      </c>
      <c r="AT132" s="127" t="s">
        <v>72</v>
      </c>
      <c r="AU132" s="127" t="s">
        <v>78</v>
      </c>
      <c r="AY132" s="120" t="s">
        <v>155</v>
      </c>
      <c r="BK132" s="128">
        <f>SUM(BK133:BK144)</f>
        <v>0</v>
      </c>
    </row>
    <row r="133" spans="2:65" s="1" customFormat="1" ht="16.5" customHeight="1">
      <c r="B133" s="31"/>
      <c r="C133" s="156" t="s">
        <v>82</v>
      </c>
      <c r="D133" s="156" t="s">
        <v>167</v>
      </c>
      <c r="E133" s="157" t="s">
        <v>2597</v>
      </c>
      <c r="F133" s="158" t="s">
        <v>2598</v>
      </c>
      <c r="G133" s="159" t="s">
        <v>170</v>
      </c>
      <c r="H133" s="160">
        <v>0.35699999999999998</v>
      </c>
      <c r="I133" s="161"/>
      <c r="J133" s="162">
        <f>ROUND(I133*H133,2)</f>
        <v>0</v>
      </c>
      <c r="K133" s="158" t="s">
        <v>1</v>
      </c>
      <c r="L133" s="31"/>
      <c r="M133" s="163" t="s">
        <v>1</v>
      </c>
      <c r="N133" s="164" t="s">
        <v>38</v>
      </c>
      <c r="P133" s="141">
        <f>O133*H133</f>
        <v>0</v>
      </c>
      <c r="Q133" s="141">
        <v>0</v>
      </c>
      <c r="R133" s="141">
        <f>Q133*H133</f>
        <v>0</v>
      </c>
      <c r="S133" s="141">
        <v>0</v>
      </c>
      <c r="T133" s="142">
        <f>S133*H133</f>
        <v>0</v>
      </c>
      <c r="AR133" s="143" t="s">
        <v>88</v>
      </c>
      <c r="AT133" s="143" t="s">
        <v>167</v>
      </c>
      <c r="AU133" s="143" t="s">
        <v>82</v>
      </c>
      <c r="AY133" s="16" t="s">
        <v>155</v>
      </c>
      <c r="BE133" s="144">
        <f>IF(N133="základní",J133,0)</f>
        <v>0</v>
      </c>
      <c r="BF133" s="144">
        <f>IF(N133="snížená",J133,0)</f>
        <v>0</v>
      </c>
      <c r="BG133" s="144">
        <f>IF(N133="zákl. přenesená",J133,0)</f>
        <v>0</v>
      </c>
      <c r="BH133" s="144">
        <f>IF(N133="sníž. přenesená",J133,0)</f>
        <v>0</v>
      </c>
      <c r="BI133" s="144">
        <f>IF(N133="nulová",J133,0)</f>
        <v>0</v>
      </c>
      <c r="BJ133" s="16" t="s">
        <v>78</v>
      </c>
      <c r="BK133" s="144">
        <f>ROUND(I133*H133,2)</f>
        <v>0</v>
      </c>
      <c r="BL133" s="16" t="s">
        <v>88</v>
      </c>
      <c r="BM133" s="143" t="s">
        <v>88</v>
      </c>
    </row>
    <row r="134" spans="2:65" s="1" customFormat="1">
      <c r="B134" s="31"/>
      <c r="D134" s="145" t="s">
        <v>163</v>
      </c>
      <c r="F134" s="146" t="s">
        <v>2598</v>
      </c>
      <c r="I134" s="147"/>
      <c r="L134" s="31"/>
      <c r="M134" s="148"/>
      <c r="T134" s="55"/>
      <c r="AT134" s="16" t="s">
        <v>163</v>
      </c>
      <c r="AU134" s="16" t="s">
        <v>82</v>
      </c>
    </row>
    <row r="135" spans="2:65" s="12" customFormat="1">
      <c r="B135" s="149"/>
      <c r="D135" s="145" t="s">
        <v>164</v>
      </c>
      <c r="E135" s="155" t="s">
        <v>1</v>
      </c>
      <c r="F135" s="150" t="s">
        <v>2599</v>
      </c>
      <c r="H135" s="151">
        <v>0.35699999999999998</v>
      </c>
      <c r="I135" s="152"/>
      <c r="L135" s="149"/>
      <c r="M135" s="153"/>
      <c r="T135" s="154"/>
      <c r="AT135" s="155" t="s">
        <v>164</v>
      </c>
      <c r="AU135" s="155" t="s">
        <v>82</v>
      </c>
      <c r="AV135" s="12" t="s">
        <v>82</v>
      </c>
      <c r="AW135" s="12" t="s">
        <v>30</v>
      </c>
      <c r="AX135" s="12" t="s">
        <v>73</v>
      </c>
      <c r="AY135" s="155" t="s">
        <v>155</v>
      </c>
    </row>
    <row r="136" spans="2:65" s="13" customFormat="1">
      <c r="B136" s="166"/>
      <c r="D136" s="145" t="s">
        <v>164</v>
      </c>
      <c r="E136" s="167" t="s">
        <v>1</v>
      </c>
      <c r="F136" s="168" t="s">
        <v>2600</v>
      </c>
      <c r="H136" s="167" t="s">
        <v>1</v>
      </c>
      <c r="I136" s="169"/>
      <c r="L136" s="166"/>
      <c r="M136" s="170"/>
      <c r="T136" s="171"/>
      <c r="AT136" s="167" t="s">
        <v>164</v>
      </c>
      <c r="AU136" s="167" t="s">
        <v>82</v>
      </c>
      <c r="AV136" s="13" t="s">
        <v>78</v>
      </c>
      <c r="AW136" s="13" t="s">
        <v>30</v>
      </c>
      <c r="AX136" s="13" t="s">
        <v>73</v>
      </c>
      <c r="AY136" s="167" t="s">
        <v>155</v>
      </c>
    </row>
    <row r="137" spans="2:65" s="14" customFormat="1">
      <c r="B137" s="172"/>
      <c r="D137" s="145" t="s">
        <v>164</v>
      </c>
      <c r="E137" s="173" t="s">
        <v>1</v>
      </c>
      <c r="F137" s="174" t="s">
        <v>2595</v>
      </c>
      <c r="H137" s="175">
        <v>0.35699999999999998</v>
      </c>
      <c r="I137" s="176"/>
      <c r="L137" s="172"/>
      <c r="M137" s="177"/>
      <c r="T137" s="178"/>
      <c r="AT137" s="173" t="s">
        <v>164</v>
      </c>
      <c r="AU137" s="173" t="s">
        <v>82</v>
      </c>
      <c r="AV137" s="14" t="s">
        <v>88</v>
      </c>
      <c r="AW137" s="14" t="s">
        <v>30</v>
      </c>
      <c r="AX137" s="14" t="s">
        <v>78</v>
      </c>
      <c r="AY137" s="173" t="s">
        <v>155</v>
      </c>
    </row>
    <row r="138" spans="2:65" s="1" customFormat="1" ht="24.15" customHeight="1">
      <c r="B138" s="31"/>
      <c r="C138" s="156" t="s">
        <v>85</v>
      </c>
      <c r="D138" s="156" t="s">
        <v>167</v>
      </c>
      <c r="E138" s="157" t="s">
        <v>2601</v>
      </c>
      <c r="F138" s="158" t="s">
        <v>2602</v>
      </c>
      <c r="G138" s="159" t="s">
        <v>160</v>
      </c>
      <c r="H138" s="160">
        <v>1.7000000000000001E-2</v>
      </c>
      <c r="I138" s="161"/>
      <c r="J138" s="162">
        <f>ROUND(I138*H138,2)</f>
        <v>0</v>
      </c>
      <c r="K138" s="158" t="s">
        <v>1</v>
      </c>
      <c r="L138" s="31"/>
      <c r="M138" s="163" t="s">
        <v>1</v>
      </c>
      <c r="N138" s="164" t="s">
        <v>38</v>
      </c>
      <c r="P138" s="141">
        <f>O138*H138</f>
        <v>0</v>
      </c>
      <c r="Q138" s="141">
        <v>0</v>
      </c>
      <c r="R138" s="141">
        <f>Q138*H138</f>
        <v>0</v>
      </c>
      <c r="S138" s="141">
        <v>0</v>
      </c>
      <c r="T138" s="142">
        <f>S138*H138</f>
        <v>0</v>
      </c>
      <c r="AR138" s="143" t="s">
        <v>88</v>
      </c>
      <c r="AT138" s="143" t="s">
        <v>167</v>
      </c>
      <c r="AU138" s="143" t="s">
        <v>82</v>
      </c>
      <c r="AY138" s="16" t="s">
        <v>155</v>
      </c>
      <c r="BE138" s="144">
        <f>IF(N138="základní",J138,0)</f>
        <v>0</v>
      </c>
      <c r="BF138" s="144">
        <f>IF(N138="snížená",J138,0)</f>
        <v>0</v>
      </c>
      <c r="BG138" s="144">
        <f>IF(N138="zákl. přenesená",J138,0)</f>
        <v>0</v>
      </c>
      <c r="BH138" s="144">
        <f>IF(N138="sníž. přenesená",J138,0)</f>
        <v>0</v>
      </c>
      <c r="BI138" s="144">
        <f>IF(N138="nulová",J138,0)</f>
        <v>0</v>
      </c>
      <c r="BJ138" s="16" t="s">
        <v>78</v>
      </c>
      <c r="BK138" s="144">
        <f>ROUND(I138*H138,2)</f>
        <v>0</v>
      </c>
      <c r="BL138" s="16" t="s">
        <v>88</v>
      </c>
      <c r="BM138" s="143" t="s">
        <v>94</v>
      </c>
    </row>
    <row r="139" spans="2:65" s="1" customFormat="1">
      <c r="B139" s="31"/>
      <c r="D139" s="145" t="s">
        <v>163</v>
      </c>
      <c r="F139" s="146" t="s">
        <v>2602</v>
      </c>
      <c r="I139" s="147"/>
      <c r="L139" s="31"/>
      <c r="M139" s="148"/>
      <c r="T139" s="55"/>
      <c r="AT139" s="16" t="s">
        <v>163</v>
      </c>
      <c r="AU139" s="16" t="s">
        <v>82</v>
      </c>
    </row>
    <row r="140" spans="2:65" s="12" customFormat="1">
      <c r="B140" s="149"/>
      <c r="D140" s="145" t="s">
        <v>164</v>
      </c>
      <c r="E140" s="155" t="s">
        <v>1</v>
      </c>
      <c r="F140" s="150" t="s">
        <v>2603</v>
      </c>
      <c r="H140" s="151">
        <v>1.2999999999999999E-2</v>
      </c>
      <c r="I140" s="152"/>
      <c r="L140" s="149"/>
      <c r="M140" s="153"/>
      <c r="T140" s="154"/>
      <c r="AT140" s="155" t="s">
        <v>164</v>
      </c>
      <c r="AU140" s="155" t="s">
        <v>82</v>
      </c>
      <c r="AV140" s="12" t="s">
        <v>82</v>
      </c>
      <c r="AW140" s="12" t="s">
        <v>30</v>
      </c>
      <c r="AX140" s="12" t="s">
        <v>73</v>
      </c>
      <c r="AY140" s="155" t="s">
        <v>155</v>
      </c>
    </row>
    <row r="141" spans="2:65" s="13" customFormat="1">
      <c r="B141" s="166"/>
      <c r="D141" s="145" t="s">
        <v>164</v>
      </c>
      <c r="E141" s="167" t="s">
        <v>1</v>
      </c>
      <c r="F141" s="168" t="s">
        <v>2604</v>
      </c>
      <c r="H141" s="167" t="s">
        <v>1</v>
      </c>
      <c r="I141" s="169"/>
      <c r="L141" s="166"/>
      <c r="M141" s="170"/>
      <c r="T141" s="171"/>
      <c r="AT141" s="167" t="s">
        <v>164</v>
      </c>
      <c r="AU141" s="167" t="s">
        <v>82</v>
      </c>
      <c r="AV141" s="13" t="s">
        <v>78</v>
      </c>
      <c r="AW141" s="13" t="s">
        <v>30</v>
      </c>
      <c r="AX141" s="13" t="s">
        <v>73</v>
      </c>
      <c r="AY141" s="167" t="s">
        <v>155</v>
      </c>
    </row>
    <row r="142" spans="2:65" s="12" customFormat="1">
      <c r="B142" s="149"/>
      <c r="D142" s="145" t="s">
        <v>164</v>
      </c>
      <c r="E142" s="155" t="s">
        <v>1</v>
      </c>
      <c r="F142" s="150" t="s">
        <v>2605</v>
      </c>
      <c r="H142" s="151">
        <v>4.0000000000000001E-3</v>
      </c>
      <c r="I142" s="152"/>
      <c r="L142" s="149"/>
      <c r="M142" s="153"/>
      <c r="T142" s="154"/>
      <c r="AT142" s="155" t="s">
        <v>164</v>
      </c>
      <c r="AU142" s="155" t="s">
        <v>82</v>
      </c>
      <c r="AV142" s="12" t="s">
        <v>82</v>
      </c>
      <c r="AW142" s="12" t="s">
        <v>30</v>
      </c>
      <c r="AX142" s="12" t="s">
        <v>73</v>
      </c>
      <c r="AY142" s="155" t="s">
        <v>155</v>
      </c>
    </row>
    <row r="143" spans="2:65" s="13" customFormat="1">
      <c r="B143" s="166"/>
      <c r="D143" s="145" t="s">
        <v>164</v>
      </c>
      <c r="E143" s="167" t="s">
        <v>1</v>
      </c>
      <c r="F143" s="168" t="s">
        <v>2606</v>
      </c>
      <c r="H143" s="167" t="s">
        <v>1</v>
      </c>
      <c r="I143" s="169"/>
      <c r="L143" s="166"/>
      <c r="M143" s="170"/>
      <c r="T143" s="171"/>
      <c r="AT143" s="167" t="s">
        <v>164</v>
      </c>
      <c r="AU143" s="167" t="s">
        <v>82</v>
      </c>
      <c r="AV143" s="13" t="s">
        <v>78</v>
      </c>
      <c r="AW143" s="13" t="s">
        <v>30</v>
      </c>
      <c r="AX143" s="13" t="s">
        <v>73</v>
      </c>
      <c r="AY143" s="167" t="s">
        <v>155</v>
      </c>
    </row>
    <row r="144" spans="2:65" s="14" customFormat="1">
      <c r="B144" s="172"/>
      <c r="D144" s="145" t="s">
        <v>164</v>
      </c>
      <c r="E144" s="173" t="s">
        <v>1</v>
      </c>
      <c r="F144" s="174" t="s">
        <v>2595</v>
      </c>
      <c r="H144" s="175">
        <v>1.7000000000000001E-2</v>
      </c>
      <c r="I144" s="176"/>
      <c r="L144" s="172"/>
      <c r="M144" s="177"/>
      <c r="T144" s="178"/>
      <c r="AT144" s="173" t="s">
        <v>164</v>
      </c>
      <c r="AU144" s="173" t="s">
        <v>82</v>
      </c>
      <c r="AV144" s="14" t="s">
        <v>88</v>
      </c>
      <c r="AW144" s="14" t="s">
        <v>30</v>
      </c>
      <c r="AX144" s="14" t="s">
        <v>78</v>
      </c>
      <c r="AY144" s="173" t="s">
        <v>155</v>
      </c>
    </row>
    <row r="145" spans="2:65" s="11" customFormat="1" ht="22.95" customHeight="1">
      <c r="B145" s="119"/>
      <c r="D145" s="120" t="s">
        <v>72</v>
      </c>
      <c r="E145" s="129" t="s">
        <v>85</v>
      </c>
      <c r="F145" s="129" t="s">
        <v>2607</v>
      </c>
      <c r="I145" s="122"/>
      <c r="J145" s="130">
        <f>BK145</f>
        <v>0</v>
      </c>
      <c r="L145" s="119"/>
      <c r="M145" s="124"/>
      <c r="P145" s="125">
        <f>SUM(P146:P151)</f>
        <v>0</v>
      </c>
      <c r="R145" s="125">
        <f>SUM(R146:R151)</f>
        <v>0</v>
      </c>
      <c r="T145" s="126">
        <f>SUM(T146:T151)</f>
        <v>0</v>
      </c>
      <c r="AR145" s="120" t="s">
        <v>78</v>
      </c>
      <c r="AT145" s="127" t="s">
        <v>72</v>
      </c>
      <c r="AU145" s="127" t="s">
        <v>78</v>
      </c>
      <c r="AY145" s="120" t="s">
        <v>155</v>
      </c>
      <c r="BK145" s="128">
        <f>SUM(BK146:BK151)</f>
        <v>0</v>
      </c>
    </row>
    <row r="146" spans="2:65" s="1" customFormat="1" ht="21.75" customHeight="1">
      <c r="B146" s="31"/>
      <c r="C146" s="156" t="s">
        <v>88</v>
      </c>
      <c r="D146" s="156" t="s">
        <v>167</v>
      </c>
      <c r="E146" s="157" t="s">
        <v>2608</v>
      </c>
      <c r="F146" s="158" t="s">
        <v>2609</v>
      </c>
      <c r="G146" s="159" t="s">
        <v>191</v>
      </c>
      <c r="H146" s="160">
        <v>1</v>
      </c>
      <c r="I146" s="161"/>
      <c r="J146" s="162">
        <f>ROUND(I146*H146,2)</f>
        <v>0</v>
      </c>
      <c r="K146" s="158" t="s">
        <v>1</v>
      </c>
      <c r="L146" s="31"/>
      <c r="M146" s="163" t="s">
        <v>1</v>
      </c>
      <c r="N146" s="164" t="s">
        <v>38</v>
      </c>
      <c r="P146" s="141">
        <f>O146*H146</f>
        <v>0</v>
      </c>
      <c r="Q146" s="141">
        <v>0</v>
      </c>
      <c r="R146" s="141">
        <f>Q146*H146</f>
        <v>0</v>
      </c>
      <c r="S146" s="141">
        <v>0</v>
      </c>
      <c r="T146" s="142">
        <f>S146*H146</f>
        <v>0</v>
      </c>
      <c r="AR146" s="143" t="s">
        <v>88</v>
      </c>
      <c r="AT146" s="143" t="s">
        <v>167</v>
      </c>
      <c r="AU146" s="143" t="s">
        <v>82</v>
      </c>
      <c r="AY146" s="16" t="s">
        <v>155</v>
      </c>
      <c r="BE146" s="144">
        <f>IF(N146="základní",J146,0)</f>
        <v>0</v>
      </c>
      <c r="BF146" s="144">
        <f>IF(N146="snížená",J146,0)</f>
        <v>0</v>
      </c>
      <c r="BG146" s="144">
        <f>IF(N146="zákl. přenesená",J146,0)</f>
        <v>0</v>
      </c>
      <c r="BH146" s="144">
        <f>IF(N146="sníž. přenesená",J146,0)</f>
        <v>0</v>
      </c>
      <c r="BI146" s="144">
        <f>IF(N146="nulová",J146,0)</f>
        <v>0</v>
      </c>
      <c r="BJ146" s="16" t="s">
        <v>78</v>
      </c>
      <c r="BK146" s="144">
        <f>ROUND(I146*H146,2)</f>
        <v>0</v>
      </c>
      <c r="BL146" s="16" t="s">
        <v>88</v>
      </c>
      <c r="BM146" s="143" t="s">
        <v>99</v>
      </c>
    </row>
    <row r="147" spans="2:65" s="1" customFormat="1">
      <c r="B147" s="31"/>
      <c r="D147" s="145" t="s">
        <v>163</v>
      </c>
      <c r="F147" s="146" t="s">
        <v>2609</v>
      </c>
      <c r="I147" s="147"/>
      <c r="L147" s="31"/>
      <c r="M147" s="148"/>
      <c r="T147" s="55"/>
      <c r="AT147" s="16" t="s">
        <v>163</v>
      </c>
      <c r="AU147" s="16" t="s">
        <v>82</v>
      </c>
    </row>
    <row r="148" spans="2:65" s="1" customFormat="1" ht="24.15" customHeight="1">
      <c r="B148" s="31"/>
      <c r="C148" s="156" t="s">
        <v>91</v>
      </c>
      <c r="D148" s="156" t="s">
        <v>167</v>
      </c>
      <c r="E148" s="157" t="s">
        <v>2610</v>
      </c>
      <c r="F148" s="158" t="s">
        <v>2611</v>
      </c>
      <c r="G148" s="159" t="s">
        <v>191</v>
      </c>
      <c r="H148" s="160">
        <v>1</v>
      </c>
      <c r="I148" s="161"/>
      <c r="J148" s="162">
        <f>ROUND(I148*H148,2)</f>
        <v>0</v>
      </c>
      <c r="K148" s="158" t="s">
        <v>1</v>
      </c>
      <c r="L148" s="31"/>
      <c r="M148" s="163" t="s">
        <v>1</v>
      </c>
      <c r="N148" s="164" t="s">
        <v>38</v>
      </c>
      <c r="P148" s="141">
        <f>O148*H148</f>
        <v>0</v>
      </c>
      <c r="Q148" s="141">
        <v>0</v>
      </c>
      <c r="R148" s="141">
        <f>Q148*H148</f>
        <v>0</v>
      </c>
      <c r="S148" s="141">
        <v>0</v>
      </c>
      <c r="T148" s="142">
        <f>S148*H148</f>
        <v>0</v>
      </c>
      <c r="AR148" s="143" t="s">
        <v>88</v>
      </c>
      <c r="AT148" s="143" t="s">
        <v>167</v>
      </c>
      <c r="AU148" s="143" t="s">
        <v>82</v>
      </c>
      <c r="AY148" s="16" t="s">
        <v>155</v>
      </c>
      <c r="BE148" s="144">
        <f>IF(N148="základní",J148,0)</f>
        <v>0</v>
      </c>
      <c r="BF148" s="144">
        <f>IF(N148="snížená",J148,0)</f>
        <v>0</v>
      </c>
      <c r="BG148" s="144">
        <f>IF(N148="zákl. přenesená",J148,0)</f>
        <v>0</v>
      </c>
      <c r="BH148" s="144">
        <f>IF(N148="sníž. přenesená",J148,0)</f>
        <v>0</v>
      </c>
      <c r="BI148" s="144">
        <f>IF(N148="nulová",J148,0)</f>
        <v>0</v>
      </c>
      <c r="BJ148" s="16" t="s">
        <v>78</v>
      </c>
      <c r="BK148" s="144">
        <f>ROUND(I148*H148,2)</f>
        <v>0</v>
      </c>
      <c r="BL148" s="16" t="s">
        <v>88</v>
      </c>
      <c r="BM148" s="143" t="s">
        <v>231</v>
      </c>
    </row>
    <row r="149" spans="2:65" s="1" customFormat="1">
      <c r="B149" s="31"/>
      <c r="D149" s="145" t="s">
        <v>163</v>
      </c>
      <c r="F149" s="146" t="s">
        <v>2611</v>
      </c>
      <c r="I149" s="147"/>
      <c r="L149" s="31"/>
      <c r="M149" s="148"/>
      <c r="T149" s="55"/>
      <c r="AT149" s="16" t="s">
        <v>163</v>
      </c>
      <c r="AU149" s="16" t="s">
        <v>82</v>
      </c>
    </row>
    <row r="150" spans="2:65" s="1" customFormat="1" ht="24.15" customHeight="1">
      <c r="B150" s="31"/>
      <c r="C150" s="156" t="s">
        <v>94</v>
      </c>
      <c r="D150" s="156" t="s">
        <v>167</v>
      </c>
      <c r="E150" s="157" t="s">
        <v>2612</v>
      </c>
      <c r="F150" s="158" t="s">
        <v>2613</v>
      </c>
      <c r="G150" s="159" t="s">
        <v>198</v>
      </c>
      <c r="H150" s="160">
        <v>1.7</v>
      </c>
      <c r="I150" s="161"/>
      <c r="J150" s="162">
        <f>ROUND(I150*H150,2)</f>
        <v>0</v>
      </c>
      <c r="K150" s="158" t="s">
        <v>1</v>
      </c>
      <c r="L150" s="31"/>
      <c r="M150" s="163" t="s">
        <v>1</v>
      </c>
      <c r="N150" s="164" t="s">
        <v>38</v>
      </c>
      <c r="P150" s="141">
        <f>O150*H150</f>
        <v>0</v>
      </c>
      <c r="Q150" s="141">
        <v>0</v>
      </c>
      <c r="R150" s="141">
        <f>Q150*H150</f>
        <v>0</v>
      </c>
      <c r="S150" s="141">
        <v>0</v>
      </c>
      <c r="T150" s="142">
        <f>S150*H150</f>
        <v>0</v>
      </c>
      <c r="AR150" s="143" t="s">
        <v>88</v>
      </c>
      <c r="AT150" s="143" t="s">
        <v>167</v>
      </c>
      <c r="AU150" s="143" t="s">
        <v>82</v>
      </c>
      <c r="AY150" s="16" t="s">
        <v>155</v>
      </c>
      <c r="BE150" s="144">
        <f>IF(N150="základní",J150,0)</f>
        <v>0</v>
      </c>
      <c r="BF150" s="144">
        <f>IF(N150="snížená",J150,0)</f>
        <v>0</v>
      </c>
      <c r="BG150" s="144">
        <f>IF(N150="zákl. přenesená",J150,0)</f>
        <v>0</v>
      </c>
      <c r="BH150" s="144">
        <f>IF(N150="sníž. přenesená",J150,0)</f>
        <v>0</v>
      </c>
      <c r="BI150" s="144">
        <f>IF(N150="nulová",J150,0)</f>
        <v>0</v>
      </c>
      <c r="BJ150" s="16" t="s">
        <v>78</v>
      </c>
      <c r="BK150" s="144">
        <f>ROUND(I150*H150,2)</f>
        <v>0</v>
      </c>
      <c r="BL150" s="16" t="s">
        <v>88</v>
      </c>
      <c r="BM150" s="143" t="s">
        <v>244</v>
      </c>
    </row>
    <row r="151" spans="2:65" s="1" customFormat="1" ht="19.2">
      <c r="B151" s="31"/>
      <c r="D151" s="145" t="s">
        <v>163</v>
      </c>
      <c r="F151" s="146" t="s">
        <v>2613</v>
      </c>
      <c r="I151" s="147"/>
      <c r="L151" s="31"/>
      <c r="M151" s="148"/>
      <c r="T151" s="55"/>
      <c r="AT151" s="16" t="s">
        <v>163</v>
      </c>
      <c r="AU151" s="16" t="s">
        <v>82</v>
      </c>
    </row>
    <row r="152" spans="2:65" s="11" customFormat="1" ht="22.95" customHeight="1">
      <c r="B152" s="119"/>
      <c r="D152" s="120" t="s">
        <v>72</v>
      </c>
      <c r="E152" s="129" t="s">
        <v>91</v>
      </c>
      <c r="F152" s="129" t="s">
        <v>2614</v>
      </c>
      <c r="I152" s="122"/>
      <c r="J152" s="130">
        <f>BK152</f>
        <v>0</v>
      </c>
      <c r="L152" s="119"/>
      <c r="M152" s="124"/>
      <c r="P152" s="125">
        <f>SUM(P153:P154)</f>
        <v>0</v>
      </c>
      <c r="R152" s="125">
        <f>SUM(R153:R154)</f>
        <v>0</v>
      </c>
      <c r="T152" s="126">
        <f>SUM(T153:T154)</f>
        <v>0</v>
      </c>
      <c r="AR152" s="120" t="s">
        <v>78</v>
      </c>
      <c r="AT152" s="127" t="s">
        <v>72</v>
      </c>
      <c r="AU152" s="127" t="s">
        <v>78</v>
      </c>
      <c r="AY152" s="120" t="s">
        <v>155</v>
      </c>
      <c r="BK152" s="128">
        <f>SUM(BK153:BK154)</f>
        <v>0</v>
      </c>
    </row>
    <row r="153" spans="2:65" s="1" customFormat="1" ht="24.15" customHeight="1">
      <c r="B153" s="31"/>
      <c r="C153" s="156" t="s">
        <v>97</v>
      </c>
      <c r="D153" s="156" t="s">
        <v>167</v>
      </c>
      <c r="E153" s="157" t="s">
        <v>2615</v>
      </c>
      <c r="F153" s="158" t="s">
        <v>2616</v>
      </c>
      <c r="G153" s="159" t="s">
        <v>183</v>
      </c>
      <c r="H153" s="160">
        <v>0.5</v>
      </c>
      <c r="I153" s="161"/>
      <c r="J153" s="162">
        <f>ROUND(I153*H153,2)</f>
        <v>0</v>
      </c>
      <c r="K153" s="158" t="s">
        <v>1</v>
      </c>
      <c r="L153" s="31"/>
      <c r="M153" s="163" t="s">
        <v>1</v>
      </c>
      <c r="N153" s="164" t="s">
        <v>38</v>
      </c>
      <c r="P153" s="141">
        <f>O153*H153</f>
        <v>0</v>
      </c>
      <c r="Q153" s="141">
        <v>0</v>
      </c>
      <c r="R153" s="141">
        <f>Q153*H153</f>
        <v>0</v>
      </c>
      <c r="S153" s="141">
        <v>0</v>
      </c>
      <c r="T153" s="142">
        <f>S153*H153</f>
        <v>0</v>
      </c>
      <c r="AR153" s="143" t="s">
        <v>88</v>
      </c>
      <c r="AT153" s="143" t="s">
        <v>167</v>
      </c>
      <c r="AU153" s="143" t="s">
        <v>82</v>
      </c>
      <c r="AY153" s="16" t="s">
        <v>155</v>
      </c>
      <c r="BE153" s="144">
        <f>IF(N153="základní",J153,0)</f>
        <v>0</v>
      </c>
      <c r="BF153" s="144">
        <f>IF(N153="snížená",J153,0)</f>
        <v>0</v>
      </c>
      <c r="BG153" s="144">
        <f>IF(N153="zákl. přenesená",J153,0)</f>
        <v>0</v>
      </c>
      <c r="BH153" s="144">
        <f>IF(N153="sníž. přenesená",J153,0)</f>
        <v>0</v>
      </c>
      <c r="BI153" s="144">
        <f>IF(N153="nulová",J153,0)</f>
        <v>0</v>
      </c>
      <c r="BJ153" s="16" t="s">
        <v>78</v>
      </c>
      <c r="BK153" s="144">
        <f>ROUND(I153*H153,2)</f>
        <v>0</v>
      </c>
      <c r="BL153" s="16" t="s">
        <v>88</v>
      </c>
      <c r="BM153" s="143" t="s">
        <v>259</v>
      </c>
    </row>
    <row r="154" spans="2:65" s="1" customFormat="1" ht="19.2">
      <c r="B154" s="31"/>
      <c r="D154" s="145" t="s">
        <v>163</v>
      </c>
      <c r="F154" s="146" t="s">
        <v>2616</v>
      </c>
      <c r="I154" s="147"/>
      <c r="L154" s="31"/>
      <c r="M154" s="148"/>
      <c r="T154" s="55"/>
      <c r="AT154" s="16" t="s">
        <v>163</v>
      </c>
      <c r="AU154" s="16" t="s">
        <v>82</v>
      </c>
    </row>
    <row r="155" spans="2:65" s="11" customFormat="1" ht="22.95" customHeight="1">
      <c r="B155" s="119"/>
      <c r="D155" s="120" t="s">
        <v>72</v>
      </c>
      <c r="E155" s="129" t="s">
        <v>224</v>
      </c>
      <c r="F155" s="129" t="s">
        <v>2617</v>
      </c>
      <c r="I155" s="122"/>
      <c r="J155" s="130">
        <f>BK155</f>
        <v>0</v>
      </c>
      <c r="L155" s="119"/>
      <c r="M155" s="124"/>
      <c r="P155" s="125">
        <f>SUM(P156:P165)</f>
        <v>0</v>
      </c>
      <c r="R155" s="125">
        <f>SUM(R156:R165)</f>
        <v>0</v>
      </c>
      <c r="T155" s="126">
        <f>SUM(T156:T165)</f>
        <v>0</v>
      </c>
      <c r="AR155" s="120" t="s">
        <v>78</v>
      </c>
      <c r="AT155" s="127" t="s">
        <v>72</v>
      </c>
      <c r="AU155" s="127" t="s">
        <v>78</v>
      </c>
      <c r="AY155" s="120" t="s">
        <v>155</v>
      </c>
      <c r="BK155" s="128">
        <f>SUM(BK156:BK165)</f>
        <v>0</v>
      </c>
    </row>
    <row r="156" spans="2:65" s="1" customFormat="1" ht="16.5" customHeight="1">
      <c r="B156" s="31"/>
      <c r="C156" s="156" t="s">
        <v>99</v>
      </c>
      <c r="D156" s="156" t="s">
        <v>167</v>
      </c>
      <c r="E156" s="157" t="s">
        <v>2618</v>
      </c>
      <c r="F156" s="158" t="s">
        <v>2619</v>
      </c>
      <c r="G156" s="159" t="s">
        <v>170</v>
      </c>
      <c r="H156" s="160">
        <v>0.42</v>
      </c>
      <c r="I156" s="161"/>
      <c r="J156" s="162">
        <f>ROUND(I156*H156,2)</f>
        <v>0</v>
      </c>
      <c r="K156" s="158" t="s">
        <v>1</v>
      </c>
      <c r="L156" s="31"/>
      <c r="M156" s="163" t="s">
        <v>1</v>
      </c>
      <c r="N156" s="164" t="s">
        <v>38</v>
      </c>
      <c r="P156" s="141">
        <f>O156*H156</f>
        <v>0</v>
      </c>
      <c r="Q156" s="141">
        <v>0</v>
      </c>
      <c r="R156" s="141">
        <f>Q156*H156</f>
        <v>0</v>
      </c>
      <c r="S156" s="141">
        <v>0</v>
      </c>
      <c r="T156" s="142">
        <f>S156*H156</f>
        <v>0</v>
      </c>
      <c r="AR156" s="143" t="s">
        <v>88</v>
      </c>
      <c r="AT156" s="143" t="s">
        <v>167</v>
      </c>
      <c r="AU156" s="143" t="s">
        <v>82</v>
      </c>
      <c r="AY156" s="16" t="s">
        <v>155</v>
      </c>
      <c r="BE156" s="144">
        <f>IF(N156="základní",J156,0)</f>
        <v>0</v>
      </c>
      <c r="BF156" s="144">
        <f>IF(N156="snížená",J156,0)</f>
        <v>0</v>
      </c>
      <c r="BG156" s="144">
        <f>IF(N156="zákl. přenesená",J156,0)</f>
        <v>0</v>
      </c>
      <c r="BH156" s="144">
        <f>IF(N156="sníž. přenesená",J156,0)</f>
        <v>0</v>
      </c>
      <c r="BI156" s="144">
        <f>IF(N156="nulová",J156,0)</f>
        <v>0</v>
      </c>
      <c r="BJ156" s="16" t="s">
        <v>78</v>
      </c>
      <c r="BK156" s="144">
        <f>ROUND(I156*H156,2)</f>
        <v>0</v>
      </c>
      <c r="BL156" s="16" t="s">
        <v>88</v>
      </c>
      <c r="BM156" s="143" t="s">
        <v>269</v>
      </c>
    </row>
    <row r="157" spans="2:65" s="1" customFormat="1">
      <c r="B157" s="31"/>
      <c r="D157" s="145" t="s">
        <v>163</v>
      </c>
      <c r="F157" s="146" t="s">
        <v>2619</v>
      </c>
      <c r="I157" s="147"/>
      <c r="L157" s="31"/>
      <c r="M157" s="148"/>
      <c r="T157" s="55"/>
      <c r="AT157" s="16" t="s">
        <v>163</v>
      </c>
      <c r="AU157" s="16" t="s">
        <v>82</v>
      </c>
    </row>
    <row r="158" spans="2:65" s="12" customFormat="1">
      <c r="B158" s="149"/>
      <c r="D158" s="145" t="s">
        <v>164</v>
      </c>
      <c r="E158" s="155" t="s">
        <v>1</v>
      </c>
      <c r="F158" s="150" t="s">
        <v>2620</v>
      </c>
      <c r="H158" s="151">
        <v>0.42</v>
      </c>
      <c r="I158" s="152"/>
      <c r="L158" s="149"/>
      <c r="M158" s="153"/>
      <c r="T158" s="154"/>
      <c r="AT158" s="155" t="s">
        <v>164</v>
      </c>
      <c r="AU158" s="155" t="s">
        <v>82</v>
      </c>
      <c r="AV158" s="12" t="s">
        <v>82</v>
      </c>
      <c r="AW158" s="12" t="s">
        <v>30</v>
      </c>
      <c r="AX158" s="12" t="s">
        <v>73</v>
      </c>
      <c r="AY158" s="155" t="s">
        <v>155</v>
      </c>
    </row>
    <row r="159" spans="2:65" s="13" customFormat="1">
      <c r="B159" s="166"/>
      <c r="D159" s="145" t="s">
        <v>164</v>
      </c>
      <c r="E159" s="167" t="s">
        <v>1</v>
      </c>
      <c r="F159" s="168" t="s">
        <v>2621</v>
      </c>
      <c r="H159" s="167" t="s">
        <v>1</v>
      </c>
      <c r="I159" s="169"/>
      <c r="L159" s="166"/>
      <c r="M159" s="170"/>
      <c r="T159" s="171"/>
      <c r="AT159" s="167" t="s">
        <v>164</v>
      </c>
      <c r="AU159" s="167" t="s">
        <v>82</v>
      </c>
      <c r="AV159" s="13" t="s">
        <v>78</v>
      </c>
      <c r="AW159" s="13" t="s">
        <v>30</v>
      </c>
      <c r="AX159" s="13" t="s">
        <v>73</v>
      </c>
      <c r="AY159" s="167" t="s">
        <v>155</v>
      </c>
    </row>
    <row r="160" spans="2:65" s="14" customFormat="1">
      <c r="B160" s="172"/>
      <c r="D160" s="145" t="s">
        <v>164</v>
      </c>
      <c r="E160" s="173" t="s">
        <v>1</v>
      </c>
      <c r="F160" s="174" t="s">
        <v>2595</v>
      </c>
      <c r="H160" s="175">
        <v>0.42</v>
      </c>
      <c r="I160" s="176"/>
      <c r="L160" s="172"/>
      <c r="M160" s="177"/>
      <c r="T160" s="178"/>
      <c r="AT160" s="173" t="s">
        <v>164</v>
      </c>
      <c r="AU160" s="173" t="s">
        <v>82</v>
      </c>
      <c r="AV160" s="14" t="s">
        <v>88</v>
      </c>
      <c r="AW160" s="14" t="s">
        <v>30</v>
      </c>
      <c r="AX160" s="14" t="s">
        <v>78</v>
      </c>
      <c r="AY160" s="173" t="s">
        <v>155</v>
      </c>
    </row>
    <row r="161" spans="2:65" s="1" customFormat="1" ht="16.5" customHeight="1">
      <c r="B161" s="31"/>
      <c r="C161" s="156" t="s">
        <v>224</v>
      </c>
      <c r="D161" s="156" t="s">
        <v>167</v>
      </c>
      <c r="E161" s="157" t="s">
        <v>2622</v>
      </c>
      <c r="F161" s="158" t="s">
        <v>2623</v>
      </c>
      <c r="G161" s="159" t="s">
        <v>170</v>
      </c>
      <c r="H161" s="160">
        <v>0.40799999999999997</v>
      </c>
      <c r="I161" s="161"/>
      <c r="J161" s="162">
        <f>ROUND(I161*H161,2)</f>
        <v>0</v>
      </c>
      <c r="K161" s="158" t="s">
        <v>1</v>
      </c>
      <c r="L161" s="31"/>
      <c r="M161" s="163" t="s">
        <v>1</v>
      </c>
      <c r="N161" s="164" t="s">
        <v>38</v>
      </c>
      <c r="P161" s="141">
        <f>O161*H161</f>
        <v>0</v>
      </c>
      <c r="Q161" s="141">
        <v>0</v>
      </c>
      <c r="R161" s="141">
        <f>Q161*H161</f>
        <v>0</v>
      </c>
      <c r="S161" s="141">
        <v>0</v>
      </c>
      <c r="T161" s="142">
        <f>S161*H161</f>
        <v>0</v>
      </c>
      <c r="AR161" s="143" t="s">
        <v>88</v>
      </c>
      <c r="AT161" s="143" t="s">
        <v>167</v>
      </c>
      <c r="AU161" s="143" t="s">
        <v>82</v>
      </c>
      <c r="AY161" s="16" t="s">
        <v>155</v>
      </c>
      <c r="BE161" s="144">
        <f>IF(N161="základní",J161,0)</f>
        <v>0</v>
      </c>
      <c r="BF161" s="144">
        <f>IF(N161="snížená",J161,0)</f>
        <v>0</v>
      </c>
      <c r="BG161" s="144">
        <f>IF(N161="zákl. přenesená",J161,0)</f>
        <v>0</v>
      </c>
      <c r="BH161" s="144">
        <f>IF(N161="sníž. přenesená",J161,0)</f>
        <v>0</v>
      </c>
      <c r="BI161" s="144">
        <f>IF(N161="nulová",J161,0)</f>
        <v>0</v>
      </c>
      <c r="BJ161" s="16" t="s">
        <v>78</v>
      </c>
      <c r="BK161" s="144">
        <f>ROUND(I161*H161,2)</f>
        <v>0</v>
      </c>
      <c r="BL161" s="16" t="s">
        <v>88</v>
      </c>
      <c r="BM161" s="143" t="s">
        <v>286</v>
      </c>
    </row>
    <row r="162" spans="2:65" s="1" customFormat="1">
      <c r="B162" s="31"/>
      <c r="D162" s="145" t="s">
        <v>163</v>
      </c>
      <c r="F162" s="146" t="s">
        <v>2623</v>
      </c>
      <c r="I162" s="147"/>
      <c r="L162" s="31"/>
      <c r="M162" s="148"/>
      <c r="T162" s="55"/>
      <c r="AT162" s="16" t="s">
        <v>163</v>
      </c>
      <c r="AU162" s="16" t="s">
        <v>82</v>
      </c>
    </row>
    <row r="163" spans="2:65" s="12" customFormat="1">
      <c r="B163" s="149"/>
      <c r="D163" s="145" t="s">
        <v>164</v>
      </c>
      <c r="E163" s="155" t="s">
        <v>1</v>
      </c>
      <c r="F163" s="150" t="s">
        <v>2624</v>
      </c>
      <c r="H163" s="151">
        <v>0.40799999999999997</v>
      </c>
      <c r="I163" s="152"/>
      <c r="L163" s="149"/>
      <c r="M163" s="153"/>
      <c r="T163" s="154"/>
      <c r="AT163" s="155" t="s">
        <v>164</v>
      </c>
      <c r="AU163" s="155" t="s">
        <v>82</v>
      </c>
      <c r="AV163" s="12" t="s">
        <v>82</v>
      </c>
      <c r="AW163" s="12" t="s">
        <v>30</v>
      </c>
      <c r="AX163" s="12" t="s">
        <v>73</v>
      </c>
      <c r="AY163" s="155" t="s">
        <v>155</v>
      </c>
    </row>
    <row r="164" spans="2:65" s="13" customFormat="1">
      <c r="B164" s="166"/>
      <c r="D164" s="145" t="s">
        <v>164</v>
      </c>
      <c r="E164" s="167" t="s">
        <v>1</v>
      </c>
      <c r="F164" s="168" t="s">
        <v>2625</v>
      </c>
      <c r="H164" s="167" t="s">
        <v>1</v>
      </c>
      <c r="I164" s="169"/>
      <c r="L164" s="166"/>
      <c r="M164" s="170"/>
      <c r="T164" s="171"/>
      <c r="AT164" s="167" t="s">
        <v>164</v>
      </c>
      <c r="AU164" s="167" t="s">
        <v>82</v>
      </c>
      <c r="AV164" s="13" t="s">
        <v>78</v>
      </c>
      <c r="AW164" s="13" t="s">
        <v>30</v>
      </c>
      <c r="AX164" s="13" t="s">
        <v>73</v>
      </c>
      <c r="AY164" s="167" t="s">
        <v>155</v>
      </c>
    </row>
    <row r="165" spans="2:65" s="14" customFormat="1">
      <c r="B165" s="172"/>
      <c r="D165" s="145" t="s">
        <v>164</v>
      </c>
      <c r="E165" s="173" t="s">
        <v>1</v>
      </c>
      <c r="F165" s="174" t="s">
        <v>2595</v>
      </c>
      <c r="H165" s="175">
        <v>0.40799999999999997</v>
      </c>
      <c r="I165" s="176"/>
      <c r="L165" s="172"/>
      <c r="M165" s="177"/>
      <c r="T165" s="178"/>
      <c r="AT165" s="173" t="s">
        <v>164</v>
      </c>
      <c r="AU165" s="173" t="s">
        <v>82</v>
      </c>
      <c r="AV165" s="14" t="s">
        <v>88</v>
      </c>
      <c r="AW165" s="14" t="s">
        <v>30</v>
      </c>
      <c r="AX165" s="14" t="s">
        <v>78</v>
      </c>
      <c r="AY165" s="173" t="s">
        <v>155</v>
      </c>
    </row>
    <row r="166" spans="2:65" s="11" customFormat="1" ht="22.95" customHeight="1">
      <c r="B166" s="119"/>
      <c r="D166" s="120" t="s">
        <v>72</v>
      </c>
      <c r="E166" s="129" t="s">
        <v>625</v>
      </c>
      <c r="F166" s="129" t="s">
        <v>2626</v>
      </c>
      <c r="I166" s="122"/>
      <c r="J166" s="130">
        <f>BK166</f>
        <v>0</v>
      </c>
      <c r="L166" s="119"/>
      <c r="M166" s="124"/>
      <c r="P166" s="125">
        <f>SUM(P167:P176)</f>
        <v>0</v>
      </c>
      <c r="R166" s="125">
        <f>SUM(R167:R176)</f>
        <v>0</v>
      </c>
      <c r="T166" s="126">
        <f>SUM(T167:T176)</f>
        <v>0</v>
      </c>
      <c r="AR166" s="120" t="s">
        <v>78</v>
      </c>
      <c r="AT166" s="127" t="s">
        <v>72</v>
      </c>
      <c r="AU166" s="127" t="s">
        <v>78</v>
      </c>
      <c r="AY166" s="120" t="s">
        <v>155</v>
      </c>
      <c r="BK166" s="128">
        <f>SUM(BK167:BK176)</f>
        <v>0</v>
      </c>
    </row>
    <row r="167" spans="2:65" s="1" customFormat="1" ht="21.75" customHeight="1">
      <c r="B167" s="31"/>
      <c r="C167" s="156" t="s">
        <v>231</v>
      </c>
      <c r="D167" s="156" t="s">
        <v>167</v>
      </c>
      <c r="E167" s="157" t="s">
        <v>2627</v>
      </c>
      <c r="F167" s="158" t="s">
        <v>2628</v>
      </c>
      <c r="G167" s="159" t="s">
        <v>160</v>
      </c>
      <c r="H167" s="160">
        <v>1.9670000000000001</v>
      </c>
      <c r="I167" s="161"/>
      <c r="J167" s="162">
        <f>ROUND(I167*H167,2)</f>
        <v>0</v>
      </c>
      <c r="K167" s="158" t="s">
        <v>1</v>
      </c>
      <c r="L167" s="31"/>
      <c r="M167" s="163" t="s">
        <v>1</v>
      </c>
      <c r="N167" s="164" t="s">
        <v>38</v>
      </c>
      <c r="P167" s="141">
        <f>O167*H167</f>
        <v>0</v>
      </c>
      <c r="Q167" s="141">
        <v>0</v>
      </c>
      <c r="R167" s="141">
        <f>Q167*H167</f>
        <v>0</v>
      </c>
      <c r="S167" s="141">
        <v>0</v>
      </c>
      <c r="T167" s="142">
        <f>S167*H167</f>
        <v>0</v>
      </c>
      <c r="AR167" s="143" t="s">
        <v>88</v>
      </c>
      <c r="AT167" s="143" t="s">
        <v>167</v>
      </c>
      <c r="AU167" s="143" t="s">
        <v>82</v>
      </c>
      <c r="AY167" s="16" t="s">
        <v>155</v>
      </c>
      <c r="BE167" s="144">
        <f>IF(N167="základní",J167,0)</f>
        <v>0</v>
      </c>
      <c r="BF167" s="144">
        <f>IF(N167="snížená",J167,0)</f>
        <v>0</v>
      </c>
      <c r="BG167" s="144">
        <f>IF(N167="zákl. přenesená",J167,0)</f>
        <v>0</v>
      </c>
      <c r="BH167" s="144">
        <f>IF(N167="sníž. přenesená",J167,0)</f>
        <v>0</v>
      </c>
      <c r="BI167" s="144">
        <f>IF(N167="nulová",J167,0)</f>
        <v>0</v>
      </c>
      <c r="BJ167" s="16" t="s">
        <v>78</v>
      </c>
      <c r="BK167" s="144">
        <f>ROUND(I167*H167,2)</f>
        <v>0</v>
      </c>
      <c r="BL167" s="16" t="s">
        <v>88</v>
      </c>
      <c r="BM167" s="143" t="s">
        <v>307</v>
      </c>
    </row>
    <row r="168" spans="2:65" s="1" customFormat="1">
      <c r="B168" s="31"/>
      <c r="D168" s="145" t="s">
        <v>163</v>
      </c>
      <c r="F168" s="146" t="s">
        <v>2628</v>
      </c>
      <c r="I168" s="147"/>
      <c r="L168" s="31"/>
      <c r="M168" s="148"/>
      <c r="T168" s="55"/>
      <c r="AT168" s="16" t="s">
        <v>163</v>
      </c>
      <c r="AU168" s="16" t="s">
        <v>82</v>
      </c>
    </row>
    <row r="169" spans="2:65" s="1" customFormat="1" ht="21.75" customHeight="1">
      <c r="B169" s="31"/>
      <c r="C169" s="156" t="s">
        <v>237</v>
      </c>
      <c r="D169" s="156" t="s">
        <v>167</v>
      </c>
      <c r="E169" s="157" t="s">
        <v>2629</v>
      </c>
      <c r="F169" s="158" t="s">
        <v>2630</v>
      </c>
      <c r="G169" s="159" t="s">
        <v>160</v>
      </c>
      <c r="H169" s="160">
        <v>19.670000000000002</v>
      </c>
      <c r="I169" s="161"/>
      <c r="J169" s="162">
        <f>ROUND(I169*H169,2)</f>
        <v>0</v>
      </c>
      <c r="K169" s="158" t="s">
        <v>1</v>
      </c>
      <c r="L169" s="31"/>
      <c r="M169" s="163" t="s">
        <v>1</v>
      </c>
      <c r="N169" s="164" t="s">
        <v>38</v>
      </c>
      <c r="P169" s="141">
        <f>O169*H169</f>
        <v>0</v>
      </c>
      <c r="Q169" s="141">
        <v>0</v>
      </c>
      <c r="R169" s="141">
        <f>Q169*H169</f>
        <v>0</v>
      </c>
      <c r="S169" s="141">
        <v>0</v>
      </c>
      <c r="T169" s="142">
        <f>S169*H169</f>
        <v>0</v>
      </c>
      <c r="AR169" s="143" t="s">
        <v>88</v>
      </c>
      <c r="AT169" s="143" t="s">
        <v>167</v>
      </c>
      <c r="AU169" s="143" t="s">
        <v>82</v>
      </c>
      <c r="AY169" s="16" t="s">
        <v>155</v>
      </c>
      <c r="BE169" s="144">
        <f>IF(N169="základní",J169,0)</f>
        <v>0</v>
      </c>
      <c r="BF169" s="144">
        <f>IF(N169="snížená",J169,0)</f>
        <v>0</v>
      </c>
      <c r="BG169" s="144">
        <f>IF(N169="zákl. přenesená",J169,0)</f>
        <v>0</v>
      </c>
      <c r="BH169" s="144">
        <f>IF(N169="sníž. přenesená",J169,0)</f>
        <v>0</v>
      </c>
      <c r="BI169" s="144">
        <f>IF(N169="nulová",J169,0)</f>
        <v>0</v>
      </c>
      <c r="BJ169" s="16" t="s">
        <v>78</v>
      </c>
      <c r="BK169" s="144">
        <f>ROUND(I169*H169,2)</f>
        <v>0</v>
      </c>
      <c r="BL169" s="16" t="s">
        <v>88</v>
      </c>
      <c r="BM169" s="143" t="s">
        <v>333</v>
      </c>
    </row>
    <row r="170" spans="2:65" s="1" customFormat="1">
      <c r="B170" s="31"/>
      <c r="D170" s="145" t="s">
        <v>163</v>
      </c>
      <c r="F170" s="146" t="s">
        <v>2630</v>
      </c>
      <c r="I170" s="147"/>
      <c r="L170" s="31"/>
      <c r="M170" s="148"/>
      <c r="T170" s="55"/>
      <c r="AT170" s="16" t="s">
        <v>163</v>
      </c>
      <c r="AU170" s="16" t="s">
        <v>82</v>
      </c>
    </row>
    <row r="171" spans="2:65" s="12" customFormat="1">
      <c r="B171" s="149"/>
      <c r="D171" s="145" t="s">
        <v>164</v>
      </c>
      <c r="E171" s="155" t="s">
        <v>1</v>
      </c>
      <c r="F171" s="150" t="s">
        <v>2631</v>
      </c>
      <c r="H171" s="151">
        <v>19.670000000000002</v>
      </c>
      <c r="I171" s="152"/>
      <c r="L171" s="149"/>
      <c r="M171" s="153"/>
      <c r="T171" s="154"/>
      <c r="AT171" s="155" t="s">
        <v>164</v>
      </c>
      <c r="AU171" s="155" t="s">
        <v>82</v>
      </c>
      <c r="AV171" s="12" t="s">
        <v>82</v>
      </c>
      <c r="AW171" s="12" t="s">
        <v>30</v>
      </c>
      <c r="AX171" s="12" t="s">
        <v>73</v>
      </c>
      <c r="AY171" s="155" t="s">
        <v>155</v>
      </c>
    </row>
    <row r="172" spans="2:65" s="14" customFormat="1">
      <c r="B172" s="172"/>
      <c r="D172" s="145" t="s">
        <v>164</v>
      </c>
      <c r="E172" s="173" t="s">
        <v>1</v>
      </c>
      <c r="F172" s="174" t="s">
        <v>179</v>
      </c>
      <c r="H172" s="175">
        <v>19.670000000000002</v>
      </c>
      <c r="I172" s="176"/>
      <c r="L172" s="172"/>
      <c r="M172" s="177"/>
      <c r="T172" s="178"/>
      <c r="AT172" s="173" t="s">
        <v>164</v>
      </c>
      <c r="AU172" s="173" t="s">
        <v>82</v>
      </c>
      <c r="AV172" s="14" t="s">
        <v>88</v>
      </c>
      <c r="AW172" s="14" t="s">
        <v>30</v>
      </c>
      <c r="AX172" s="14" t="s">
        <v>78</v>
      </c>
      <c r="AY172" s="173" t="s">
        <v>155</v>
      </c>
    </row>
    <row r="173" spans="2:65" s="1" customFormat="1" ht="24.15" customHeight="1">
      <c r="B173" s="31"/>
      <c r="C173" s="156" t="s">
        <v>244</v>
      </c>
      <c r="D173" s="156" t="s">
        <v>167</v>
      </c>
      <c r="E173" s="157" t="s">
        <v>2632</v>
      </c>
      <c r="F173" s="158" t="s">
        <v>2633</v>
      </c>
      <c r="G173" s="159" t="s">
        <v>160</v>
      </c>
      <c r="H173" s="160">
        <v>1.9670000000000001</v>
      </c>
      <c r="I173" s="161"/>
      <c r="J173" s="162">
        <f>ROUND(I173*H173,2)</f>
        <v>0</v>
      </c>
      <c r="K173" s="158" t="s">
        <v>1</v>
      </c>
      <c r="L173" s="31"/>
      <c r="M173" s="163" t="s">
        <v>1</v>
      </c>
      <c r="N173" s="164" t="s">
        <v>38</v>
      </c>
      <c r="P173" s="141">
        <f>O173*H173</f>
        <v>0</v>
      </c>
      <c r="Q173" s="141">
        <v>0</v>
      </c>
      <c r="R173" s="141">
        <f>Q173*H173</f>
        <v>0</v>
      </c>
      <c r="S173" s="141">
        <v>0</v>
      </c>
      <c r="T173" s="142">
        <f>S173*H173</f>
        <v>0</v>
      </c>
      <c r="AR173" s="143" t="s">
        <v>88</v>
      </c>
      <c r="AT173" s="143" t="s">
        <v>167</v>
      </c>
      <c r="AU173" s="143" t="s">
        <v>82</v>
      </c>
      <c r="AY173" s="16" t="s">
        <v>155</v>
      </c>
      <c r="BE173" s="144">
        <f>IF(N173="základní",J173,0)</f>
        <v>0</v>
      </c>
      <c r="BF173" s="144">
        <f>IF(N173="snížená",J173,0)</f>
        <v>0</v>
      </c>
      <c r="BG173" s="144">
        <f>IF(N173="zákl. přenesená",J173,0)</f>
        <v>0</v>
      </c>
      <c r="BH173" s="144">
        <f>IF(N173="sníž. přenesená",J173,0)</f>
        <v>0</v>
      </c>
      <c r="BI173" s="144">
        <f>IF(N173="nulová",J173,0)</f>
        <v>0</v>
      </c>
      <c r="BJ173" s="16" t="s">
        <v>78</v>
      </c>
      <c r="BK173" s="144">
        <f>ROUND(I173*H173,2)</f>
        <v>0</v>
      </c>
      <c r="BL173" s="16" t="s">
        <v>88</v>
      </c>
      <c r="BM173" s="143" t="s">
        <v>346</v>
      </c>
    </row>
    <row r="174" spans="2:65" s="1" customFormat="1" ht="19.2">
      <c r="B174" s="31"/>
      <c r="D174" s="145" t="s">
        <v>163</v>
      </c>
      <c r="F174" s="146" t="s">
        <v>2633</v>
      </c>
      <c r="I174" s="147"/>
      <c r="L174" s="31"/>
      <c r="M174" s="148"/>
      <c r="T174" s="55"/>
      <c r="AT174" s="16" t="s">
        <v>163</v>
      </c>
      <c r="AU174" s="16" t="s">
        <v>82</v>
      </c>
    </row>
    <row r="175" spans="2:65" s="1" customFormat="1" ht="24.15" customHeight="1">
      <c r="B175" s="31"/>
      <c r="C175" s="156" t="s">
        <v>250</v>
      </c>
      <c r="D175" s="156" t="s">
        <v>167</v>
      </c>
      <c r="E175" s="157" t="s">
        <v>2634</v>
      </c>
      <c r="F175" s="158" t="s">
        <v>2635</v>
      </c>
      <c r="G175" s="159" t="s">
        <v>160</v>
      </c>
      <c r="H175" s="160">
        <v>1.9670000000000001</v>
      </c>
      <c r="I175" s="161"/>
      <c r="J175" s="162">
        <f>ROUND(I175*H175,2)</f>
        <v>0</v>
      </c>
      <c r="K175" s="158" t="s">
        <v>1</v>
      </c>
      <c r="L175" s="31"/>
      <c r="M175" s="163" t="s">
        <v>1</v>
      </c>
      <c r="N175" s="164" t="s">
        <v>38</v>
      </c>
      <c r="P175" s="141">
        <f>O175*H175</f>
        <v>0</v>
      </c>
      <c r="Q175" s="141">
        <v>0</v>
      </c>
      <c r="R175" s="141">
        <f>Q175*H175</f>
        <v>0</v>
      </c>
      <c r="S175" s="141">
        <v>0</v>
      </c>
      <c r="T175" s="142">
        <f>S175*H175</f>
        <v>0</v>
      </c>
      <c r="AR175" s="143" t="s">
        <v>88</v>
      </c>
      <c r="AT175" s="143" t="s">
        <v>167</v>
      </c>
      <c r="AU175" s="143" t="s">
        <v>82</v>
      </c>
      <c r="AY175" s="16" t="s">
        <v>155</v>
      </c>
      <c r="BE175" s="144">
        <f>IF(N175="základní",J175,0)</f>
        <v>0</v>
      </c>
      <c r="BF175" s="144">
        <f>IF(N175="snížená",J175,0)</f>
        <v>0</v>
      </c>
      <c r="BG175" s="144">
        <f>IF(N175="zákl. přenesená",J175,0)</f>
        <v>0</v>
      </c>
      <c r="BH175" s="144">
        <f>IF(N175="sníž. přenesená",J175,0)</f>
        <v>0</v>
      </c>
      <c r="BI175" s="144">
        <f>IF(N175="nulová",J175,0)</f>
        <v>0</v>
      </c>
      <c r="BJ175" s="16" t="s">
        <v>78</v>
      </c>
      <c r="BK175" s="144">
        <f>ROUND(I175*H175,2)</f>
        <v>0</v>
      </c>
      <c r="BL175" s="16" t="s">
        <v>88</v>
      </c>
      <c r="BM175" s="143" t="s">
        <v>366</v>
      </c>
    </row>
    <row r="176" spans="2:65" s="1" customFormat="1" ht="19.2">
      <c r="B176" s="31"/>
      <c r="D176" s="145" t="s">
        <v>163</v>
      </c>
      <c r="F176" s="146" t="s">
        <v>2635</v>
      </c>
      <c r="I176" s="147"/>
      <c r="L176" s="31"/>
      <c r="M176" s="148"/>
      <c r="T176" s="55"/>
      <c r="AT176" s="16" t="s">
        <v>163</v>
      </c>
      <c r="AU176" s="16" t="s">
        <v>82</v>
      </c>
    </row>
    <row r="177" spans="2:65" s="11" customFormat="1" ht="22.95" customHeight="1">
      <c r="B177" s="119"/>
      <c r="D177" s="120" t="s">
        <v>72</v>
      </c>
      <c r="E177" s="129" t="s">
        <v>652</v>
      </c>
      <c r="F177" s="129" t="s">
        <v>2636</v>
      </c>
      <c r="I177" s="122"/>
      <c r="J177" s="130">
        <f>BK177</f>
        <v>0</v>
      </c>
      <c r="L177" s="119"/>
      <c r="M177" s="124"/>
      <c r="P177" s="125">
        <f>SUM(P178:P179)</f>
        <v>0</v>
      </c>
      <c r="R177" s="125">
        <f>SUM(R178:R179)</f>
        <v>0</v>
      </c>
      <c r="T177" s="126">
        <f>SUM(T178:T179)</f>
        <v>0</v>
      </c>
      <c r="AR177" s="120" t="s">
        <v>78</v>
      </c>
      <c r="AT177" s="127" t="s">
        <v>72</v>
      </c>
      <c r="AU177" s="127" t="s">
        <v>78</v>
      </c>
      <c r="AY177" s="120" t="s">
        <v>155</v>
      </c>
      <c r="BK177" s="128">
        <f>SUM(BK178:BK179)</f>
        <v>0</v>
      </c>
    </row>
    <row r="178" spans="2:65" s="1" customFormat="1" ht="24.15" customHeight="1">
      <c r="B178" s="31"/>
      <c r="C178" s="156" t="s">
        <v>259</v>
      </c>
      <c r="D178" s="156" t="s">
        <v>167</v>
      </c>
      <c r="E178" s="157" t="s">
        <v>2637</v>
      </c>
      <c r="F178" s="158" t="s">
        <v>2638</v>
      </c>
      <c r="G178" s="159" t="s">
        <v>160</v>
      </c>
      <c r="H178" s="160">
        <v>1.1639999999999999</v>
      </c>
      <c r="I178" s="161"/>
      <c r="J178" s="162">
        <f>ROUND(I178*H178,2)</f>
        <v>0</v>
      </c>
      <c r="K178" s="158" t="s">
        <v>1</v>
      </c>
      <c r="L178" s="31"/>
      <c r="M178" s="163" t="s">
        <v>1</v>
      </c>
      <c r="N178" s="164" t="s">
        <v>38</v>
      </c>
      <c r="P178" s="141">
        <f>O178*H178</f>
        <v>0</v>
      </c>
      <c r="Q178" s="141">
        <v>0</v>
      </c>
      <c r="R178" s="141">
        <f>Q178*H178</f>
        <v>0</v>
      </c>
      <c r="S178" s="141">
        <v>0</v>
      </c>
      <c r="T178" s="142">
        <f>S178*H178</f>
        <v>0</v>
      </c>
      <c r="AR178" s="143" t="s">
        <v>88</v>
      </c>
      <c r="AT178" s="143" t="s">
        <v>167</v>
      </c>
      <c r="AU178" s="143" t="s">
        <v>82</v>
      </c>
      <c r="AY178" s="16" t="s">
        <v>155</v>
      </c>
      <c r="BE178" s="144">
        <f>IF(N178="základní",J178,0)</f>
        <v>0</v>
      </c>
      <c r="BF178" s="144">
        <f>IF(N178="snížená",J178,0)</f>
        <v>0</v>
      </c>
      <c r="BG178" s="144">
        <f>IF(N178="zákl. přenesená",J178,0)</f>
        <v>0</v>
      </c>
      <c r="BH178" s="144">
        <f>IF(N178="sníž. přenesená",J178,0)</f>
        <v>0</v>
      </c>
      <c r="BI178" s="144">
        <f>IF(N178="nulová",J178,0)</f>
        <v>0</v>
      </c>
      <c r="BJ178" s="16" t="s">
        <v>78</v>
      </c>
      <c r="BK178" s="144">
        <f>ROUND(I178*H178,2)</f>
        <v>0</v>
      </c>
      <c r="BL178" s="16" t="s">
        <v>88</v>
      </c>
      <c r="BM178" s="143" t="s">
        <v>378</v>
      </c>
    </row>
    <row r="179" spans="2:65" s="1" customFormat="1">
      <c r="B179" s="31"/>
      <c r="D179" s="145" t="s">
        <v>163</v>
      </c>
      <c r="F179" s="146" t="s">
        <v>2638</v>
      </c>
      <c r="I179" s="147"/>
      <c r="L179" s="31"/>
      <c r="M179" s="185"/>
      <c r="N179" s="186"/>
      <c r="O179" s="186"/>
      <c r="P179" s="186"/>
      <c r="Q179" s="186"/>
      <c r="R179" s="186"/>
      <c r="S179" s="186"/>
      <c r="T179" s="187"/>
      <c r="AT179" s="16" t="s">
        <v>163</v>
      </c>
      <c r="AU179" s="16" t="s">
        <v>82</v>
      </c>
    </row>
    <row r="180" spans="2:65" s="1" customFormat="1" ht="6.9" customHeight="1">
      <c r="B180" s="43"/>
      <c r="C180" s="44"/>
      <c r="D180" s="44"/>
      <c r="E180" s="44"/>
      <c r="F180" s="44"/>
      <c r="G180" s="44"/>
      <c r="H180" s="44"/>
      <c r="I180" s="44"/>
      <c r="J180" s="44"/>
      <c r="K180" s="44"/>
      <c r="L180" s="31"/>
    </row>
  </sheetData>
  <sheetProtection algorithmName="SHA-512" hashValue="KcmfNBo5iBy8zGT0UNFHAEclTmkE5aGrcikkdx/uS/gZEHqvN+jpGEIZf2swaAXCGDGiRtB1f1dpJ/is4lEASw==" saltValue="zXt6se6i3abN/GowdVVIRg==" spinCount="100000" sheet="1" objects="1" scenarios="1"/>
  <autoFilter ref="C123:K179" xr:uid="{00000000-0009-0000-0000-000006000000}"/>
  <mergeCells count="9">
    <mergeCell ref="E87:H87"/>
    <mergeCell ref="E114:H114"/>
    <mergeCell ref="E116:H116"/>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171"/>
  <sheetViews>
    <sheetView showGridLines="0" topLeftCell="A65" workbookViewId="0">
      <selection activeCell="F130" sqref="F130"/>
    </sheetView>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16"/>
      <c r="M2" s="216"/>
      <c r="N2" s="216"/>
      <c r="O2" s="216"/>
      <c r="P2" s="216"/>
      <c r="Q2" s="216"/>
      <c r="R2" s="216"/>
      <c r="S2" s="216"/>
      <c r="T2" s="216"/>
      <c r="U2" s="216"/>
      <c r="V2" s="216"/>
      <c r="AT2" s="16" t="s">
        <v>101</v>
      </c>
    </row>
    <row r="3" spans="2:46" ht="6.9" customHeight="1">
      <c r="B3" s="17"/>
      <c r="C3" s="18"/>
      <c r="D3" s="18"/>
      <c r="E3" s="18"/>
      <c r="F3" s="18"/>
      <c r="G3" s="18"/>
      <c r="H3" s="18"/>
      <c r="I3" s="18"/>
      <c r="J3" s="18"/>
      <c r="K3" s="18"/>
      <c r="L3" s="19"/>
      <c r="AT3" s="16" t="s">
        <v>82</v>
      </c>
    </row>
    <row r="4" spans="2:46" ht="24.9" customHeight="1">
      <c r="B4" s="19"/>
      <c r="D4" s="20" t="s">
        <v>105</v>
      </c>
      <c r="L4" s="19"/>
      <c r="M4" s="87" t="s">
        <v>10</v>
      </c>
      <c r="AT4" s="16" t="s">
        <v>4</v>
      </c>
    </row>
    <row r="5" spans="2:46" ht="6.9" customHeight="1">
      <c r="B5" s="19"/>
      <c r="L5" s="19"/>
    </row>
    <row r="6" spans="2:46" ht="12" customHeight="1">
      <c r="B6" s="19"/>
      <c r="D6" s="26" t="s">
        <v>16</v>
      </c>
      <c r="L6" s="19"/>
    </row>
    <row r="7" spans="2:46" ht="16.5" customHeight="1">
      <c r="B7" s="19"/>
      <c r="E7" s="230" t="str">
        <f>'Rekapitulace stavby'!K6</f>
        <v>Třebenice - nástavba mateřské školy</v>
      </c>
      <c r="F7" s="231"/>
      <c r="G7" s="231"/>
      <c r="H7" s="231"/>
      <c r="L7" s="19"/>
    </row>
    <row r="8" spans="2:46" s="1" customFormat="1" ht="12" customHeight="1">
      <c r="B8" s="31"/>
      <c r="D8" s="26" t="s">
        <v>106</v>
      </c>
      <c r="L8" s="31"/>
    </row>
    <row r="9" spans="2:46" s="1" customFormat="1" ht="16.5" customHeight="1">
      <c r="B9" s="31"/>
      <c r="E9" s="210" t="s">
        <v>2639</v>
      </c>
      <c r="F9" s="229"/>
      <c r="G9" s="229"/>
      <c r="H9" s="229"/>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24. 1. 2025</v>
      </c>
      <c r="L12" s="31"/>
    </row>
    <row r="13" spans="2:46" s="1" customFormat="1" ht="10.95" customHeight="1">
      <c r="B13" s="31"/>
      <c r="L13" s="31"/>
    </row>
    <row r="14" spans="2:46" s="1" customFormat="1" ht="12" customHeight="1">
      <c r="B14" s="31"/>
      <c r="D14" s="26" t="s">
        <v>24</v>
      </c>
      <c r="I14" s="26" t="s">
        <v>25</v>
      </c>
      <c r="J14" s="24" t="str">
        <f>IF('Rekapitulace stavby'!AN10="","",'Rekapitulace stavby'!AN10)</f>
        <v/>
      </c>
      <c r="L14" s="31"/>
    </row>
    <row r="15" spans="2:46" s="1" customFormat="1" ht="18" customHeight="1">
      <c r="B15" s="31"/>
      <c r="E15" s="24" t="str">
        <f>IF('Rekapitulace stavby'!E11="","",'Rekapitulace stavby'!E11)</f>
        <v xml:space="preserve"> </v>
      </c>
      <c r="I15" s="26" t="s">
        <v>26</v>
      </c>
      <c r="J15" s="24" t="str">
        <f>IF('Rekapitulace stavby'!AN11="","",'Rekapitulace stavby'!AN11)</f>
        <v/>
      </c>
      <c r="L15" s="31"/>
    </row>
    <row r="16" spans="2:46" s="1" customFormat="1" ht="6.9" customHeight="1">
      <c r="B16" s="31"/>
      <c r="L16" s="31"/>
    </row>
    <row r="17" spans="2:12" s="1" customFormat="1" ht="12" customHeight="1">
      <c r="B17" s="31"/>
      <c r="D17" s="26" t="s">
        <v>27</v>
      </c>
      <c r="I17" s="26" t="s">
        <v>25</v>
      </c>
      <c r="J17" s="27" t="str">
        <f>'Rekapitulace stavby'!AN13</f>
        <v>Vyplň údaj</v>
      </c>
      <c r="L17" s="31"/>
    </row>
    <row r="18" spans="2:12" s="1" customFormat="1" ht="18" customHeight="1">
      <c r="B18" s="31"/>
      <c r="E18" s="232" t="str">
        <f>'Rekapitulace stavby'!E14</f>
        <v>Vyplň údaj</v>
      </c>
      <c r="F18" s="224"/>
      <c r="G18" s="224"/>
      <c r="H18" s="224"/>
      <c r="I18" s="26" t="s">
        <v>26</v>
      </c>
      <c r="J18" s="27" t="str">
        <f>'Rekapitulace stavby'!AN14</f>
        <v>Vyplň údaj</v>
      </c>
      <c r="L18" s="31"/>
    </row>
    <row r="19" spans="2:12" s="1" customFormat="1" ht="6.9" customHeight="1">
      <c r="B19" s="31"/>
      <c r="L19" s="31"/>
    </row>
    <row r="20" spans="2:12" s="1" customFormat="1" ht="12" customHeight="1">
      <c r="B20" s="31"/>
      <c r="D20" s="26" t="s">
        <v>29</v>
      </c>
      <c r="I20" s="26" t="s">
        <v>25</v>
      </c>
      <c r="J20" s="24" t="str">
        <f>IF('Rekapitulace stavby'!AN16="","",'Rekapitulace stavby'!AN16)</f>
        <v/>
      </c>
      <c r="L20" s="31"/>
    </row>
    <row r="21" spans="2:12" s="1" customFormat="1" ht="18" customHeight="1">
      <c r="B21" s="31"/>
      <c r="E21" s="24" t="str">
        <f>IF('Rekapitulace stavby'!E17="","",'Rekapitulace stavby'!E17)</f>
        <v xml:space="preserve"> </v>
      </c>
      <c r="I21" s="26" t="s">
        <v>26</v>
      </c>
      <c r="J21" s="24" t="str">
        <f>IF('Rekapitulace stavby'!AN17="","",'Rekapitulace stavby'!AN17)</f>
        <v/>
      </c>
      <c r="L21" s="31"/>
    </row>
    <row r="22" spans="2:12" s="1" customFormat="1" ht="6.9" customHeight="1">
      <c r="B22" s="31"/>
      <c r="L22" s="31"/>
    </row>
    <row r="23" spans="2:12" s="1" customFormat="1" ht="12" customHeight="1">
      <c r="B23" s="31"/>
      <c r="D23" s="26" t="s">
        <v>31</v>
      </c>
      <c r="I23" s="26" t="s">
        <v>25</v>
      </c>
      <c r="J23" s="24" t="str">
        <f>IF('Rekapitulace stavby'!AN19="","",'Rekapitulace stavby'!AN19)</f>
        <v/>
      </c>
      <c r="L23" s="31"/>
    </row>
    <row r="24" spans="2:12" s="1" customFormat="1" ht="18" customHeight="1">
      <c r="B24" s="31"/>
      <c r="E24" s="24" t="str">
        <f>IF('Rekapitulace stavby'!E20="","",'Rekapitulace stavby'!E20)</f>
        <v xml:space="preserve"> </v>
      </c>
      <c r="I24" s="26" t="s">
        <v>26</v>
      </c>
      <c r="J24" s="24" t="str">
        <f>IF('Rekapitulace stavby'!AN20="","",'Rekapitulace stavby'!AN20)</f>
        <v/>
      </c>
      <c r="L24" s="31"/>
    </row>
    <row r="25" spans="2:12" s="1" customFormat="1" ht="6.9" customHeight="1">
      <c r="B25" s="31"/>
      <c r="L25" s="31"/>
    </row>
    <row r="26" spans="2:12" s="1" customFormat="1" ht="12" customHeight="1">
      <c r="B26" s="31"/>
      <c r="D26" s="26" t="s">
        <v>32</v>
      </c>
      <c r="L26" s="31"/>
    </row>
    <row r="27" spans="2:12" s="7" customFormat="1" ht="16.5" customHeight="1">
      <c r="B27" s="88"/>
      <c r="E27" s="228" t="s">
        <v>1</v>
      </c>
      <c r="F27" s="228"/>
      <c r="G27" s="228"/>
      <c r="H27" s="228"/>
      <c r="L27" s="88"/>
    </row>
    <row r="28" spans="2:12" s="1" customFormat="1" ht="6.9" customHeight="1">
      <c r="B28" s="31"/>
      <c r="L28" s="31"/>
    </row>
    <row r="29" spans="2:12" s="1" customFormat="1" ht="6.9" customHeight="1">
      <c r="B29" s="31"/>
      <c r="D29" s="52"/>
      <c r="E29" s="52"/>
      <c r="F29" s="52"/>
      <c r="G29" s="52"/>
      <c r="H29" s="52"/>
      <c r="I29" s="52"/>
      <c r="J29" s="52"/>
      <c r="K29" s="52"/>
      <c r="L29" s="31"/>
    </row>
    <row r="30" spans="2:12" s="1" customFormat="1" ht="25.35" customHeight="1">
      <c r="B30" s="31"/>
      <c r="D30" s="89" t="s">
        <v>33</v>
      </c>
      <c r="J30" s="65">
        <f>ROUND(J122, 2)</f>
        <v>0</v>
      </c>
      <c r="L30" s="31"/>
    </row>
    <row r="31" spans="2:12" s="1" customFormat="1" ht="6.9" customHeight="1">
      <c r="B31" s="31"/>
      <c r="D31" s="52"/>
      <c r="E31" s="52"/>
      <c r="F31" s="52"/>
      <c r="G31" s="52"/>
      <c r="H31" s="52"/>
      <c r="I31" s="52"/>
      <c r="J31" s="52"/>
      <c r="K31" s="52"/>
      <c r="L31" s="31"/>
    </row>
    <row r="32" spans="2:12" s="1" customFormat="1" ht="14.4" customHeight="1">
      <c r="B32" s="31"/>
      <c r="F32" s="34" t="s">
        <v>35</v>
      </c>
      <c r="I32" s="34" t="s">
        <v>34</v>
      </c>
      <c r="J32" s="34" t="s">
        <v>36</v>
      </c>
      <c r="L32" s="31"/>
    </row>
    <row r="33" spans="2:12" s="1" customFormat="1" ht="14.4" customHeight="1">
      <c r="B33" s="31"/>
      <c r="D33" s="54" t="s">
        <v>37</v>
      </c>
      <c r="E33" s="26" t="s">
        <v>38</v>
      </c>
      <c r="F33" s="90">
        <f>ROUND((SUM(BE122:BE170)),  2)</f>
        <v>0</v>
      </c>
      <c r="I33" s="91">
        <v>0.21</v>
      </c>
      <c r="J33" s="90">
        <f>ROUND(((SUM(BE122:BE170))*I33),  2)</f>
        <v>0</v>
      </c>
      <c r="L33" s="31"/>
    </row>
    <row r="34" spans="2:12" s="1" customFormat="1" ht="14.4" customHeight="1">
      <c r="B34" s="31"/>
      <c r="E34" s="26" t="s">
        <v>39</v>
      </c>
      <c r="F34" s="90">
        <f>ROUND((SUM(BF122:BF170)),  2)</f>
        <v>0</v>
      </c>
      <c r="I34" s="91">
        <v>0.15</v>
      </c>
      <c r="J34" s="90">
        <f>ROUND(((SUM(BF122:BF170))*I34),  2)</f>
        <v>0</v>
      </c>
      <c r="L34" s="31"/>
    </row>
    <row r="35" spans="2:12" s="1" customFormat="1" ht="14.4" hidden="1" customHeight="1">
      <c r="B35" s="31"/>
      <c r="E35" s="26" t="s">
        <v>40</v>
      </c>
      <c r="F35" s="90">
        <f>ROUND((SUM(BG122:BG170)),  2)</f>
        <v>0</v>
      </c>
      <c r="I35" s="91">
        <v>0.21</v>
      </c>
      <c r="J35" s="90">
        <f>0</f>
        <v>0</v>
      </c>
      <c r="L35" s="31"/>
    </row>
    <row r="36" spans="2:12" s="1" customFormat="1" ht="14.4" hidden="1" customHeight="1">
      <c r="B36" s="31"/>
      <c r="E36" s="26" t="s">
        <v>41</v>
      </c>
      <c r="F36" s="90">
        <f>ROUND((SUM(BH122:BH170)),  2)</f>
        <v>0</v>
      </c>
      <c r="I36" s="91">
        <v>0.15</v>
      </c>
      <c r="J36" s="90">
        <f>0</f>
        <v>0</v>
      </c>
      <c r="L36" s="31"/>
    </row>
    <row r="37" spans="2:12" s="1" customFormat="1" ht="14.4" hidden="1" customHeight="1">
      <c r="B37" s="31"/>
      <c r="E37" s="26" t="s">
        <v>42</v>
      </c>
      <c r="F37" s="90">
        <f>ROUND((SUM(BI122:BI170)),  2)</f>
        <v>0</v>
      </c>
      <c r="I37" s="91">
        <v>0</v>
      </c>
      <c r="J37" s="90">
        <f>0</f>
        <v>0</v>
      </c>
      <c r="L37" s="31"/>
    </row>
    <row r="38" spans="2:12" s="1" customFormat="1" ht="6.9" customHeight="1">
      <c r="B38" s="31"/>
      <c r="L38" s="31"/>
    </row>
    <row r="39" spans="2:12" s="1" customFormat="1" ht="25.35" customHeight="1">
      <c r="B39" s="31"/>
      <c r="C39" s="92"/>
      <c r="D39" s="93" t="s">
        <v>43</v>
      </c>
      <c r="E39" s="56"/>
      <c r="F39" s="56"/>
      <c r="G39" s="94" t="s">
        <v>44</v>
      </c>
      <c r="H39" s="95" t="s">
        <v>45</v>
      </c>
      <c r="I39" s="56"/>
      <c r="J39" s="96">
        <f>SUM(J30:J37)</f>
        <v>0</v>
      </c>
      <c r="K39" s="97"/>
      <c r="L39" s="31"/>
    </row>
    <row r="40" spans="2:12" s="1" customFormat="1" ht="14.4" customHeight="1">
      <c r="B40" s="31"/>
      <c r="L40" s="31"/>
    </row>
    <row r="41" spans="2:12" ht="14.4" customHeight="1">
      <c r="B41" s="19"/>
      <c r="L41" s="19"/>
    </row>
    <row r="42" spans="2:12" ht="14.4" customHeight="1">
      <c r="B42" s="19"/>
      <c r="L42" s="19"/>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46</v>
      </c>
      <c r="E50" s="41"/>
      <c r="F50" s="41"/>
      <c r="G50" s="40" t="s">
        <v>47</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48</v>
      </c>
      <c r="E61" s="33"/>
      <c r="F61" s="98" t="s">
        <v>49</v>
      </c>
      <c r="G61" s="42" t="s">
        <v>48</v>
      </c>
      <c r="H61" s="33"/>
      <c r="I61" s="33"/>
      <c r="J61" s="99" t="s">
        <v>49</v>
      </c>
      <c r="K61" s="33"/>
      <c r="L61" s="31"/>
    </row>
    <row r="62" spans="2:12">
      <c r="B62" s="19"/>
      <c r="L62" s="19"/>
    </row>
    <row r="63" spans="2:12">
      <c r="B63" s="19"/>
      <c r="L63" s="19"/>
    </row>
    <row r="64" spans="2:12">
      <c r="B64" s="19"/>
      <c r="L64" s="19"/>
    </row>
    <row r="65" spans="2:12" s="1" customFormat="1" ht="13.2">
      <c r="B65" s="31"/>
      <c r="D65" s="40" t="s">
        <v>50</v>
      </c>
      <c r="E65" s="41"/>
      <c r="F65" s="41"/>
      <c r="G65" s="40" t="s">
        <v>51</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48</v>
      </c>
      <c r="E76" s="33"/>
      <c r="F76" s="98" t="s">
        <v>49</v>
      </c>
      <c r="G76" s="42" t="s">
        <v>48</v>
      </c>
      <c r="H76" s="33"/>
      <c r="I76" s="33"/>
      <c r="J76" s="99" t="s">
        <v>49</v>
      </c>
      <c r="K76" s="33"/>
      <c r="L76" s="31"/>
    </row>
    <row r="77" spans="2:12" s="1" customFormat="1" ht="14.4" customHeight="1">
      <c r="B77" s="43"/>
      <c r="C77" s="44"/>
      <c r="D77" s="44"/>
      <c r="E77" s="44"/>
      <c r="F77" s="44"/>
      <c r="G77" s="44"/>
      <c r="H77" s="44"/>
      <c r="I77" s="44"/>
      <c r="J77" s="44"/>
      <c r="K77" s="44"/>
      <c r="L77" s="31"/>
    </row>
    <row r="81" spans="2:47" s="1" customFormat="1" ht="6.9" customHeight="1">
      <c r="B81" s="45"/>
      <c r="C81" s="46"/>
      <c r="D81" s="46"/>
      <c r="E81" s="46"/>
      <c r="F81" s="46"/>
      <c r="G81" s="46"/>
      <c r="H81" s="46"/>
      <c r="I81" s="46"/>
      <c r="J81" s="46"/>
      <c r="K81" s="46"/>
      <c r="L81" s="31"/>
    </row>
    <row r="82" spans="2:47" s="1" customFormat="1" ht="24.9" customHeight="1">
      <c r="B82" s="31"/>
      <c r="C82" s="20" t="s">
        <v>108</v>
      </c>
      <c r="L82" s="31"/>
    </row>
    <row r="83" spans="2:47" s="1" customFormat="1" ht="6.9" customHeight="1">
      <c r="B83" s="31"/>
      <c r="L83" s="31"/>
    </row>
    <row r="84" spans="2:47" s="1" customFormat="1" ht="12" customHeight="1">
      <c r="B84" s="31"/>
      <c r="C84" s="26" t="s">
        <v>16</v>
      </c>
      <c r="L84" s="31"/>
    </row>
    <row r="85" spans="2:47" s="1" customFormat="1" ht="16.5" customHeight="1">
      <c r="B85" s="31"/>
      <c r="E85" s="230" t="str">
        <f>E7</f>
        <v>Třebenice - nástavba mateřské školy</v>
      </c>
      <c r="F85" s="231"/>
      <c r="G85" s="231"/>
      <c r="H85" s="231"/>
      <c r="L85" s="31"/>
    </row>
    <row r="86" spans="2:47" s="1" customFormat="1" ht="12" customHeight="1">
      <c r="B86" s="31"/>
      <c r="C86" s="26" t="s">
        <v>106</v>
      </c>
      <c r="L86" s="31"/>
    </row>
    <row r="87" spans="2:47" s="1" customFormat="1" ht="16.5" customHeight="1">
      <c r="B87" s="31"/>
      <c r="E87" s="210" t="str">
        <f>E9</f>
        <v>8 - vzduchotechnika</v>
      </c>
      <c r="F87" s="229"/>
      <c r="G87" s="229"/>
      <c r="H87" s="229"/>
      <c r="L87" s="31"/>
    </row>
    <row r="88" spans="2:47" s="1" customFormat="1" ht="6.9" customHeight="1">
      <c r="B88" s="31"/>
      <c r="L88" s="31"/>
    </row>
    <row r="89" spans="2:47" s="1" customFormat="1" ht="12" customHeight="1">
      <c r="B89" s="31"/>
      <c r="C89" s="26" t="s">
        <v>20</v>
      </c>
      <c r="F89" s="24" t="str">
        <f>F12</f>
        <v xml:space="preserve"> </v>
      </c>
      <c r="I89" s="26" t="s">
        <v>22</v>
      </c>
      <c r="J89" s="51" t="str">
        <f>IF(J12="","",J12)</f>
        <v>24. 1. 2025</v>
      </c>
      <c r="L89" s="31"/>
    </row>
    <row r="90" spans="2:47" s="1" customFormat="1" ht="6.9" customHeight="1">
      <c r="B90" s="31"/>
      <c r="L90" s="31"/>
    </row>
    <row r="91" spans="2:47" s="1" customFormat="1" ht="15.15" customHeight="1">
      <c r="B91" s="31"/>
      <c r="C91" s="26" t="s">
        <v>24</v>
      </c>
      <c r="F91" s="24" t="str">
        <f>E15</f>
        <v xml:space="preserve"> </v>
      </c>
      <c r="I91" s="26" t="s">
        <v>29</v>
      </c>
      <c r="J91" s="29" t="str">
        <f>E21</f>
        <v xml:space="preserve"> </v>
      </c>
      <c r="L91" s="31"/>
    </row>
    <row r="92" spans="2:47" s="1" customFormat="1" ht="15.15" customHeight="1">
      <c r="B92" s="31"/>
      <c r="C92" s="26" t="s">
        <v>27</v>
      </c>
      <c r="F92" s="24" t="str">
        <f>IF(E18="","",E18)</f>
        <v>Vyplň údaj</v>
      </c>
      <c r="I92" s="26" t="s">
        <v>31</v>
      </c>
      <c r="J92" s="29" t="str">
        <f>E24</f>
        <v xml:space="preserve"> </v>
      </c>
      <c r="L92" s="31"/>
    </row>
    <row r="93" spans="2:47" s="1" customFormat="1" ht="10.35" customHeight="1">
      <c r="B93" s="31"/>
      <c r="L93" s="31"/>
    </row>
    <row r="94" spans="2:47" s="1" customFormat="1" ht="29.25" customHeight="1">
      <c r="B94" s="31"/>
      <c r="C94" s="100" t="s">
        <v>109</v>
      </c>
      <c r="D94" s="92"/>
      <c r="E94" s="92"/>
      <c r="F94" s="92"/>
      <c r="G94" s="92"/>
      <c r="H94" s="92"/>
      <c r="I94" s="92"/>
      <c r="J94" s="101" t="s">
        <v>110</v>
      </c>
      <c r="K94" s="92"/>
      <c r="L94" s="31"/>
    </row>
    <row r="95" spans="2:47" s="1" customFormat="1" ht="10.35" customHeight="1">
      <c r="B95" s="31"/>
      <c r="L95" s="31"/>
    </row>
    <row r="96" spans="2:47" s="1" customFormat="1" ht="22.95" customHeight="1">
      <c r="B96" s="31"/>
      <c r="C96" s="102" t="s">
        <v>111</v>
      </c>
      <c r="J96" s="65">
        <f>J122</f>
        <v>0</v>
      </c>
      <c r="L96" s="31"/>
      <c r="AU96" s="16" t="s">
        <v>112</v>
      </c>
    </row>
    <row r="97" spans="2:12" s="8" customFormat="1" ht="24.9" customHeight="1">
      <c r="B97" s="103"/>
      <c r="D97" s="104" t="s">
        <v>122</v>
      </c>
      <c r="E97" s="105"/>
      <c r="F97" s="105"/>
      <c r="G97" s="105"/>
      <c r="H97" s="105"/>
      <c r="I97" s="105"/>
      <c r="J97" s="106">
        <f>J123</f>
        <v>0</v>
      </c>
      <c r="L97" s="103"/>
    </row>
    <row r="98" spans="2:12" s="9" customFormat="1" ht="19.95" customHeight="1">
      <c r="B98" s="107"/>
      <c r="D98" s="108" t="s">
        <v>128</v>
      </c>
      <c r="E98" s="109"/>
      <c r="F98" s="109"/>
      <c r="G98" s="109"/>
      <c r="H98" s="109"/>
      <c r="I98" s="109"/>
      <c r="J98" s="110">
        <f>J124</f>
        <v>0</v>
      </c>
      <c r="L98" s="107"/>
    </row>
    <row r="99" spans="2:12" s="9" customFormat="1" ht="14.85" customHeight="1">
      <c r="B99" s="107"/>
      <c r="D99" s="108" t="s">
        <v>2640</v>
      </c>
      <c r="E99" s="109"/>
      <c r="F99" s="109"/>
      <c r="G99" s="109"/>
      <c r="H99" s="109"/>
      <c r="I99" s="109"/>
      <c r="J99" s="110">
        <f>J125</f>
        <v>0</v>
      </c>
      <c r="L99" s="107"/>
    </row>
    <row r="100" spans="2:12" s="9" customFormat="1" ht="14.85" customHeight="1">
      <c r="B100" s="107"/>
      <c r="D100" s="108" t="s">
        <v>2641</v>
      </c>
      <c r="E100" s="109"/>
      <c r="F100" s="109"/>
      <c r="G100" s="109"/>
      <c r="H100" s="109"/>
      <c r="I100" s="109"/>
      <c r="J100" s="110">
        <f>J146</f>
        <v>0</v>
      </c>
      <c r="L100" s="107"/>
    </row>
    <row r="101" spans="2:12" s="9" customFormat="1" ht="14.85" customHeight="1">
      <c r="B101" s="107"/>
      <c r="D101" s="108" t="s">
        <v>2642</v>
      </c>
      <c r="E101" s="109"/>
      <c r="F101" s="109"/>
      <c r="G101" s="109"/>
      <c r="H101" s="109"/>
      <c r="I101" s="109"/>
      <c r="J101" s="110">
        <f>J161</f>
        <v>0</v>
      </c>
      <c r="L101" s="107"/>
    </row>
    <row r="102" spans="2:12" s="9" customFormat="1" ht="14.85" customHeight="1">
      <c r="B102" s="107"/>
      <c r="D102" s="108" t="s">
        <v>2643</v>
      </c>
      <c r="E102" s="109"/>
      <c r="F102" s="109"/>
      <c r="G102" s="109"/>
      <c r="H102" s="109"/>
      <c r="I102" s="109"/>
      <c r="J102" s="110">
        <f>J166</f>
        <v>0</v>
      </c>
      <c r="L102" s="107"/>
    </row>
    <row r="103" spans="2:12" s="1" customFormat="1" ht="21.75" customHeight="1">
      <c r="B103" s="31"/>
      <c r="L103" s="31"/>
    </row>
    <row r="104" spans="2:12" s="1" customFormat="1" ht="6.9" customHeight="1">
      <c r="B104" s="43"/>
      <c r="C104" s="44"/>
      <c r="D104" s="44"/>
      <c r="E104" s="44"/>
      <c r="F104" s="44"/>
      <c r="G104" s="44"/>
      <c r="H104" s="44"/>
      <c r="I104" s="44"/>
      <c r="J104" s="44"/>
      <c r="K104" s="44"/>
      <c r="L104" s="31"/>
    </row>
    <row r="108" spans="2:12" s="1" customFormat="1" ht="6.9" customHeight="1">
      <c r="B108" s="45"/>
      <c r="C108" s="46"/>
      <c r="D108" s="46"/>
      <c r="E108" s="46"/>
      <c r="F108" s="46"/>
      <c r="G108" s="46"/>
      <c r="H108" s="46"/>
      <c r="I108" s="46"/>
      <c r="J108" s="46"/>
      <c r="K108" s="46"/>
      <c r="L108" s="31"/>
    </row>
    <row r="109" spans="2:12" s="1" customFormat="1" ht="24.9" customHeight="1">
      <c r="B109" s="31"/>
      <c r="C109" s="20" t="s">
        <v>140</v>
      </c>
      <c r="L109" s="31"/>
    </row>
    <row r="110" spans="2:12" s="1" customFormat="1" ht="6.9" customHeight="1">
      <c r="B110" s="31"/>
      <c r="L110" s="31"/>
    </row>
    <row r="111" spans="2:12" s="1" customFormat="1" ht="12" customHeight="1">
      <c r="B111" s="31"/>
      <c r="C111" s="26" t="s">
        <v>16</v>
      </c>
      <c r="L111" s="31"/>
    </row>
    <row r="112" spans="2:12" s="1" customFormat="1" ht="16.5" customHeight="1">
      <c r="B112" s="31"/>
      <c r="E112" s="230" t="str">
        <f>E7</f>
        <v>Třebenice - nástavba mateřské školy</v>
      </c>
      <c r="F112" s="231"/>
      <c r="G112" s="231"/>
      <c r="H112" s="231"/>
      <c r="L112" s="31"/>
    </row>
    <row r="113" spans="2:65" s="1" customFormat="1" ht="12" customHeight="1">
      <c r="B113" s="31"/>
      <c r="C113" s="26" t="s">
        <v>106</v>
      </c>
      <c r="L113" s="31"/>
    </row>
    <row r="114" spans="2:65" s="1" customFormat="1" ht="16.5" customHeight="1">
      <c r="B114" s="31"/>
      <c r="E114" s="210" t="str">
        <f>E9</f>
        <v>8 - vzduchotechnika</v>
      </c>
      <c r="F114" s="229"/>
      <c r="G114" s="229"/>
      <c r="H114" s="229"/>
      <c r="L114" s="31"/>
    </row>
    <row r="115" spans="2:65" s="1" customFormat="1" ht="6.9" customHeight="1">
      <c r="B115" s="31"/>
      <c r="L115" s="31"/>
    </row>
    <row r="116" spans="2:65" s="1" customFormat="1" ht="12" customHeight="1">
      <c r="B116" s="31"/>
      <c r="C116" s="26" t="s">
        <v>20</v>
      </c>
      <c r="F116" s="24" t="str">
        <f>F12</f>
        <v xml:space="preserve"> </v>
      </c>
      <c r="I116" s="26" t="s">
        <v>22</v>
      </c>
      <c r="J116" s="51" t="str">
        <f>IF(J12="","",J12)</f>
        <v>24. 1. 2025</v>
      </c>
      <c r="L116" s="31"/>
    </row>
    <row r="117" spans="2:65" s="1" customFormat="1" ht="6.9" customHeight="1">
      <c r="B117" s="31"/>
      <c r="L117" s="31"/>
    </row>
    <row r="118" spans="2:65" s="1" customFormat="1" ht="15.15" customHeight="1">
      <c r="B118" s="31"/>
      <c r="C118" s="26" t="s">
        <v>24</v>
      </c>
      <c r="F118" s="24" t="str">
        <f>E15</f>
        <v xml:space="preserve"> </v>
      </c>
      <c r="I118" s="26" t="s">
        <v>29</v>
      </c>
      <c r="J118" s="29" t="str">
        <f>E21</f>
        <v xml:space="preserve"> </v>
      </c>
      <c r="L118" s="31"/>
    </row>
    <row r="119" spans="2:65" s="1" customFormat="1" ht="15.15" customHeight="1">
      <c r="B119" s="31"/>
      <c r="C119" s="26" t="s">
        <v>27</v>
      </c>
      <c r="F119" s="24" t="str">
        <f>IF(E18="","",E18)</f>
        <v>Vyplň údaj</v>
      </c>
      <c r="I119" s="26" t="s">
        <v>31</v>
      </c>
      <c r="J119" s="29" t="str">
        <f>E24</f>
        <v xml:space="preserve"> </v>
      </c>
      <c r="L119" s="31"/>
    </row>
    <row r="120" spans="2:65" s="1" customFormat="1" ht="10.35" customHeight="1">
      <c r="B120" s="31"/>
      <c r="L120" s="31"/>
    </row>
    <row r="121" spans="2:65" s="10" customFormat="1" ht="29.25" customHeight="1">
      <c r="B121" s="111"/>
      <c r="C121" s="112" t="s">
        <v>141</v>
      </c>
      <c r="D121" s="113" t="s">
        <v>58</v>
      </c>
      <c r="E121" s="113" t="s">
        <v>54</v>
      </c>
      <c r="F121" s="113" t="s">
        <v>55</v>
      </c>
      <c r="G121" s="113" t="s">
        <v>142</v>
      </c>
      <c r="H121" s="113" t="s">
        <v>143</v>
      </c>
      <c r="I121" s="113" t="s">
        <v>144</v>
      </c>
      <c r="J121" s="113" t="s">
        <v>110</v>
      </c>
      <c r="K121" s="114" t="s">
        <v>145</v>
      </c>
      <c r="L121" s="111"/>
      <c r="M121" s="58" t="s">
        <v>1</v>
      </c>
      <c r="N121" s="59" t="s">
        <v>37</v>
      </c>
      <c r="O121" s="59" t="s">
        <v>146</v>
      </c>
      <c r="P121" s="59" t="s">
        <v>147</v>
      </c>
      <c r="Q121" s="59" t="s">
        <v>148</v>
      </c>
      <c r="R121" s="59" t="s">
        <v>149</v>
      </c>
      <c r="S121" s="59" t="s">
        <v>150</v>
      </c>
      <c r="T121" s="60" t="s">
        <v>151</v>
      </c>
    </row>
    <row r="122" spans="2:65" s="1" customFormat="1" ht="22.95" customHeight="1">
      <c r="B122" s="31"/>
      <c r="C122" s="63" t="s">
        <v>152</v>
      </c>
      <c r="J122" s="115">
        <f>BK122</f>
        <v>0</v>
      </c>
      <c r="L122" s="31"/>
      <c r="M122" s="61"/>
      <c r="N122" s="52"/>
      <c r="O122" s="52"/>
      <c r="P122" s="116">
        <f>P123</f>
        <v>0</v>
      </c>
      <c r="Q122" s="52"/>
      <c r="R122" s="116">
        <f>R123</f>
        <v>0</v>
      </c>
      <c r="S122" s="52"/>
      <c r="T122" s="117">
        <f>T123</f>
        <v>0</v>
      </c>
      <c r="AT122" s="16" t="s">
        <v>72</v>
      </c>
      <c r="AU122" s="16" t="s">
        <v>112</v>
      </c>
      <c r="BK122" s="118">
        <f>BK123</f>
        <v>0</v>
      </c>
    </row>
    <row r="123" spans="2:65" s="11" customFormat="1" ht="25.95" customHeight="1">
      <c r="B123" s="119"/>
      <c r="D123" s="120" t="s">
        <v>72</v>
      </c>
      <c r="E123" s="121" t="s">
        <v>660</v>
      </c>
      <c r="F123" s="121" t="s">
        <v>661</v>
      </c>
      <c r="I123" s="122"/>
      <c r="J123" s="123">
        <f>BK123</f>
        <v>0</v>
      </c>
      <c r="L123" s="119"/>
      <c r="M123" s="124"/>
      <c r="P123" s="125">
        <f>P124</f>
        <v>0</v>
      </c>
      <c r="R123" s="125">
        <f>R124</f>
        <v>0</v>
      </c>
      <c r="T123" s="126">
        <f>T124</f>
        <v>0</v>
      </c>
      <c r="AR123" s="120" t="s">
        <v>82</v>
      </c>
      <c r="AT123" s="127" t="s">
        <v>72</v>
      </c>
      <c r="AU123" s="127" t="s">
        <v>73</v>
      </c>
      <c r="AY123" s="120" t="s">
        <v>155</v>
      </c>
      <c r="BK123" s="128">
        <f>BK124</f>
        <v>0</v>
      </c>
    </row>
    <row r="124" spans="2:65" s="11" customFormat="1" ht="22.95" customHeight="1">
      <c r="B124" s="119"/>
      <c r="D124" s="120" t="s">
        <v>72</v>
      </c>
      <c r="E124" s="129" t="s">
        <v>931</v>
      </c>
      <c r="F124" s="129" t="s">
        <v>932</v>
      </c>
      <c r="I124" s="122"/>
      <c r="J124" s="130">
        <f>BK124</f>
        <v>0</v>
      </c>
      <c r="L124" s="119"/>
      <c r="M124" s="124"/>
      <c r="P124" s="125">
        <f>P125+P146+P161+P166</f>
        <v>0</v>
      </c>
      <c r="R124" s="125">
        <f>R125+R146+R161+R166</f>
        <v>0</v>
      </c>
      <c r="T124" s="126">
        <f>T125+T146+T161+T166</f>
        <v>0</v>
      </c>
      <c r="AR124" s="120" t="s">
        <v>82</v>
      </c>
      <c r="AT124" s="127" t="s">
        <v>72</v>
      </c>
      <c r="AU124" s="127" t="s">
        <v>78</v>
      </c>
      <c r="AY124" s="120" t="s">
        <v>155</v>
      </c>
      <c r="BK124" s="128">
        <f>BK125+BK146+BK161+BK166</f>
        <v>0</v>
      </c>
    </row>
    <row r="125" spans="2:65" s="11" customFormat="1" ht="20.85" customHeight="1">
      <c r="B125" s="119"/>
      <c r="D125" s="120" t="s">
        <v>72</v>
      </c>
      <c r="E125" s="129" t="s">
        <v>1872</v>
      </c>
      <c r="F125" s="129" t="s">
        <v>2644</v>
      </c>
      <c r="I125" s="122"/>
      <c r="J125" s="130">
        <f>BK125</f>
        <v>0</v>
      </c>
      <c r="L125" s="119"/>
      <c r="M125" s="124"/>
      <c r="P125" s="125">
        <f>SUM(P126:P145)</f>
        <v>0</v>
      </c>
      <c r="R125" s="125">
        <f>SUM(R126:R145)</f>
        <v>0</v>
      </c>
      <c r="T125" s="126">
        <f>SUM(T126:T145)</f>
        <v>0</v>
      </c>
      <c r="AR125" s="120" t="s">
        <v>78</v>
      </c>
      <c r="AT125" s="127" t="s">
        <v>72</v>
      </c>
      <c r="AU125" s="127" t="s">
        <v>82</v>
      </c>
      <c r="AY125" s="120" t="s">
        <v>155</v>
      </c>
      <c r="BK125" s="128">
        <f>SUM(BK126:BK145)</f>
        <v>0</v>
      </c>
    </row>
    <row r="126" spans="2:65" s="1" customFormat="1" ht="16.5" customHeight="1">
      <c r="B126" s="31"/>
      <c r="C126" s="156" t="s">
        <v>73</v>
      </c>
      <c r="D126" s="156" t="s">
        <v>167</v>
      </c>
      <c r="E126" s="157" t="s">
        <v>2645</v>
      </c>
      <c r="F126" s="158" t="s">
        <v>2646</v>
      </c>
      <c r="G126" s="159" t="s">
        <v>929</v>
      </c>
      <c r="H126" s="160">
        <v>1</v>
      </c>
      <c r="I126" s="161"/>
      <c r="J126" s="162">
        <f>ROUND(I126*H126,2)</f>
        <v>0</v>
      </c>
      <c r="K126" s="158" t="s">
        <v>1</v>
      </c>
      <c r="L126" s="31"/>
      <c r="M126" s="163" t="s">
        <v>1</v>
      </c>
      <c r="N126" s="164" t="s">
        <v>38</v>
      </c>
      <c r="P126" s="141">
        <f>O126*H126</f>
        <v>0</v>
      </c>
      <c r="Q126" s="141">
        <v>0</v>
      </c>
      <c r="R126" s="141">
        <f>Q126*H126</f>
        <v>0</v>
      </c>
      <c r="S126" s="141">
        <v>0</v>
      </c>
      <c r="T126" s="142">
        <f>S126*H126</f>
        <v>0</v>
      </c>
      <c r="AR126" s="143" t="s">
        <v>269</v>
      </c>
      <c r="AT126" s="143" t="s">
        <v>167</v>
      </c>
      <c r="AU126" s="143" t="s">
        <v>85</v>
      </c>
      <c r="AY126" s="16" t="s">
        <v>155</v>
      </c>
      <c r="BE126" s="144">
        <f>IF(N126="základní",J126,0)</f>
        <v>0</v>
      </c>
      <c r="BF126" s="144">
        <f>IF(N126="snížená",J126,0)</f>
        <v>0</v>
      </c>
      <c r="BG126" s="144">
        <f>IF(N126="zákl. přenesená",J126,0)</f>
        <v>0</v>
      </c>
      <c r="BH126" s="144">
        <f>IF(N126="sníž. přenesená",J126,0)</f>
        <v>0</v>
      </c>
      <c r="BI126" s="144">
        <f>IF(N126="nulová",J126,0)</f>
        <v>0</v>
      </c>
      <c r="BJ126" s="16" t="s">
        <v>78</v>
      </c>
      <c r="BK126" s="144">
        <f>ROUND(I126*H126,2)</f>
        <v>0</v>
      </c>
      <c r="BL126" s="16" t="s">
        <v>269</v>
      </c>
      <c r="BM126" s="143" t="s">
        <v>82</v>
      </c>
    </row>
    <row r="127" spans="2:65" s="1" customFormat="1">
      <c r="B127" s="31"/>
      <c r="D127" s="145" t="s">
        <v>163</v>
      </c>
      <c r="F127" s="146" t="s">
        <v>2646</v>
      </c>
      <c r="I127" s="147"/>
      <c r="L127" s="31"/>
      <c r="M127" s="148"/>
      <c r="T127" s="55"/>
      <c r="AT127" s="16" t="s">
        <v>163</v>
      </c>
      <c r="AU127" s="16" t="s">
        <v>85</v>
      </c>
    </row>
    <row r="128" spans="2:65" s="1" customFormat="1" ht="21.75" customHeight="1">
      <c r="B128" s="31"/>
      <c r="C128" s="156" t="s">
        <v>73</v>
      </c>
      <c r="D128" s="156" t="s">
        <v>167</v>
      </c>
      <c r="E128" s="157" t="s">
        <v>2647</v>
      </c>
      <c r="F128" s="158" t="s">
        <v>2648</v>
      </c>
      <c r="G128" s="159" t="s">
        <v>929</v>
      </c>
      <c r="H128" s="160">
        <v>1</v>
      </c>
      <c r="I128" s="161"/>
      <c r="J128" s="162">
        <f>ROUND(I128*H128,2)</f>
        <v>0</v>
      </c>
      <c r="K128" s="158" t="s">
        <v>1</v>
      </c>
      <c r="L128" s="31"/>
      <c r="M128" s="163" t="s">
        <v>1</v>
      </c>
      <c r="N128" s="164" t="s">
        <v>38</v>
      </c>
      <c r="P128" s="141">
        <f>O128*H128</f>
        <v>0</v>
      </c>
      <c r="Q128" s="141">
        <v>0</v>
      </c>
      <c r="R128" s="141">
        <f>Q128*H128</f>
        <v>0</v>
      </c>
      <c r="S128" s="141">
        <v>0</v>
      </c>
      <c r="T128" s="142">
        <f>S128*H128</f>
        <v>0</v>
      </c>
      <c r="AR128" s="143" t="s">
        <v>269</v>
      </c>
      <c r="AT128" s="143" t="s">
        <v>167</v>
      </c>
      <c r="AU128" s="143" t="s">
        <v>85</v>
      </c>
      <c r="AY128" s="16" t="s">
        <v>155</v>
      </c>
      <c r="BE128" s="144">
        <f>IF(N128="základní",J128,0)</f>
        <v>0</v>
      </c>
      <c r="BF128" s="144">
        <f>IF(N128="snížená",J128,0)</f>
        <v>0</v>
      </c>
      <c r="BG128" s="144">
        <f>IF(N128="zákl. přenesená",J128,0)</f>
        <v>0</v>
      </c>
      <c r="BH128" s="144">
        <f>IF(N128="sníž. přenesená",J128,0)</f>
        <v>0</v>
      </c>
      <c r="BI128" s="144">
        <f>IF(N128="nulová",J128,0)</f>
        <v>0</v>
      </c>
      <c r="BJ128" s="16" t="s">
        <v>78</v>
      </c>
      <c r="BK128" s="144">
        <f>ROUND(I128*H128,2)</f>
        <v>0</v>
      </c>
      <c r="BL128" s="16" t="s">
        <v>269</v>
      </c>
      <c r="BM128" s="143" t="s">
        <v>88</v>
      </c>
    </row>
    <row r="129" spans="2:65" s="1" customFormat="1">
      <c r="B129" s="31"/>
      <c r="D129" s="145" t="s">
        <v>163</v>
      </c>
      <c r="F129" s="146" t="s">
        <v>2648</v>
      </c>
      <c r="I129" s="147"/>
      <c r="L129" s="31"/>
      <c r="M129" s="148"/>
      <c r="T129" s="55"/>
      <c r="AT129" s="16" t="s">
        <v>163</v>
      </c>
      <c r="AU129" s="16" t="s">
        <v>85</v>
      </c>
    </row>
    <row r="130" spans="2:65" s="1" customFormat="1" ht="16.5" customHeight="1">
      <c r="B130" s="31"/>
      <c r="C130" s="156" t="s">
        <v>73</v>
      </c>
      <c r="D130" s="156" t="s">
        <v>167</v>
      </c>
      <c r="E130" s="157" t="s">
        <v>2649</v>
      </c>
      <c r="F130" s="158" t="s">
        <v>2650</v>
      </c>
      <c r="G130" s="159" t="s">
        <v>929</v>
      </c>
      <c r="H130" s="160">
        <v>2</v>
      </c>
      <c r="I130" s="161"/>
      <c r="J130" s="162">
        <f>ROUND(I130*H130,2)</f>
        <v>0</v>
      </c>
      <c r="K130" s="158" t="s">
        <v>1</v>
      </c>
      <c r="L130" s="31"/>
      <c r="M130" s="163" t="s">
        <v>1</v>
      </c>
      <c r="N130" s="164" t="s">
        <v>38</v>
      </c>
      <c r="P130" s="141">
        <f>O130*H130</f>
        <v>0</v>
      </c>
      <c r="Q130" s="141">
        <v>0</v>
      </c>
      <c r="R130" s="141">
        <f>Q130*H130</f>
        <v>0</v>
      </c>
      <c r="S130" s="141">
        <v>0</v>
      </c>
      <c r="T130" s="142">
        <f>S130*H130</f>
        <v>0</v>
      </c>
      <c r="AR130" s="143" t="s">
        <v>269</v>
      </c>
      <c r="AT130" s="143" t="s">
        <v>167</v>
      </c>
      <c r="AU130" s="143" t="s">
        <v>85</v>
      </c>
      <c r="AY130" s="16" t="s">
        <v>155</v>
      </c>
      <c r="BE130" s="144">
        <f>IF(N130="základní",J130,0)</f>
        <v>0</v>
      </c>
      <c r="BF130" s="144">
        <f>IF(N130="snížená",J130,0)</f>
        <v>0</v>
      </c>
      <c r="BG130" s="144">
        <f>IF(N130="zákl. přenesená",J130,0)</f>
        <v>0</v>
      </c>
      <c r="BH130" s="144">
        <f>IF(N130="sníž. přenesená",J130,0)</f>
        <v>0</v>
      </c>
      <c r="BI130" s="144">
        <f>IF(N130="nulová",J130,0)</f>
        <v>0</v>
      </c>
      <c r="BJ130" s="16" t="s">
        <v>78</v>
      </c>
      <c r="BK130" s="144">
        <f>ROUND(I130*H130,2)</f>
        <v>0</v>
      </c>
      <c r="BL130" s="16" t="s">
        <v>269</v>
      </c>
      <c r="BM130" s="143" t="s">
        <v>94</v>
      </c>
    </row>
    <row r="131" spans="2:65" s="1" customFormat="1">
      <c r="B131" s="31"/>
      <c r="D131" s="145" t="s">
        <v>163</v>
      </c>
      <c r="F131" s="146" t="s">
        <v>2650</v>
      </c>
      <c r="I131" s="147"/>
      <c r="L131" s="31"/>
      <c r="M131" s="148"/>
      <c r="T131" s="55"/>
      <c r="AT131" s="16" t="s">
        <v>163</v>
      </c>
      <c r="AU131" s="16" t="s">
        <v>85</v>
      </c>
    </row>
    <row r="132" spans="2:65" s="1" customFormat="1" ht="16.5" customHeight="1">
      <c r="B132" s="31"/>
      <c r="C132" s="156" t="s">
        <v>73</v>
      </c>
      <c r="D132" s="156" t="s">
        <v>167</v>
      </c>
      <c r="E132" s="157" t="s">
        <v>2651</v>
      </c>
      <c r="F132" s="158" t="s">
        <v>2652</v>
      </c>
      <c r="G132" s="159" t="s">
        <v>2653</v>
      </c>
      <c r="H132" s="160">
        <v>1</v>
      </c>
      <c r="I132" s="161"/>
      <c r="J132" s="162">
        <f>ROUND(I132*H132,2)</f>
        <v>0</v>
      </c>
      <c r="K132" s="158" t="s">
        <v>1</v>
      </c>
      <c r="L132" s="31"/>
      <c r="M132" s="163" t="s">
        <v>1</v>
      </c>
      <c r="N132" s="164" t="s">
        <v>38</v>
      </c>
      <c r="P132" s="141">
        <f>O132*H132</f>
        <v>0</v>
      </c>
      <c r="Q132" s="141">
        <v>0</v>
      </c>
      <c r="R132" s="141">
        <f>Q132*H132</f>
        <v>0</v>
      </c>
      <c r="S132" s="141">
        <v>0</v>
      </c>
      <c r="T132" s="142">
        <f>S132*H132</f>
        <v>0</v>
      </c>
      <c r="AR132" s="143" t="s">
        <v>269</v>
      </c>
      <c r="AT132" s="143" t="s">
        <v>167</v>
      </c>
      <c r="AU132" s="143" t="s">
        <v>85</v>
      </c>
      <c r="AY132" s="16" t="s">
        <v>155</v>
      </c>
      <c r="BE132" s="144">
        <f>IF(N132="základní",J132,0)</f>
        <v>0</v>
      </c>
      <c r="BF132" s="144">
        <f>IF(N132="snížená",J132,0)</f>
        <v>0</v>
      </c>
      <c r="BG132" s="144">
        <f>IF(N132="zákl. přenesená",J132,0)</f>
        <v>0</v>
      </c>
      <c r="BH132" s="144">
        <f>IF(N132="sníž. přenesená",J132,0)</f>
        <v>0</v>
      </c>
      <c r="BI132" s="144">
        <f>IF(N132="nulová",J132,0)</f>
        <v>0</v>
      </c>
      <c r="BJ132" s="16" t="s">
        <v>78</v>
      </c>
      <c r="BK132" s="144">
        <f>ROUND(I132*H132,2)</f>
        <v>0</v>
      </c>
      <c r="BL132" s="16" t="s">
        <v>269</v>
      </c>
      <c r="BM132" s="143" t="s">
        <v>99</v>
      </c>
    </row>
    <row r="133" spans="2:65" s="1" customFormat="1">
      <c r="B133" s="31"/>
      <c r="D133" s="145" t="s">
        <v>163</v>
      </c>
      <c r="F133" s="146" t="s">
        <v>2652</v>
      </c>
      <c r="I133" s="147"/>
      <c r="L133" s="31"/>
      <c r="M133" s="148"/>
      <c r="T133" s="55"/>
      <c r="AT133" s="16" t="s">
        <v>163</v>
      </c>
      <c r="AU133" s="16" t="s">
        <v>85</v>
      </c>
    </row>
    <row r="134" spans="2:65" s="1" customFormat="1" ht="21.75" customHeight="1">
      <c r="B134" s="31"/>
      <c r="C134" s="156" t="s">
        <v>73</v>
      </c>
      <c r="D134" s="156" t="s">
        <v>167</v>
      </c>
      <c r="E134" s="157" t="s">
        <v>2654</v>
      </c>
      <c r="F134" s="158" t="s">
        <v>2655</v>
      </c>
      <c r="G134" s="159" t="s">
        <v>929</v>
      </c>
      <c r="H134" s="160">
        <v>1</v>
      </c>
      <c r="I134" s="161"/>
      <c r="J134" s="162">
        <f>ROUND(I134*H134,2)</f>
        <v>0</v>
      </c>
      <c r="K134" s="158" t="s">
        <v>1</v>
      </c>
      <c r="L134" s="31"/>
      <c r="M134" s="163" t="s">
        <v>1</v>
      </c>
      <c r="N134" s="164" t="s">
        <v>38</v>
      </c>
      <c r="P134" s="141">
        <f>O134*H134</f>
        <v>0</v>
      </c>
      <c r="Q134" s="141">
        <v>0</v>
      </c>
      <c r="R134" s="141">
        <f>Q134*H134</f>
        <v>0</v>
      </c>
      <c r="S134" s="141">
        <v>0</v>
      </c>
      <c r="T134" s="142">
        <f>S134*H134</f>
        <v>0</v>
      </c>
      <c r="AR134" s="143" t="s">
        <v>269</v>
      </c>
      <c r="AT134" s="143" t="s">
        <v>167</v>
      </c>
      <c r="AU134" s="143" t="s">
        <v>85</v>
      </c>
      <c r="AY134" s="16" t="s">
        <v>155</v>
      </c>
      <c r="BE134" s="144">
        <f>IF(N134="základní",J134,0)</f>
        <v>0</v>
      </c>
      <c r="BF134" s="144">
        <f>IF(N134="snížená",J134,0)</f>
        <v>0</v>
      </c>
      <c r="BG134" s="144">
        <f>IF(N134="zákl. přenesená",J134,0)</f>
        <v>0</v>
      </c>
      <c r="BH134" s="144">
        <f>IF(N134="sníž. přenesená",J134,0)</f>
        <v>0</v>
      </c>
      <c r="BI134" s="144">
        <f>IF(N134="nulová",J134,0)</f>
        <v>0</v>
      </c>
      <c r="BJ134" s="16" t="s">
        <v>78</v>
      </c>
      <c r="BK134" s="144">
        <f>ROUND(I134*H134,2)</f>
        <v>0</v>
      </c>
      <c r="BL134" s="16" t="s">
        <v>269</v>
      </c>
      <c r="BM134" s="143" t="s">
        <v>231</v>
      </c>
    </row>
    <row r="135" spans="2:65" s="1" customFormat="1">
      <c r="B135" s="31"/>
      <c r="D135" s="145" t="s">
        <v>163</v>
      </c>
      <c r="F135" s="146" t="s">
        <v>2655</v>
      </c>
      <c r="I135" s="147"/>
      <c r="L135" s="31"/>
      <c r="M135" s="148"/>
      <c r="T135" s="55"/>
      <c r="AT135" s="16" t="s">
        <v>163</v>
      </c>
      <c r="AU135" s="16" t="s">
        <v>85</v>
      </c>
    </row>
    <row r="136" spans="2:65" s="1" customFormat="1" ht="21.75" customHeight="1">
      <c r="B136" s="31"/>
      <c r="C136" s="156" t="s">
        <v>73</v>
      </c>
      <c r="D136" s="156" t="s">
        <v>167</v>
      </c>
      <c r="E136" s="157" t="s">
        <v>2656</v>
      </c>
      <c r="F136" s="158" t="s">
        <v>2657</v>
      </c>
      <c r="G136" s="159" t="s">
        <v>929</v>
      </c>
      <c r="H136" s="160">
        <v>2</v>
      </c>
      <c r="I136" s="161"/>
      <c r="J136" s="162">
        <f>ROUND(I136*H136,2)</f>
        <v>0</v>
      </c>
      <c r="K136" s="158" t="s">
        <v>1</v>
      </c>
      <c r="L136" s="31"/>
      <c r="M136" s="163" t="s">
        <v>1</v>
      </c>
      <c r="N136" s="164" t="s">
        <v>38</v>
      </c>
      <c r="P136" s="141">
        <f>O136*H136</f>
        <v>0</v>
      </c>
      <c r="Q136" s="141">
        <v>0</v>
      </c>
      <c r="R136" s="141">
        <f>Q136*H136</f>
        <v>0</v>
      </c>
      <c r="S136" s="141">
        <v>0</v>
      </c>
      <c r="T136" s="142">
        <f>S136*H136</f>
        <v>0</v>
      </c>
      <c r="AR136" s="143" t="s">
        <v>269</v>
      </c>
      <c r="AT136" s="143" t="s">
        <v>167</v>
      </c>
      <c r="AU136" s="143" t="s">
        <v>85</v>
      </c>
      <c r="AY136" s="16" t="s">
        <v>155</v>
      </c>
      <c r="BE136" s="144">
        <f>IF(N136="základní",J136,0)</f>
        <v>0</v>
      </c>
      <c r="BF136" s="144">
        <f>IF(N136="snížená",J136,0)</f>
        <v>0</v>
      </c>
      <c r="BG136" s="144">
        <f>IF(N136="zákl. přenesená",J136,0)</f>
        <v>0</v>
      </c>
      <c r="BH136" s="144">
        <f>IF(N136="sníž. přenesená",J136,0)</f>
        <v>0</v>
      </c>
      <c r="BI136" s="144">
        <f>IF(N136="nulová",J136,0)</f>
        <v>0</v>
      </c>
      <c r="BJ136" s="16" t="s">
        <v>78</v>
      </c>
      <c r="BK136" s="144">
        <f>ROUND(I136*H136,2)</f>
        <v>0</v>
      </c>
      <c r="BL136" s="16" t="s">
        <v>269</v>
      </c>
      <c r="BM136" s="143" t="s">
        <v>244</v>
      </c>
    </row>
    <row r="137" spans="2:65" s="1" customFormat="1">
      <c r="B137" s="31"/>
      <c r="D137" s="145" t="s">
        <v>163</v>
      </c>
      <c r="F137" s="146" t="s">
        <v>2657</v>
      </c>
      <c r="I137" s="147"/>
      <c r="L137" s="31"/>
      <c r="M137" s="148"/>
      <c r="T137" s="55"/>
      <c r="AT137" s="16" t="s">
        <v>163</v>
      </c>
      <c r="AU137" s="16" t="s">
        <v>85</v>
      </c>
    </row>
    <row r="138" spans="2:65" s="1" customFormat="1" ht="16.5" customHeight="1">
      <c r="B138" s="31"/>
      <c r="C138" s="156" t="s">
        <v>73</v>
      </c>
      <c r="D138" s="156" t="s">
        <v>167</v>
      </c>
      <c r="E138" s="157" t="s">
        <v>2658</v>
      </c>
      <c r="F138" s="158" t="s">
        <v>2659</v>
      </c>
      <c r="G138" s="159" t="s">
        <v>2653</v>
      </c>
      <c r="H138" s="160">
        <v>12</v>
      </c>
      <c r="I138" s="161"/>
      <c r="J138" s="162">
        <f>ROUND(I138*H138,2)</f>
        <v>0</v>
      </c>
      <c r="K138" s="158" t="s">
        <v>1</v>
      </c>
      <c r="L138" s="31"/>
      <c r="M138" s="163" t="s">
        <v>1</v>
      </c>
      <c r="N138" s="164" t="s">
        <v>38</v>
      </c>
      <c r="P138" s="141">
        <f>O138*H138</f>
        <v>0</v>
      </c>
      <c r="Q138" s="141">
        <v>0</v>
      </c>
      <c r="R138" s="141">
        <f>Q138*H138</f>
        <v>0</v>
      </c>
      <c r="S138" s="141">
        <v>0</v>
      </c>
      <c r="T138" s="142">
        <f>S138*H138</f>
        <v>0</v>
      </c>
      <c r="AR138" s="143" t="s">
        <v>269</v>
      </c>
      <c r="AT138" s="143" t="s">
        <v>167</v>
      </c>
      <c r="AU138" s="143" t="s">
        <v>85</v>
      </c>
      <c r="AY138" s="16" t="s">
        <v>155</v>
      </c>
      <c r="BE138" s="144">
        <f>IF(N138="základní",J138,0)</f>
        <v>0</v>
      </c>
      <c r="BF138" s="144">
        <f>IF(N138="snížená",J138,0)</f>
        <v>0</v>
      </c>
      <c r="BG138" s="144">
        <f>IF(N138="zákl. přenesená",J138,0)</f>
        <v>0</v>
      </c>
      <c r="BH138" s="144">
        <f>IF(N138="sníž. přenesená",J138,0)</f>
        <v>0</v>
      </c>
      <c r="BI138" s="144">
        <f>IF(N138="nulová",J138,0)</f>
        <v>0</v>
      </c>
      <c r="BJ138" s="16" t="s">
        <v>78</v>
      </c>
      <c r="BK138" s="144">
        <f>ROUND(I138*H138,2)</f>
        <v>0</v>
      </c>
      <c r="BL138" s="16" t="s">
        <v>269</v>
      </c>
      <c r="BM138" s="143" t="s">
        <v>259</v>
      </c>
    </row>
    <row r="139" spans="2:65" s="1" customFormat="1">
      <c r="B139" s="31"/>
      <c r="D139" s="145" t="s">
        <v>163</v>
      </c>
      <c r="F139" s="146" t="s">
        <v>2659</v>
      </c>
      <c r="I139" s="147"/>
      <c r="L139" s="31"/>
      <c r="M139" s="148"/>
      <c r="T139" s="55"/>
      <c r="AT139" s="16" t="s">
        <v>163</v>
      </c>
      <c r="AU139" s="16" t="s">
        <v>85</v>
      </c>
    </row>
    <row r="140" spans="2:65" s="1" customFormat="1" ht="21.75" customHeight="1">
      <c r="B140" s="31"/>
      <c r="C140" s="156" t="s">
        <v>73</v>
      </c>
      <c r="D140" s="156" t="s">
        <v>167</v>
      </c>
      <c r="E140" s="157" t="s">
        <v>2660</v>
      </c>
      <c r="F140" s="158" t="s">
        <v>2661</v>
      </c>
      <c r="G140" s="159" t="s">
        <v>929</v>
      </c>
      <c r="H140" s="160">
        <v>2</v>
      </c>
      <c r="I140" s="161"/>
      <c r="J140" s="162">
        <f>ROUND(I140*H140,2)</f>
        <v>0</v>
      </c>
      <c r="K140" s="158" t="s">
        <v>1</v>
      </c>
      <c r="L140" s="31"/>
      <c r="M140" s="163" t="s">
        <v>1</v>
      </c>
      <c r="N140" s="164" t="s">
        <v>38</v>
      </c>
      <c r="P140" s="141">
        <f>O140*H140</f>
        <v>0</v>
      </c>
      <c r="Q140" s="141">
        <v>0</v>
      </c>
      <c r="R140" s="141">
        <f>Q140*H140</f>
        <v>0</v>
      </c>
      <c r="S140" s="141">
        <v>0</v>
      </c>
      <c r="T140" s="142">
        <f>S140*H140</f>
        <v>0</v>
      </c>
      <c r="AR140" s="143" t="s">
        <v>269</v>
      </c>
      <c r="AT140" s="143" t="s">
        <v>167</v>
      </c>
      <c r="AU140" s="143" t="s">
        <v>85</v>
      </c>
      <c r="AY140" s="16" t="s">
        <v>155</v>
      </c>
      <c r="BE140" s="144">
        <f>IF(N140="základní",J140,0)</f>
        <v>0</v>
      </c>
      <c r="BF140" s="144">
        <f>IF(N140="snížená",J140,0)</f>
        <v>0</v>
      </c>
      <c r="BG140" s="144">
        <f>IF(N140="zákl. přenesená",J140,0)</f>
        <v>0</v>
      </c>
      <c r="BH140" s="144">
        <f>IF(N140="sníž. přenesená",J140,0)</f>
        <v>0</v>
      </c>
      <c r="BI140" s="144">
        <f>IF(N140="nulová",J140,0)</f>
        <v>0</v>
      </c>
      <c r="BJ140" s="16" t="s">
        <v>78</v>
      </c>
      <c r="BK140" s="144">
        <f>ROUND(I140*H140,2)</f>
        <v>0</v>
      </c>
      <c r="BL140" s="16" t="s">
        <v>269</v>
      </c>
      <c r="BM140" s="143" t="s">
        <v>269</v>
      </c>
    </row>
    <row r="141" spans="2:65" s="1" customFormat="1">
      <c r="B141" s="31"/>
      <c r="D141" s="145" t="s">
        <v>163</v>
      </c>
      <c r="F141" s="146" t="s">
        <v>2661</v>
      </c>
      <c r="I141" s="147"/>
      <c r="L141" s="31"/>
      <c r="M141" s="148"/>
      <c r="T141" s="55"/>
      <c r="AT141" s="16" t="s">
        <v>163</v>
      </c>
      <c r="AU141" s="16" t="s">
        <v>85</v>
      </c>
    </row>
    <row r="142" spans="2:65" s="1" customFormat="1" ht="24.15" customHeight="1">
      <c r="B142" s="31"/>
      <c r="C142" s="156" t="s">
        <v>73</v>
      </c>
      <c r="D142" s="156" t="s">
        <v>167</v>
      </c>
      <c r="E142" s="157" t="s">
        <v>2662</v>
      </c>
      <c r="F142" s="158" t="s">
        <v>2663</v>
      </c>
      <c r="G142" s="159" t="s">
        <v>929</v>
      </c>
      <c r="H142" s="160">
        <v>1</v>
      </c>
      <c r="I142" s="161"/>
      <c r="J142" s="162">
        <f>ROUND(I142*H142,2)</f>
        <v>0</v>
      </c>
      <c r="K142" s="158" t="s">
        <v>1</v>
      </c>
      <c r="L142" s="31"/>
      <c r="M142" s="163" t="s">
        <v>1</v>
      </c>
      <c r="N142" s="164" t="s">
        <v>38</v>
      </c>
      <c r="P142" s="141">
        <f>O142*H142</f>
        <v>0</v>
      </c>
      <c r="Q142" s="141">
        <v>0</v>
      </c>
      <c r="R142" s="141">
        <f>Q142*H142</f>
        <v>0</v>
      </c>
      <c r="S142" s="141">
        <v>0</v>
      </c>
      <c r="T142" s="142">
        <f>S142*H142</f>
        <v>0</v>
      </c>
      <c r="AR142" s="143" t="s">
        <v>269</v>
      </c>
      <c r="AT142" s="143" t="s">
        <v>167</v>
      </c>
      <c r="AU142" s="143" t="s">
        <v>85</v>
      </c>
      <c r="AY142" s="16" t="s">
        <v>155</v>
      </c>
      <c r="BE142" s="144">
        <f>IF(N142="základní",J142,0)</f>
        <v>0</v>
      </c>
      <c r="BF142" s="144">
        <f>IF(N142="snížená",J142,0)</f>
        <v>0</v>
      </c>
      <c r="BG142" s="144">
        <f>IF(N142="zákl. přenesená",J142,0)</f>
        <v>0</v>
      </c>
      <c r="BH142" s="144">
        <f>IF(N142="sníž. přenesená",J142,0)</f>
        <v>0</v>
      </c>
      <c r="BI142" s="144">
        <f>IF(N142="nulová",J142,0)</f>
        <v>0</v>
      </c>
      <c r="BJ142" s="16" t="s">
        <v>78</v>
      </c>
      <c r="BK142" s="144">
        <f>ROUND(I142*H142,2)</f>
        <v>0</v>
      </c>
      <c r="BL142" s="16" t="s">
        <v>269</v>
      </c>
      <c r="BM142" s="143" t="s">
        <v>286</v>
      </c>
    </row>
    <row r="143" spans="2:65" s="1" customFormat="1">
      <c r="B143" s="31"/>
      <c r="D143" s="145" t="s">
        <v>163</v>
      </c>
      <c r="F143" s="146" t="s">
        <v>2663</v>
      </c>
      <c r="I143" s="147"/>
      <c r="L143" s="31"/>
      <c r="M143" s="148"/>
      <c r="T143" s="55"/>
      <c r="AT143" s="16" t="s">
        <v>163</v>
      </c>
      <c r="AU143" s="16" t="s">
        <v>85</v>
      </c>
    </row>
    <row r="144" spans="2:65" s="1" customFormat="1" ht="16.5" customHeight="1">
      <c r="B144" s="31"/>
      <c r="C144" s="156" t="s">
        <v>73</v>
      </c>
      <c r="D144" s="156" t="s">
        <v>167</v>
      </c>
      <c r="E144" s="157" t="s">
        <v>2664</v>
      </c>
      <c r="F144" s="158" t="s">
        <v>2665</v>
      </c>
      <c r="G144" s="159" t="s">
        <v>2455</v>
      </c>
      <c r="H144" s="160">
        <v>20</v>
      </c>
      <c r="I144" s="161"/>
      <c r="J144" s="162">
        <f>ROUND(I144*H144,2)</f>
        <v>0</v>
      </c>
      <c r="K144" s="158" t="s">
        <v>1</v>
      </c>
      <c r="L144" s="31"/>
      <c r="M144" s="163" t="s">
        <v>1</v>
      </c>
      <c r="N144" s="164" t="s">
        <v>38</v>
      </c>
      <c r="P144" s="141">
        <f>O144*H144</f>
        <v>0</v>
      </c>
      <c r="Q144" s="141">
        <v>0</v>
      </c>
      <c r="R144" s="141">
        <f>Q144*H144</f>
        <v>0</v>
      </c>
      <c r="S144" s="141">
        <v>0</v>
      </c>
      <c r="T144" s="142">
        <f>S144*H144</f>
        <v>0</v>
      </c>
      <c r="AR144" s="143" t="s">
        <v>269</v>
      </c>
      <c r="AT144" s="143" t="s">
        <v>167</v>
      </c>
      <c r="AU144" s="143" t="s">
        <v>85</v>
      </c>
      <c r="AY144" s="16" t="s">
        <v>155</v>
      </c>
      <c r="BE144" s="144">
        <f>IF(N144="základní",J144,0)</f>
        <v>0</v>
      </c>
      <c r="BF144" s="144">
        <f>IF(N144="snížená",J144,0)</f>
        <v>0</v>
      </c>
      <c r="BG144" s="144">
        <f>IF(N144="zákl. přenesená",J144,0)</f>
        <v>0</v>
      </c>
      <c r="BH144" s="144">
        <f>IF(N144="sníž. přenesená",J144,0)</f>
        <v>0</v>
      </c>
      <c r="BI144" s="144">
        <f>IF(N144="nulová",J144,0)</f>
        <v>0</v>
      </c>
      <c r="BJ144" s="16" t="s">
        <v>78</v>
      </c>
      <c r="BK144" s="144">
        <f>ROUND(I144*H144,2)</f>
        <v>0</v>
      </c>
      <c r="BL144" s="16" t="s">
        <v>269</v>
      </c>
      <c r="BM144" s="143" t="s">
        <v>307</v>
      </c>
    </row>
    <row r="145" spans="2:65" s="1" customFormat="1">
      <c r="B145" s="31"/>
      <c r="D145" s="145" t="s">
        <v>163</v>
      </c>
      <c r="F145" s="146" t="s">
        <v>2665</v>
      </c>
      <c r="I145" s="147"/>
      <c r="L145" s="31"/>
      <c r="M145" s="148"/>
      <c r="T145" s="55"/>
      <c r="AT145" s="16" t="s">
        <v>163</v>
      </c>
      <c r="AU145" s="16" t="s">
        <v>85</v>
      </c>
    </row>
    <row r="146" spans="2:65" s="11" customFormat="1" ht="20.85" customHeight="1">
      <c r="B146" s="119"/>
      <c r="D146" s="120" t="s">
        <v>72</v>
      </c>
      <c r="E146" s="129" t="s">
        <v>2079</v>
      </c>
      <c r="F146" s="129" t="s">
        <v>2666</v>
      </c>
      <c r="I146" s="122"/>
      <c r="J146" s="130">
        <f>BK146</f>
        <v>0</v>
      </c>
      <c r="L146" s="119"/>
      <c r="M146" s="124"/>
      <c r="P146" s="125">
        <f>SUM(P147:P160)</f>
        <v>0</v>
      </c>
      <c r="R146" s="125">
        <f>SUM(R147:R160)</f>
        <v>0</v>
      </c>
      <c r="T146" s="126">
        <f>SUM(T147:T160)</f>
        <v>0</v>
      </c>
      <c r="AR146" s="120" t="s">
        <v>78</v>
      </c>
      <c r="AT146" s="127" t="s">
        <v>72</v>
      </c>
      <c r="AU146" s="127" t="s">
        <v>82</v>
      </c>
      <c r="AY146" s="120" t="s">
        <v>155</v>
      </c>
      <c r="BK146" s="128">
        <f>SUM(BK147:BK160)</f>
        <v>0</v>
      </c>
    </row>
    <row r="147" spans="2:65" s="1" customFormat="1" ht="16.5" customHeight="1">
      <c r="B147" s="31"/>
      <c r="C147" s="156" t="s">
        <v>73</v>
      </c>
      <c r="D147" s="156" t="s">
        <v>167</v>
      </c>
      <c r="E147" s="157" t="s">
        <v>2667</v>
      </c>
      <c r="F147" s="158" t="s">
        <v>2668</v>
      </c>
      <c r="G147" s="159" t="s">
        <v>929</v>
      </c>
      <c r="H147" s="160">
        <v>1</v>
      </c>
      <c r="I147" s="161"/>
      <c r="J147" s="162">
        <f>ROUND(I147*H147,2)</f>
        <v>0</v>
      </c>
      <c r="K147" s="158" t="s">
        <v>1</v>
      </c>
      <c r="L147" s="31"/>
      <c r="M147" s="163" t="s">
        <v>1</v>
      </c>
      <c r="N147" s="164" t="s">
        <v>38</v>
      </c>
      <c r="P147" s="141">
        <f>O147*H147</f>
        <v>0</v>
      </c>
      <c r="Q147" s="141">
        <v>0</v>
      </c>
      <c r="R147" s="141">
        <f>Q147*H147</f>
        <v>0</v>
      </c>
      <c r="S147" s="141">
        <v>0</v>
      </c>
      <c r="T147" s="142">
        <f>S147*H147</f>
        <v>0</v>
      </c>
      <c r="AR147" s="143" t="s">
        <v>269</v>
      </c>
      <c r="AT147" s="143" t="s">
        <v>167</v>
      </c>
      <c r="AU147" s="143" t="s">
        <v>85</v>
      </c>
      <c r="AY147" s="16" t="s">
        <v>155</v>
      </c>
      <c r="BE147" s="144">
        <f>IF(N147="základní",J147,0)</f>
        <v>0</v>
      </c>
      <c r="BF147" s="144">
        <f>IF(N147="snížená",J147,0)</f>
        <v>0</v>
      </c>
      <c r="BG147" s="144">
        <f>IF(N147="zákl. přenesená",J147,0)</f>
        <v>0</v>
      </c>
      <c r="BH147" s="144">
        <f>IF(N147="sníž. přenesená",J147,0)</f>
        <v>0</v>
      </c>
      <c r="BI147" s="144">
        <f>IF(N147="nulová",J147,0)</f>
        <v>0</v>
      </c>
      <c r="BJ147" s="16" t="s">
        <v>78</v>
      </c>
      <c r="BK147" s="144">
        <f>ROUND(I147*H147,2)</f>
        <v>0</v>
      </c>
      <c r="BL147" s="16" t="s">
        <v>269</v>
      </c>
      <c r="BM147" s="143" t="s">
        <v>333</v>
      </c>
    </row>
    <row r="148" spans="2:65" s="1" customFormat="1">
      <c r="B148" s="31"/>
      <c r="D148" s="145" t="s">
        <v>163</v>
      </c>
      <c r="F148" s="146" t="s">
        <v>2668</v>
      </c>
      <c r="I148" s="147"/>
      <c r="L148" s="31"/>
      <c r="M148" s="148"/>
      <c r="T148" s="55"/>
      <c r="AT148" s="16" t="s">
        <v>163</v>
      </c>
      <c r="AU148" s="16" t="s">
        <v>85</v>
      </c>
    </row>
    <row r="149" spans="2:65" s="1" customFormat="1" ht="16.5" customHeight="1">
      <c r="B149" s="31"/>
      <c r="C149" s="156" t="s">
        <v>73</v>
      </c>
      <c r="D149" s="156" t="s">
        <v>167</v>
      </c>
      <c r="E149" s="157" t="s">
        <v>2669</v>
      </c>
      <c r="F149" s="158" t="s">
        <v>2670</v>
      </c>
      <c r="G149" s="159" t="s">
        <v>929</v>
      </c>
      <c r="H149" s="160">
        <v>1</v>
      </c>
      <c r="I149" s="161"/>
      <c r="J149" s="162">
        <f>ROUND(I149*H149,2)</f>
        <v>0</v>
      </c>
      <c r="K149" s="158" t="s">
        <v>1</v>
      </c>
      <c r="L149" s="31"/>
      <c r="M149" s="163" t="s">
        <v>1</v>
      </c>
      <c r="N149" s="164" t="s">
        <v>38</v>
      </c>
      <c r="P149" s="141">
        <f>O149*H149</f>
        <v>0</v>
      </c>
      <c r="Q149" s="141">
        <v>0</v>
      </c>
      <c r="R149" s="141">
        <f>Q149*H149</f>
        <v>0</v>
      </c>
      <c r="S149" s="141">
        <v>0</v>
      </c>
      <c r="T149" s="142">
        <f>S149*H149</f>
        <v>0</v>
      </c>
      <c r="AR149" s="143" t="s">
        <v>269</v>
      </c>
      <c r="AT149" s="143" t="s">
        <v>167</v>
      </c>
      <c r="AU149" s="143" t="s">
        <v>85</v>
      </c>
      <c r="AY149" s="16" t="s">
        <v>155</v>
      </c>
      <c r="BE149" s="144">
        <f>IF(N149="základní",J149,0)</f>
        <v>0</v>
      </c>
      <c r="BF149" s="144">
        <f>IF(N149="snížená",J149,0)</f>
        <v>0</v>
      </c>
      <c r="BG149" s="144">
        <f>IF(N149="zákl. přenesená",J149,0)</f>
        <v>0</v>
      </c>
      <c r="BH149" s="144">
        <f>IF(N149="sníž. přenesená",J149,0)</f>
        <v>0</v>
      </c>
      <c r="BI149" s="144">
        <f>IF(N149="nulová",J149,0)</f>
        <v>0</v>
      </c>
      <c r="BJ149" s="16" t="s">
        <v>78</v>
      </c>
      <c r="BK149" s="144">
        <f>ROUND(I149*H149,2)</f>
        <v>0</v>
      </c>
      <c r="BL149" s="16" t="s">
        <v>269</v>
      </c>
      <c r="BM149" s="143" t="s">
        <v>346</v>
      </c>
    </row>
    <row r="150" spans="2:65" s="1" customFormat="1">
      <c r="B150" s="31"/>
      <c r="D150" s="145" t="s">
        <v>163</v>
      </c>
      <c r="F150" s="146" t="s">
        <v>2670</v>
      </c>
      <c r="I150" s="147"/>
      <c r="L150" s="31"/>
      <c r="M150" s="148"/>
      <c r="T150" s="55"/>
      <c r="AT150" s="16" t="s">
        <v>163</v>
      </c>
      <c r="AU150" s="16" t="s">
        <v>85</v>
      </c>
    </row>
    <row r="151" spans="2:65" s="1" customFormat="1" ht="16.5" customHeight="1">
      <c r="B151" s="31"/>
      <c r="C151" s="156" t="s">
        <v>73</v>
      </c>
      <c r="D151" s="156" t="s">
        <v>167</v>
      </c>
      <c r="E151" s="157" t="s">
        <v>2671</v>
      </c>
      <c r="F151" s="158" t="s">
        <v>2672</v>
      </c>
      <c r="G151" s="159" t="s">
        <v>929</v>
      </c>
      <c r="H151" s="160">
        <v>4</v>
      </c>
      <c r="I151" s="161"/>
      <c r="J151" s="162">
        <f>ROUND(I151*H151,2)</f>
        <v>0</v>
      </c>
      <c r="K151" s="158" t="s">
        <v>1</v>
      </c>
      <c r="L151" s="31"/>
      <c r="M151" s="163" t="s">
        <v>1</v>
      </c>
      <c r="N151" s="164" t="s">
        <v>38</v>
      </c>
      <c r="P151" s="141">
        <f>O151*H151</f>
        <v>0</v>
      </c>
      <c r="Q151" s="141">
        <v>0</v>
      </c>
      <c r="R151" s="141">
        <f>Q151*H151</f>
        <v>0</v>
      </c>
      <c r="S151" s="141">
        <v>0</v>
      </c>
      <c r="T151" s="142">
        <f>S151*H151</f>
        <v>0</v>
      </c>
      <c r="AR151" s="143" t="s">
        <v>269</v>
      </c>
      <c r="AT151" s="143" t="s">
        <v>167</v>
      </c>
      <c r="AU151" s="143" t="s">
        <v>85</v>
      </c>
      <c r="AY151" s="16" t="s">
        <v>155</v>
      </c>
      <c r="BE151" s="144">
        <f>IF(N151="základní",J151,0)</f>
        <v>0</v>
      </c>
      <c r="BF151" s="144">
        <f>IF(N151="snížená",J151,0)</f>
        <v>0</v>
      </c>
      <c r="BG151" s="144">
        <f>IF(N151="zákl. přenesená",J151,0)</f>
        <v>0</v>
      </c>
      <c r="BH151" s="144">
        <f>IF(N151="sníž. přenesená",J151,0)</f>
        <v>0</v>
      </c>
      <c r="BI151" s="144">
        <f>IF(N151="nulová",J151,0)</f>
        <v>0</v>
      </c>
      <c r="BJ151" s="16" t="s">
        <v>78</v>
      </c>
      <c r="BK151" s="144">
        <f>ROUND(I151*H151,2)</f>
        <v>0</v>
      </c>
      <c r="BL151" s="16" t="s">
        <v>269</v>
      </c>
      <c r="BM151" s="143" t="s">
        <v>366</v>
      </c>
    </row>
    <row r="152" spans="2:65" s="1" customFormat="1">
      <c r="B152" s="31"/>
      <c r="D152" s="145" t="s">
        <v>163</v>
      </c>
      <c r="F152" s="146" t="s">
        <v>2672</v>
      </c>
      <c r="I152" s="147"/>
      <c r="L152" s="31"/>
      <c r="M152" s="148"/>
      <c r="T152" s="55"/>
      <c r="AT152" s="16" t="s">
        <v>163</v>
      </c>
      <c r="AU152" s="16" t="s">
        <v>85</v>
      </c>
    </row>
    <row r="153" spans="2:65" s="1" customFormat="1" ht="16.5" customHeight="1">
      <c r="B153" s="31"/>
      <c r="C153" s="156" t="s">
        <v>73</v>
      </c>
      <c r="D153" s="156" t="s">
        <v>167</v>
      </c>
      <c r="E153" s="157" t="s">
        <v>2673</v>
      </c>
      <c r="F153" s="158" t="s">
        <v>2674</v>
      </c>
      <c r="G153" s="159" t="s">
        <v>2653</v>
      </c>
      <c r="H153" s="160">
        <v>10</v>
      </c>
      <c r="I153" s="161"/>
      <c r="J153" s="162">
        <f>ROUND(I153*H153,2)</f>
        <v>0</v>
      </c>
      <c r="K153" s="158" t="s">
        <v>1</v>
      </c>
      <c r="L153" s="31"/>
      <c r="M153" s="163" t="s">
        <v>1</v>
      </c>
      <c r="N153" s="164" t="s">
        <v>38</v>
      </c>
      <c r="P153" s="141">
        <f>O153*H153</f>
        <v>0</v>
      </c>
      <c r="Q153" s="141">
        <v>0</v>
      </c>
      <c r="R153" s="141">
        <f>Q153*H153</f>
        <v>0</v>
      </c>
      <c r="S153" s="141">
        <v>0</v>
      </c>
      <c r="T153" s="142">
        <f>S153*H153</f>
        <v>0</v>
      </c>
      <c r="AR153" s="143" t="s">
        <v>269</v>
      </c>
      <c r="AT153" s="143" t="s">
        <v>167</v>
      </c>
      <c r="AU153" s="143" t="s">
        <v>85</v>
      </c>
      <c r="AY153" s="16" t="s">
        <v>155</v>
      </c>
      <c r="BE153" s="144">
        <f>IF(N153="základní",J153,0)</f>
        <v>0</v>
      </c>
      <c r="BF153" s="144">
        <f>IF(N153="snížená",J153,0)</f>
        <v>0</v>
      </c>
      <c r="BG153" s="144">
        <f>IF(N153="zákl. přenesená",J153,0)</f>
        <v>0</v>
      </c>
      <c r="BH153" s="144">
        <f>IF(N153="sníž. přenesená",J153,0)</f>
        <v>0</v>
      </c>
      <c r="BI153" s="144">
        <f>IF(N153="nulová",J153,0)</f>
        <v>0</v>
      </c>
      <c r="BJ153" s="16" t="s">
        <v>78</v>
      </c>
      <c r="BK153" s="144">
        <f>ROUND(I153*H153,2)</f>
        <v>0</v>
      </c>
      <c r="BL153" s="16" t="s">
        <v>269</v>
      </c>
      <c r="BM153" s="143" t="s">
        <v>378</v>
      </c>
    </row>
    <row r="154" spans="2:65" s="1" customFormat="1">
      <c r="B154" s="31"/>
      <c r="D154" s="145" t="s">
        <v>163</v>
      </c>
      <c r="F154" s="146" t="s">
        <v>2674</v>
      </c>
      <c r="I154" s="147"/>
      <c r="L154" s="31"/>
      <c r="M154" s="148"/>
      <c r="T154" s="55"/>
      <c r="AT154" s="16" t="s">
        <v>163</v>
      </c>
      <c r="AU154" s="16" t="s">
        <v>85</v>
      </c>
    </row>
    <row r="155" spans="2:65" s="1" customFormat="1" ht="16.5" customHeight="1">
      <c r="B155" s="31"/>
      <c r="C155" s="156" t="s">
        <v>73</v>
      </c>
      <c r="D155" s="156" t="s">
        <v>167</v>
      </c>
      <c r="E155" s="157" t="s">
        <v>2675</v>
      </c>
      <c r="F155" s="158" t="s">
        <v>2676</v>
      </c>
      <c r="G155" s="159" t="s">
        <v>929</v>
      </c>
      <c r="H155" s="160">
        <v>3</v>
      </c>
      <c r="I155" s="161"/>
      <c r="J155" s="162">
        <f>ROUND(I155*H155,2)</f>
        <v>0</v>
      </c>
      <c r="K155" s="158" t="s">
        <v>1</v>
      </c>
      <c r="L155" s="31"/>
      <c r="M155" s="163" t="s">
        <v>1</v>
      </c>
      <c r="N155" s="164" t="s">
        <v>38</v>
      </c>
      <c r="P155" s="141">
        <f>O155*H155</f>
        <v>0</v>
      </c>
      <c r="Q155" s="141">
        <v>0</v>
      </c>
      <c r="R155" s="141">
        <f>Q155*H155</f>
        <v>0</v>
      </c>
      <c r="S155" s="141">
        <v>0</v>
      </c>
      <c r="T155" s="142">
        <f>S155*H155</f>
        <v>0</v>
      </c>
      <c r="AR155" s="143" t="s">
        <v>269</v>
      </c>
      <c r="AT155" s="143" t="s">
        <v>167</v>
      </c>
      <c r="AU155" s="143" t="s">
        <v>85</v>
      </c>
      <c r="AY155" s="16" t="s">
        <v>155</v>
      </c>
      <c r="BE155" s="144">
        <f>IF(N155="základní",J155,0)</f>
        <v>0</v>
      </c>
      <c r="BF155" s="144">
        <f>IF(N155="snížená",J155,0)</f>
        <v>0</v>
      </c>
      <c r="BG155" s="144">
        <f>IF(N155="zákl. přenesená",J155,0)</f>
        <v>0</v>
      </c>
      <c r="BH155" s="144">
        <f>IF(N155="sníž. přenesená",J155,0)</f>
        <v>0</v>
      </c>
      <c r="BI155" s="144">
        <f>IF(N155="nulová",J155,0)</f>
        <v>0</v>
      </c>
      <c r="BJ155" s="16" t="s">
        <v>78</v>
      </c>
      <c r="BK155" s="144">
        <f>ROUND(I155*H155,2)</f>
        <v>0</v>
      </c>
      <c r="BL155" s="16" t="s">
        <v>269</v>
      </c>
      <c r="BM155" s="143" t="s">
        <v>399</v>
      </c>
    </row>
    <row r="156" spans="2:65" s="1" customFormat="1">
      <c r="B156" s="31"/>
      <c r="D156" s="145" t="s">
        <v>163</v>
      </c>
      <c r="F156" s="146" t="s">
        <v>2676</v>
      </c>
      <c r="I156" s="147"/>
      <c r="L156" s="31"/>
      <c r="M156" s="148"/>
      <c r="T156" s="55"/>
      <c r="AT156" s="16" t="s">
        <v>163</v>
      </c>
      <c r="AU156" s="16" t="s">
        <v>85</v>
      </c>
    </row>
    <row r="157" spans="2:65" s="1" customFormat="1" ht="16.5" customHeight="1">
      <c r="B157" s="31"/>
      <c r="C157" s="156" t="s">
        <v>73</v>
      </c>
      <c r="D157" s="156" t="s">
        <v>167</v>
      </c>
      <c r="E157" s="157" t="s">
        <v>2677</v>
      </c>
      <c r="F157" s="158" t="s">
        <v>2678</v>
      </c>
      <c r="G157" s="159" t="s">
        <v>2653</v>
      </c>
      <c r="H157" s="160">
        <v>10</v>
      </c>
      <c r="I157" s="161"/>
      <c r="J157" s="162">
        <f>ROUND(I157*H157,2)</f>
        <v>0</v>
      </c>
      <c r="K157" s="158" t="s">
        <v>1</v>
      </c>
      <c r="L157" s="31"/>
      <c r="M157" s="163" t="s">
        <v>1</v>
      </c>
      <c r="N157" s="164" t="s">
        <v>38</v>
      </c>
      <c r="P157" s="141">
        <f>O157*H157</f>
        <v>0</v>
      </c>
      <c r="Q157" s="141">
        <v>0</v>
      </c>
      <c r="R157" s="141">
        <f>Q157*H157</f>
        <v>0</v>
      </c>
      <c r="S157" s="141">
        <v>0</v>
      </c>
      <c r="T157" s="142">
        <f>S157*H157</f>
        <v>0</v>
      </c>
      <c r="AR157" s="143" t="s">
        <v>269</v>
      </c>
      <c r="AT157" s="143" t="s">
        <v>167</v>
      </c>
      <c r="AU157" s="143" t="s">
        <v>85</v>
      </c>
      <c r="AY157" s="16" t="s">
        <v>155</v>
      </c>
      <c r="BE157" s="144">
        <f>IF(N157="základní",J157,0)</f>
        <v>0</v>
      </c>
      <c r="BF157" s="144">
        <f>IF(N157="snížená",J157,0)</f>
        <v>0</v>
      </c>
      <c r="BG157" s="144">
        <f>IF(N157="zákl. přenesená",J157,0)</f>
        <v>0</v>
      </c>
      <c r="BH157" s="144">
        <f>IF(N157="sníž. přenesená",J157,0)</f>
        <v>0</v>
      </c>
      <c r="BI157" s="144">
        <f>IF(N157="nulová",J157,0)</f>
        <v>0</v>
      </c>
      <c r="BJ157" s="16" t="s">
        <v>78</v>
      </c>
      <c r="BK157" s="144">
        <f>ROUND(I157*H157,2)</f>
        <v>0</v>
      </c>
      <c r="BL157" s="16" t="s">
        <v>269</v>
      </c>
      <c r="BM157" s="143" t="s">
        <v>409</v>
      </c>
    </row>
    <row r="158" spans="2:65" s="1" customFormat="1">
      <c r="B158" s="31"/>
      <c r="D158" s="145" t="s">
        <v>163</v>
      </c>
      <c r="F158" s="146" t="s">
        <v>2678</v>
      </c>
      <c r="I158" s="147"/>
      <c r="L158" s="31"/>
      <c r="M158" s="148"/>
      <c r="T158" s="55"/>
      <c r="AT158" s="16" t="s">
        <v>163</v>
      </c>
      <c r="AU158" s="16" t="s">
        <v>85</v>
      </c>
    </row>
    <row r="159" spans="2:65" s="1" customFormat="1" ht="16.5" customHeight="1">
      <c r="B159" s="31"/>
      <c r="C159" s="156" t="s">
        <v>73</v>
      </c>
      <c r="D159" s="156" t="s">
        <v>167</v>
      </c>
      <c r="E159" s="157" t="s">
        <v>2664</v>
      </c>
      <c r="F159" s="158" t="s">
        <v>2665</v>
      </c>
      <c r="G159" s="159" t="s">
        <v>2455</v>
      </c>
      <c r="H159" s="160">
        <v>10</v>
      </c>
      <c r="I159" s="161"/>
      <c r="J159" s="162">
        <f>ROUND(I159*H159,2)</f>
        <v>0</v>
      </c>
      <c r="K159" s="158" t="s">
        <v>1</v>
      </c>
      <c r="L159" s="31"/>
      <c r="M159" s="163" t="s">
        <v>1</v>
      </c>
      <c r="N159" s="164" t="s">
        <v>38</v>
      </c>
      <c r="P159" s="141">
        <f>O159*H159</f>
        <v>0</v>
      </c>
      <c r="Q159" s="141">
        <v>0</v>
      </c>
      <c r="R159" s="141">
        <f>Q159*H159</f>
        <v>0</v>
      </c>
      <c r="S159" s="141">
        <v>0</v>
      </c>
      <c r="T159" s="142">
        <f>S159*H159</f>
        <v>0</v>
      </c>
      <c r="AR159" s="143" t="s">
        <v>269</v>
      </c>
      <c r="AT159" s="143" t="s">
        <v>167</v>
      </c>
      <c r="AU159" s="143" t="s">
        <v>85</v>
      </c>
      <c r="AY159" s="16" t="s">
        <v>155</v>
      </c>
      <c r="BE159" s="144">
        <f>IF(N159="základní",J159,0)</f>
        <v>0</v>
      </c>
      <c r="BF159" s="144">
        <f>IF(N159="snížená",J159,0)</f>
        <v>0</v>
      </c>
      <c r="BG159" s="144">
        <f>IF(N159="zákl. přenesená",J159,0)</f>
        <v>0</v>
      </c>
      <c r="BH159" s="144">
        <f>IF(N159="sníž. přenesená",J159,0)</f>
        <v>0</v>
      </c>
      <c r="BI159" s="144">
        <f>IF(N159="nulová",J159,0)</f>
        <v>0</v>
      </c>
      <c r="BJ159" s="16" t="s">
        <v>78</v>
      </c>
      <c r="BK159" s="144">
        <f>ROUND(I159*H159,2)</f>
        <v>0</v>
      </c>
      <c r="BL159" s="16" t="s">
        <v>269</v>
      </c>
      <c r="BM159" s="143" t="s">
        <v>419</v>
      </c>
    </row>
    <row r="160" spans="2:65" s="1" customFormat="1">
      <c r="B160" s="31"/>
      <c r="D160" s="145" t="s">
        <v>163</v>
      </c>
      <c r="F160" s="146" t="s">
        <v>2665</v>
      </c>
      <c r="I160" s="147"/>
      <c r="L160" s="31"/>
      <c r="M160" s="148"/>
      <c r="T160" s="55"/>
      <c r="AT160" s="16" t="s">
        <v>163</v>
      </c>
      <c r="AU160" s="16" t="s">
        <v>85</v>
      </c>
    </row>
    <row r="161" spans="2:65" s="11" customFormat="1" ht="20.85" customHeight="1">
      <c r="B161" s="119"/>
      <c r="D161" s="120" t="s">
        <v>72</v>
      </c>
      <c r="E161" s="129" t="s">
        <v>2102</v>
      </c>
      <c r="F161" s="129" t="s">
        <v>2679</v>
      </c>
      <c r="I161" s="122"/>
      <c r="J161" s="130">
        <f>BK161</f>
        <v>0</v>
      </c>
      <c r="L161" s="119"/>
      <c r="M161" s="124"/>
      <c r="P161" s="125">
        <f>SUM(P162:P165)</f>
        <v>0</v>
      </c>
      <c r="R161" s="125">
        <f>SUM(R162:R165)</f>
        <v>0</v>
      </c>
      <c r="T161" s="126">
        <f>SUM(T162:T165)</f>
        <v>0</v>
      </c>
      <c r="AR161" s="120" t="s">
        <v>78</v>
      </c>
      <c r="AT161" s="127" t="s">
        <v>72</v>
      </c>
      <c r="AU161" s="127" t="s">
        <v>82</v>
      </c>
      <c r="AY161" s="120" t="s">
        <v>155</v>
      </c>
      <c r="BK161" s="128">
        <f>SUM(BK162:BK165)</f>
        <v>0</v>
      </c>
    </row>
    <row r="162" spans="2:65" s="1" customFormat="1" ht="16.5" customHeight="1">
      <c r="B162" s="31"/>
      <c r="C162" s="156" t="s">
        <v>73</v>
      </c>
      <c r="D162" s="156" t="s">
        <v>167</v>
      </c>
      <c r="E162" s="157" t="s">
        <v>2680</v>
      </c>
      <c r="F162" s="158" t="s">
        <v>2681</v>
      </c>
      <c r="G162" s="159" t="s">
        <v>929</v>
      </c>
      <c r="H162" s="160">
        <v>1</v>
      </c>
      <c r="I162" s="161"/>
      <c r="J162" s="162">
        <f>ROUND(I162*H162,2)</f>
        <v>0</v>
      </c>
      <c r="K162" s="158" t="s">
        <v>1</v>
      </c>
      <c r="L162" s="31"/>
      <c r="M162" s="163" t="s">
        <v>1</v>
      </c>
      <c r="N162" s="164" t="s">
        <v>38</v>
      </c>
      <c r="P162" s="141">
        <f>O162*H162</f>
        <v>0</v>
      </c>
      <c r="Q162" s="141">
        <v>0</v>
      </c>
      <c r="R162" s="141">
        <f>Q162*H162</f>
        <v>0</v>
      </c>
      <c r="S162" s="141">
        <v>0</v>
      </c>
      <c r="T162" s="142">
        <f>S162*H162</f>
        <v>0</v>
      </c>
      <c r="AR162" s="143" t="s">
        <v>269</v>
      </c>
      <c r="AT162" s="143" t="s">
        <v>167</v>
      </c>
      <c r="AU162" s="143" t="s">
        <v>85</v>
      </c>
      <c r="AY162" s="16" t="s">
        <v>155</v>
      </c>
      <c r="BE162" s="144">
        <f>IF(N162="základní",J162,0)</f>
        <v>0</v>
      </c>
      <c r="BF162" s="144">
        <f>IF(N162="snížená",J162,0)</f>
        <v>0</v>
      </c>
      <c r="BG162" s="144">
        <f>IF(N162="zákl. přenesená",J162,0)</f>
        <v>0</v>
      </c>
      <c r="BH162" s="144">
        <f>IF(N162="sníž. přenesená",J162,0)</f>
        <v>0</v>
      </c>
      <c r="BI162" s="144">
        <f>IF(N162="nulová",J162,0)</f>
        <v>0</v>
      </c>
      <c r="BJ162" s="16" t="s">
        <v>78</v>
      </c>
      <c r="BK162" s="144">
        <f>ROUND(I162*H162,2)</f>
        <v>0</v>
      </c>
      <c r="BL162" s="16" t="s">
        <v>269</v>
      </c>
      <c r="BM162" s="143" t="s">
        <v>429</v>
      </c>
    </row>
    <row r="163" spans="2:65" s="1" customFormat="1">
      <c r="B163" s="31"/>
      <c r="D163" s="145" t="s">
        <v>163</v>
      </c>
      <c r="F163" s="146" t="s">
        <v>2681</v>
      </c>
      <c r="I163" s="147"/>
      <c r="L163" s="31"/>
      <c r="M163" s="148"/>
      <c r="T163" s="55"/>
      <c r="AT163" s="16" t="s">
        <v>163</v>
      </c>
      <c r="AU163" s="16" t="s">
        <v>85</v>
      </c>
    </row>
    <row r="164" spans="2:65" s="1" customFormat="1" ht="16.5" customHeight="1">
      <c r="B164" s="31"/>
      <c r="C164" s="156" t="s">
        <v>73</v>
      </c>
      <c r="D164" s="156" t="s">
        <v>167</v>
      </c>
      <c r="E164" s="157" t="s">
        <v>2682</v>
      </c>
      <c r="F164" s="158" t="s">
        <v>2683</v>
      </c>
      <c r="G164" s="159" t="s">
        <v>929</v>
      </c>
      <c r="H164" s="160">
        <v>1</v>
      </c>
      <c r="I164" s="161"/>
      <c r="J164" s="162">
        <f>ROUND(I164*H164,2)</f>
        <v>0</v>
      </c>
      <c r="K164" s="158" t="s">
        <v>1</v>
      </c>
      <c r="L164" s="31"/>
      <c r="M164" s="163" t="s">
        <v>1</v>
      </c>
      <c r="N164" s="164" t="s">
        <v>38</v>
      </c>
      <c r="P164" s="141">
        <f>O164*H164</f>
        <v>0</v>
      </c>
      <c r="Q164" s="141">
        <v>0</v>
      </c>
      <c r="R164" s="141">
        <f>Q164*H164</f>
        <v>0</v>
      </c>
      <c r="S164" s="141">
        <v>0</v>
      </c>
      <c r="T164" s="142">
        <f>S164*H164</f>
        <v>0</v>
      </c>
      <c r="AR164" s="143" t="s">
        <v>269</v>
      </c>
      <c r="AT164" s="143" t="s">
        <v>167</v>
      </c>
      <c r="AU164" s="143" t="s">
        <v>85</v>
      </c>
      <c r="AY164" s="16" t="s">
        <v>155</v>
      </c>
      <c r="BE164" s="144">
        <f>IF(N164="základní",J164,0)</f>
        <v>0</v>
      </c>
      <c r="BF164" s="144">
        <f>IF(N164="snížená",J164,0)</f>
        <v>0</v>
      </c>
      <c r="BG164" s="144">
        <f>IF(N164="zákl. přenesená",J164,0)</f>
        <v>0</v>
      </c>
      <c r="BH164" s="144">
        <f>IF(N164="sníž. přenesená",J164,0)</f>
        <v>0</v>
      </c>
      <c r="BI164" s="144">
        <f>IF(N164="nulová",J164,0)</f>
        <v>0</v>
      </c>
      <c r="BJ164" s="16" t="s">
        <v>78</v>
      </c>
      <c r="BK164" s="144">
        <f>ROUND(I164*H164,2)</f>
        <v>0</v>
      </c>
      <c r="BL164" s="16" t="s">
        <v>269</v>
      </c>
      <c r="BM164" s="143" t="s">
        <v>445</v>
      </c>
    </row>
    <row r="165" spans="2:65" s="1" customFormat="1">
      <c r="B165" s="31"/>
      <c r="D165" s="145" t="s">
        <v>163</v>
      </c>
      <c r="F165" s="146" t="s">
        <v>2683</v>
      </c>
      <c r="I165" s="147"/>
      <c r="L165" s="31"/>
      <c r="M165" s="148"/>
      <c r="T165" s="55"/>
      <c r="AT165" s="16" t="s">
        <v>163</v>
      </c>
      <c r="AU165" s="16" t="s">
        <v>85</v>
      </c>
    </row>
    <row r="166" spans="2:65" s="11" customFormat="1" ht="20.85" customHeight="1">
      <c r="B166" s="119"/>
      <c r="D166" s="120" t="s">
        <v>72</v>
      </c>
      <c r="E166" s="129" t="s">
        <v>2125</v>
      </c>
      <c r="F166" s="129" t="s">
        <v>2684</v>
      </c>
      <c r="I166" s="122"/>
      <c r="J166" s="130">
        <f>BK166</f>
        <v>0</v>
      </c>
      <c r="L166" s="119"/>
      <c r="M166" s="124"/>
      <c r="P166" s="125">
        <f>SUM(P167:P170)</f>
        <v>0</v>
      </c>
      <c r="R166" s="125">
        <f>SUM(R167:R170)</f>
        <v>0</v>
      </c>
      <c r="T166" s="126">
        <f>SUM(T167:T170)</f>
        <v>0</v>
      </c>
      <c r="AR166" s="120" t="s">
        <v>78</v>
      </c>
      <c r="AT166" s="127" t="s">
        <v>72</v>
      </c>
      <c r="AU166" s="127" t="s">
        <v>82</v>
      </c>
      <c r="AY166" s="120" t="s">
        <v>155</v>
      </c>
      <c r="BK166" s="128">
        <f>SUM(BK167:BK170)</f>
        <v>0</v>
      </c>
    </row>
    <row r="167" spans="2:65" s="1" customFormat="1" ht="16.5" customHeight="1">
      <c r="B167" s="31"/>
      <c r="C167" s="156" t="s">
        <v>73</v>
      </c>
      <c r="D167" s="156" t="s">
        <v>167</v>
      </c>
      <c r="E167" s="157" t="s">
        <v>2685</v>
      </c>
      <c r="F167" s="158" t="s">
        <v>2686</v>
      </c>
      <c r="G167" s="159" t="s">
        <v>681</v>
      </c>
      <c r="H167" s="181"/>
      <c r="I167" s="161"/>
      <c r="J167" s="162">
        <f>ROUND(I167*H167,2)</f>
        <v>0</v>
      </c>
      <c r="K167" s="158" t="s">
        <v>1</v>
      </c>
      <c r="L167" s="31"/>
      <c r="M167" s="163" t="s">
        <v>1</v>
      </c>
      <c r="N167" s="164" t="s">
        <v>38</v>
      </c>
      <c r="P167" s="141">
        <f>O167*H167</f>
        <v>0</v>
      </c>
      <c r="Q167" s="141">
        <v>0</v>
      </c>
      <c r="R167" s="141">
        <f>Q167*H167</f>
        <v>0</v>
      </c>
      <c r="S167" s="141">
        <v>0</v>
      </c>
      <c r="T167" s="142">
        <f>S167*H167</f>
        <v>0</v>
      </c>
      <c r="AR167" s="143" t="s">
        <v>269</v>
      </c>
      <c r="AT167" s="143" t="s">
        <v>167</v>
      </c>
      <c r="AU167" s="143" t="s">
        <v>85</v>
      </c>
      <c r="AY167" s="16" t="s">
        <v>155</v>
      </c>
      <c r="BE167" s="144">
        <f>IF(N167="základní",J167,0)</f>
        <v>0</v>
      </c>
      <c r="BF167" s="144">
        <f>IF(N167="snížená",J167,0)</f>
        <v>0</v>
      </c>
      <c r="BG167" s="144">
        <f>IF(N167="zákl. přenesená",J167,0)</f>
        <v>0</v>
      </c>
      <c r="BH167" s="144">
        <f>IF(N167="sníž. přenesená",J167,0)</f>
        <v>0</v>
      </c>
      <c r="BI167" s="144">
        <f>IF(N167="nulová",J167,0)</f>
        <v>0</v>
      </c>
      <c r="BJ167" s="16" t="s">
        <v>78</v>
      </c>
      <c r="BK167" s="144">
        <f>ROUND(I167*H167,2)</f>
        <v>0</v>
      </c>
      <c r="BL167" s="16" t="s">
        <v>269</v>
      </c>
      <c r="BM167" s="143" t="s">
        <v>461</v>
      </c>
    </row>
    <row r="168" spans="2:65" s="1" customFormat="1">
      <c r="B168" s="31"/>
      <c r="D168" s="145" t="s">
        <v>163</v>
      </c>
      <c r="F168" s="146" t="s">
        <v>2686</v>
      </c>
      <c r="I168" s="147"/>
      <c r="L168" s="31"/>
      <c r="M168" s="148"/>
      <c r="T168" s="55"/>
      <c r="AT168" s="16" t="s">
        <v>163</v>
      </c>
      <c r="AU168" s="16" t="s">
        <v>85</v>
      </c>
    </row>
    <row r="169" spans="2:65" s="1" customFormat="1" ht="16.5" customHeight="1">
      <c r="B169" s="31"/>
      <c r="C169" s="156" t="s">
        <v>73</v>
      </c>
      <c r="D169" s="156" t="s">
        <v>167</v>
      </c>
      <c r="E169" s="157" t="s">
        <v>2687</v>
      </c>
      <c r="F169" s="158" t="s">
        <v>2688</v>
      </c>
      <c r="G169" s="159" t="s">
        <v>681</v>
      </c>
      <c r="H169" s="181"/>
      <c r="I169" s="161"/>
      <c r="J169" s="162">
        <f>ROUND(I169*H169,2)</f>
        <v>0</v>
      </c>
      <c r="K169" s="158" t="s">
        <v>1</v>
      </c>
      <c r="L169" s="31"/>
      <c r="M169" s="163" t="s">
        <v>1</v>
      </c>
      <c r="N169" s="164" t="s">
        <v>38</v>
      </c>
      <c r="P169" s="141">
        <f>O169*H169</f>
        <v>0</v>
      </c>
      <c r="Q169" s="141">
        <v>0</v>
      </c>
      <c r="R169" s="141">
        <f>Q169*H169</f>
        <v>0</v>
      </c>
      <c r="S169" s="141">
        <v>0</v>
      </c>
      <c r="T169" s="142">
        <f>S169*H169</f>
        <v>0</v>
      </c>
      <c r="AR169" s="143" t="s">
        <v>269</v>
      </c>
      <c r="AT169" s="143" t="s">
        <v>167</v>
      </c>
      <c r="AU169" s="143" t="s">
        <v>85</v>
      </c>
      <c r="AY169" s="16" t="s">
        <v>155</v>
      </c>
      <c r="BE169" s="144">
        <f>IF(N169="základní",J169,0)</f>
        <v>0</v>
      </c>
      <c r="BF169" s="144">
        <f>IF(N169="snížená",J169,0)</f>
        <v>0</v>
      </c>
      <c r="BG169" s="144">
        <f>IF(N169="zákl. přenesená",J169,0)</f>
        <v>0</v>
      </c>
      <c r="BH169" s="144">
        <f>IF(N169="sníž. přenesená",J169,0)</f>
        <v>0</v>
      </c>
      <c r="BI169" s="144">
        <f>IF(N169="nulová",J169,0)</f>
        <v>0</v>
      </c>
      <c r="BJ169" s="16" t="s">
        <v>78</v>
      </c>
      <c r="BK169" s="144">
        <f>ROUND(I169*H169,2)</f>
        <v>0</v>
      </c>
      <c r="BL169" s="16" t="s">
        <v>269</v>
      </c>
      <c r="BM169" s="143" t="s">
        <v>473</v>
      </c>
    </row>
    <row r="170" spans="2:65" s="1" customFormat="1">
      <c r="B170" s="31"/>
      <c r="D170" s="145" t="s">
        <v>163</v>
      </c>
      <c r="F170" s="146" t="s">
        <v>2688</v>
      </c>
      <c r="I170" s="147"/>
      <c r="L170" s="31"/>
      <c r="M170" s="185"/>
      <c r="N170" s="186"/>
      <c r="O170" s="186"/>
      <c r="P170" s="186"/>
      <c r="Q170" s="186"/>
      <c r="R170" s="186"/>
      <c r="S170" s="186"/>
      <c r="T170" s="187"/>
      <c r="AT170" s="16" t="s">
        <v>163</v>
      </c>
      <c r="AU170" s="16" t="s">
        <v>85</v>
      </c>
    </row>
    <row r="171" spans="2:65" s="1" customFormat="1" ht="6.9" customHeight="1">
      <c r="B171" s="43"/>
      <c r="C171" s="44"/>
      <c r="D171" s="44"/>
      <c r="E171" s="44"/>
      <c r="F171" s="44"/>
      <c r="G171" s="44"/>
      <c r="H171" s="44"/>
      <c r="I171" s="44"/>
      <c r="J171" s="44"/>
      <c r="K171" s="44"/>
      <c r="L171" s="31"/>
    </row>
  </sheetData>
  <sheetProtection algorithmName="SHA-512" hashValue="opcsvucBsQYH/1XQrTwb/tBQD89RYW/tlembT1giWQ+1wpymdjDnEnT6uyEtMdAtSQ+kYJeo45cgDgzaN+4BPA==" saltValue="IrlkOEZ1z5AhQzMvzHof+w==" spinCount="100000" sheet="1" objects="1" scenarios="1"/>
  <autoFilter ref="C121:K170" xr:uid="{00000000-0009-0000-0000-000008000000}"/>
  <mergeCells count="9">
    <mergeCell ref="E87:H87"/>
    <mergeCell ref="E112:H112"/>
    <mergeCell ref="E114:H114"/>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182"/>
  <sheetViews>
    <sheetView showGridLines="0" tabSelected="1" topLeftCell="A122" workbookViewId="0">
      <selection activeCell="F133" sqref="F133"/>
    </sheetView>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16"/>
      <c r="M2" s="216"/>
      <c r="N2" s="216"/>
      <c r="O2" s="216"/>
      <c r="P2" s="216"/>
      <c r="Q2" s="216"/>
      <c r="R2" s="216"/>
      <c r="S2" s="216"/>
      <c r="T2" s="216"/>
      <c r="U2" s="216"/>
      <c r="V2" s="216"/>
      <c r="AT2" s="16" t="s">
        <v>104</v>
      </c>
    </row>
    <row r="3" spans="2:46" ht="6.9" customHeight="1">
      <c r="B3" s="17"/>
      <c r="C3" s="18"/>
      <c r="D3" s="18"/>
      <c r="E3" s="18"/>
      <c r="F3" s="18"/>
      <c r="G3" s="18"/>
      <c r="H3" s="18"/>
      <c r="I3" s="18"/>
      <c r="J3" s="18"/>
      <c r="K3" s="18"/>
      <c r="L3" s="19"/>
      <c r="AT3" s="16" t="s">
        <v>82</v>
      </c>
    </row>
    <row r="4" spans="2:46" ht="24.9" customHeight="1">
      <c r="B4" s="19"/>
      <c r="D4" s="20" t="s">
        <v>105</v>
      </c>
      <c r="L4" s="19"/>
      <c r="M4" s="87" t="s">
        <v>10</v>
      </c>
      <c r="AT4" s="16" t="s">
        <v>4</v>
      </c>
    </row>
    <row r="5" spans="2:46" ht="6.9" customHeight="1">
      <c r="B5" s="19"/>
      <c r="L5" s="19"/>
    </row>
    <row r="6" spans="2:46" ht="12" customHeight="1">
      <c r="B6" s="19"/>
      <c r="D6" s="26" t="s">
        <v>16</v>
      </c>
      <c r="L6" s="19"/>
    </row>
    <row r="7" spans="2:46" ht="16.5" customHeight="1">
      <c r="B7" s="19"/>
      <c r="E7" s="230" t="str">
        <f>'Rekapitulace stavby'!K6</f>
        <v>Třebenice - nástavba mateřské školy</v>
      </c>
      <c r="F7" s="231"/>
      <c r="G7" s="231"/>
      <c r="H7" s="231"/>
      <c r="L7" s="19"/>
    </row>
    <row r="8" spans="2:46" s="1" customFormat="1" ht="12" customHeight="1">
      <c r="B8" s="31"/>
      <c r="D8" s="26" t="s">
        <v>106</v>
      </c>
      <c r="L8" s="31"/>
    </row>
    <row r="9" spans="2:46" s="1" customFormat="1" ht="16.5" customHeight="1">
      <c r="B9" s="31"/>
      <c r="E9" s="210" t="s">
        <v>2765</v>
      </c>
      <c r="F9" s="229"/>
      <c r="G9" s="229"/>
      <c r="H9" s="229"/>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24. 1. 2025</v>
      </c>
      <c r="L12" s="31"/>
    </row>
    <row r="13" spans="2:46" s="1" customFormat="1" ht="10.95" customHeight="1">
      <c r="B13" s="31"/>
      <c r="L13" s="31"/>
    </row>
    <row r="14" spans="2:46" s="1" customFormat="1" ht="12" customHeight="1">
      <c r="B14" s="31"/>
      <c r="D14" s="26" t="s">
        <v>24</v>
      </c>
      <c r="I14" s="26" t="s">
        <v>25</v>
      </c>
      <c r="J14" s="24" t="str">
        <f>IF('Rekapitulace stavby'!AN10="","",'Rekapitulace stavby'!AN10)</f>
        <v/>
      </c>
      <c r="L14" s="31"/>
    </row>
    <row r="15" spans="2:46" s="1" customFormat="1" ht="18" customHeight="1">
      <c r="B15" s="31"/>
      <c r="E15" s="24" t="str">
        <f>IF('Rekapitulace stavby'!E11="","",'Rekapitulace stavby'!E11)</f>
        <v xml:space="preserve"> </v>
      </c>
      <c r="I15" s="26" t="s">
        <v>26</v>
      </c>
      <c r="J15" s="24" t="str">
        <f>IF('Rekapitulace stavby'!AN11="","",'Rekapitulace stavby'!AN11)</f>
        <v/>
      </c>
      <c r="L15" s="31"/>
    </row>
    <row r="16" spans="2:46" s="1" customFormat="1" ht="6.9" customHeight="1">
      <c r="B16" s="31"/>
      <c r="L16" s="31"/>
    </row>
    <row r="17" spans="2:12" s="1" customFormat="1" ht="12" customHeight="1">
      <c r="B17" s="31"/>
      <c r="D17" s="26" t="s">
        <v>27</v>
      </c>
      <c r="I17" s="26" t="s">
        <v>25</v>
      </c>
      <c r="J17" s="27" t="str">
        <f>'Rekapitulace stavby'!AN13</f>
        <v>Vyplň údaj</v>
      </c>
      <c r="L17" s="31"/>
    </row>
    <row r="18" spans="2:12" s="1" customFormat="1" ht="18" customHeight="1">
      <c r="B18" s="31"/>
      <c r="E18" s="232" t="str">
        <f>'Rekapitulace stavby'!E14</f>
        <v>Vyplň údaj</v>
      </c>
      <c r="F18" s="224"/>
      <c r="G18" s="224"/>
      <c r="H18" s="224"/>
      <c r="I18" s="26" t="s">
        <v>26</v>
      </c>
      <c r="J18" s="27" t="str">
        <f>'Rekapitulace stavby'!AN14</f>
        <v>Vyplň údaj</v>
      </c>
      <c r="L18" s="31"/>
    </row>
    <row r="19" spans="2:12" s="1" customFormat="1" ht="6.9" customHeight="1">
      <c r="B19" s="31"/>
      <c r="L19" s="31"/>
    </row>
    <row r="20" spans="2:12" s="1" customFormat="1" ht="12" customHeight="1">
      <c r="B20" s="31"/>
      <c r="D20" s="26" t="s">
        <v>29</v>
      </c>
      <c r="I20" s="26" t="s">
        <v>25</v>
      </c>
      <c r="J20" s="24" t="str">
        <f>IF('Rekapitulace stavby'!AN16="","",'Rekapitulace stavby'!AN16)</f>
        <v/>
      </c>
      <c r="L20" s="31"/>
    </row>
    <row r="21" spans="2:12" s="1" customFormat="1" ht="18" customHeight="1">
      <c r="B21" s="31"/>
      <c r="E21" s="24" t="str">
        <f>IF('Rekapitulace stavby'!E17="","",'Rekapitulace stavby'!E17)</f>
        <v xml:space="preserve"> </v>
      </c>
      <c r="I21" s="26" t="s">
        <v>26</v>
      </c>
      <c r="J21" s="24" t="str">
        <f>IF('Rekapitulace stavby'!AN17="","",'Rekapitulace stavby'!AN17)</f>
        <v/>
      </c>
      <c r="L21" s="31"/>
    </row>
    <row r="22" spans="2:12" s="1" customFormat="1" ht="6.9" customHeight="1">
      <c r="B22" s="31"/>
      <c r="L22" s="31"/>
    </row>
    <row r="23" spans="2:12" s="1" customFormat="1" ht="12" customHeight="1">
      <c r="B23" s="31"/>
      <c r="D23" s="26" t="s">
        <v>31</v>
      </c>
      <c r="I23" s="26" t="s">
        <v>25</v>
      </c>
      <c r="J23" s="24" t="str">
        <f>IF('Rekapitulace stavby'!AN19="","",'Rekapitulace stavby'!AN19)</f>
        <v/>
      </c>
      <c r="L23" s="31"/>
    </row>
    <row r="24" spans="2:12" s="1" customFormat="1" ht="18" customHeight="1">
      <c r="B24" s="31"/>
      <c r="E24" s="24" t="str">
        <f>IF('Rekapitulace stavby'!E20="","",'Rekapitulace stavby'!E20)</f>
        <v xml:space="preserve"> </v>
      </c>
      <c r="I24" s="26" t="s">
        <v>26</v>
      </c>
      <c r="J24" s="24" t="str">
        <f>IF('Rekapitulace stavby'!AN20="","",'Rekapitulace stavby'!AN20)</f>
        <v/>
      </c>
      <c r="L24" s="31"/>
    </row>
    <row r="25" spans="2:12" s="1" customFormat="1" ht="6.9" customHeight="1">
      <c r="B25" s="31"/>
      <c r="L25" s="31"/>
    </row>
    <row r="26" spans="2:12" s="1" customFormat="1" ht="12" customHeight="1">
      <c r="B26" s="31"/>
      <c r="D26" s="26" t="s">
        <v>32</v>
      </c>
      <c r="L26" s="31"/>
    </row>
    <row r="27" spans="2:12" s="7" customFormat="1" ht="16.5" customHeight="1">
      <c r="B27" s="88"/>
      <c r="E27" s="228" t="s">
        <v>1</v>
      </c>
      <c r="F27" s="228"/>
      <c r="G27" s="228"/>
      <c r="H27" s="228"/>
      <c r="L27" s="88"/>
    </row>
    <row r="28" spans="2:12" s="1" customFormat="1" ht="6.9" customHeight="1">
      <c r="B28" s="31"/>
      <c r="L28" s="31"/>
    </row>
    <row r="29" spans="2:12" s="1" customFormat="1" ht="6.9" customHeight="1">
      <c r="B29" s="31"/>
      <c r="D29" s="52"/>
      <c r="E29" s="52"/>
      <c r="F29" s="52"/>
      <c r="G29" s="52"/>
      <c r="H29" s="52"/>
      <c r="I29" s="52"/>
      <c r="J29" s="52"/>
      <c r="K29" s="52"/>
      <c r="L29" s="31"/>
    </row>
    <row r="30" spans="2:12" s="1" customFormat="1" ht="25.35" customHeight="1">
      <c r="B30" s="31"/>
      <c r="D30" s="89" t="s">
        <v>33</v>
      </c>
      <c r="J30" s="65">
        <f>ROUND(J122, 2)</f>
        <v>0</v>
      </c>
      <c r="L30" s="31"/>
    </row>
    <row r="31" spans="2:12" s="1" customFormat="1" ht="6.9" customHeight="1">
      <c r="B31" s="31"/>
      <c r="D31" s="52"/>
      <c r="E31" s="52"/>
      <c r="F31" s="52"/>
      <c r="G31" s="52"/>
      <c r="H31" s="52"/>
      <c r="I31" s="52"/>
      <c r="J31" s="52"/>
      <c r="K31" s="52"/>
      <c r="L31" s="31"/>
    </row>
    <row r="32" spans="2:12" s="1" customFormat="1" ht="14.4" customHeight="1">
      <c r="B32" s="31"/>
      <c r="F32" s="34" t="s">
        <v>35</v>
      </c>
      <c r="I32" s="34" t="s">
        <v>34</v>
      </c>
      <c r="J32" s="34" t="s">
        <v>36</v>
      </c>
      <c r="L32" s="31"/>
    </row>
    <row r="33" spans="2:12" s="1" customFormat="1" ht="14.4" customHeight="1">
      <c r="B33" s="31"/>
      <c r="D33" s="54" t="s">
        <v>37</v>
      </c>
      <c r="E33" s="26" t="s">
        <v>38</v>
      </c>
      <c r="F33" s="90">
        <f>ROUND((SUM(BE122:BE181)),  2)</f>
        <v>0</v>
      </c>
      <c r="I33" s="91">
        <v>0.21</v>
      </c>
      <c r="J33" s="90">
        <f>ROUND(((SUM(BE122:BE181))*I33),  2)</f>
        <v>0</v>
      </c>
      <c r="L33" s="31"/>
    </row>
    <row r="34" spans="2:12" s="1" customFormat="1" ht="14.4" customHeight="1">
      <c r="B34" s="31"/>
      <c r="E34" s="26" t="s">
        <v>39</v>
      </c>
      <c r="F34" s="90">
        <f>ROUND((SUM(BF122:BF181)),  2)</f>
        <v>0</v>
      </c>
      <c r="I34" s="91">
        <v>0.15</v>
      </c>
      <c r="J34" s="90">
        <f>ROUND(((SUM(BF122:BF181))*I34),  2)</f>
        <v>0</v>
      </c>
      <c r="L34" s="31"/>
    </row>
    <row r="35" spans="2:12" s="1" customFormat="1" ht="14.4" hidden="1" customHeight="1">
      <c r="B35" s="31"/>
      <c r="E35" s="26" t="s">
        <v>40</v>
      </c>
      <c r="F35" s="90">
        <f>ROUND((SUM(BG122:BG181)),  2)</f>
        <v>0</v>
      </c>
      <c r="I35" s="91">
        <v>0.21</v>
      </c>
      <c r="J35" s="90">
        <f>0</f>
        <v>0</v>
      </c>
      <c r="L35" s="31"/>
    </row>
    <row r="36" spans="2:12" s="1" customFormat="1" ht="14.4" hidden="1" customHeight="1">
      <c r="B36" s="31"/>
      <c r="E36" s="26" t="s">
        <v>41</v>
      </c>
      <c r="F36" s="90">
        <f>ROUND((SUM(BH122:BH181)),  2)</f>
        <v>0</v>
      </c>
      <c r="I36" s="91">
        <v>0.15</v>
      </c>
      <c r="J36" s="90">
        <f>0</f>
        <v>0</v>
      </c>
      <c r="L36" s="31"/>
    </row>
    <row r="37" spans="2:12" s="1" customFormat="1" ht="14.4" hidden="1" customHeight="1">
      <c r="B37" s="31"/>
      <c r="E37" s="26" t="s">
        <v>42</v>
      </c>
      <c r="F37" s="90">
        <f>ROUND((SUM(BI122:BI181)),  2)</f>
        <v>0</v>
      </c>
      <c r="I37" s="91">
        <v>0</v>
      </c>
      <c r="J37" s="90">
        <f>0</f>
        <v>0</v>
      </c>
      <c r="L37" s="31"/>
    </row>
    <row r="38" spans="2:12" s="1" customFormat="1" ht="6.9" customHeight="1">
      <c r="B38" s="31"/>
      <c r="L38" s="31"/>
    </row>
    <row r="39" spans="2:12" s="1" customFormat="1" ht="25.35" customHeight="1">
      <c r="B39" s="31"/>
      <c r="C39" s="92"/>
      <c r="D39" s="93" t="s">
        <v>43</v>
      </c>
      <c r="E39" s="56"/>
      <c r="F39" s="56"/>
      <c r="G39" s="94" t="s">
        <v>44</v>
      </c>
      <c r="H39" s="95" t="s">
        <v>45</v>
      </c>
      <c r="I39" s="56"/>
      <c r="J39" s="96">
        <f>SUM(J30:J37)</f>
        <v>0</v>
      </c>
      <c r="K39" s="97"/>
      <c r="L39" s="31"/>
    </row>
    <row r="40" spans="2:12" s="1" customFormat="1" ht="14.4" customHeight="1">
      <c r="B40" s="31"/>
      <c r="L40" s="31"/>
    </row>
    <row r="41" spans="2:12" ht="14.4" customHeight="1">
      <c r="B41" s="19"/>
      <c r="L41" s="19"/>
    </row>
    <row r="42" spans="2:12" ht="14.4" customHeight="1">
      <c r="B42" s="19"/>
      <c r="L42" s="19"/>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46</v>
      </c>
      <c r="E50" s="41"/>
      <c r="F50" s="41"/>
      <c r="G50" s="40" t="s">
        <v>47</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48</v>
      </c>
      <c r="E61" s="33"/>
      <c r="F61" s="98" t="s">
        <v>49</v>
      </c>
      <c r="G61" s="42" t="s">
        <v>48</v>
      </c>
      <c r="H61" s="33"/>
      <c r="I61" s="33"/>
      <c r="J61" s="99" t="s">
        <v>49</v>
      </c>
      <c r="K61" s="33"/>
      <c r="L61" s="31"/>
    </row>
    <row r="62" spans="2:12">
      <c r="B62" s="19"/>
      <c r="L62" s="19"/>
    </row>
    <row r="63" spans="2:12">
      <c r="B63" s="19"/>
      <c r="L63" s="19"/>
    </row>
    <row r="64" spans="2:12">
      <c r="B64" s="19"/>
      <c r="L64" s="19"/>
    </row>
    <row r="65" spans="2:12" s="1" customFormat="1" ht="13.2">
      <c r="B65" s="31"/>
      <c r="D65" s="40" t="s">
        <v>50</v>
      </c>
      <c r="E65" s="41"/>
      <c r="F65" s="41"/>
      <c r="G65" s="40" t="s">
        <v>51</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48</v>
      </c>
      <c r="E76" s="33"/>
      <c r="F76" s="98" t="s">
        <v>49</v>
      </c>
      <c r="G76" s="42" t="s">
        <v>48</v>
      </c>
      <c r="H76" s="33"/>
      <c r="I76" s="33"/>
      <c r="J76" s="99" t="s">
        <v>49</v>
      </c>
      <c r="K76" s="33"/>
      <c r="L76" s="31"/>
    </row>
    <row r="77" spans="2:12" s="1" customFormat="1" ht="14.4" customHeight="1">
      <c r="B77" s="43"/>
      <c r="C77" s="44"/>
      <c r="D77" s="44"/>
      <c r="E77" s="44"/>
      <c r="F77" s="44"/>
      <c r="G77" s="44"/>
      <c r="H77" s="44"/>
      <c r="I77" s="44"/>
      <c r="J77" s="44"/>
      <c r="K77" s="44"/>
      <c r="L77" s="31"/>
    </row>
    <row r="81" spans="2:47" s="1" customFormat="1" ht="6.9" customHeight="1">
      <c r="B81" s="45"/>
      <c r="C81" s="46"/>
      <c r="D81" s="46"/>
      <c r="E81" s="46"/>
      <c r="F81" s="46"/>
      <c r="G81" s="46"/>
      <c r="H81" s="46"/>
      <c r="I81" s="46"/>
      <c r="J81" s="46"/>
      <c r="K81" s="46"/>
      <c r="L81" s="31"/>
    </row>
    <row r="82" spans="2:47" s="1" customFormat="1" ht="24.9" customHeight="1">
      <c r="B82" s="31"/>
      <c r="C82" s="20" t="s">
        <v>108</v>
      </c>
      <c r="L82" s="31"/>
    </row>
    <row r="83" spans="2:47" s="1" customFormat="1" ht="6.9" customHeight="1">
      <c r="B83" s="31"/>
      <c r="L83" s="31"/>
    </row>
    <row r="84" spans="2:47" s="1" customFormat="1" ht="12" customHeight="1">
      <c r="B84" s="31"/>
      <c r="C84" s="26" t="s">
        <v>16</v>
      </c>
      <c r="L84" s="31"/>
    </row>
    <row r="85" spans="2:47" s="1" customFormat="1" ht="16.5" customHeight="1">
      <c r="B85" s="31"/>
      <c r="E85" s="230" t="str">
        <f>E7</f>
        <v>Třebenice - nástavba mateřské školy</v>
      </c>
      <c r="F85" s="231"/>
      <c r="G85" s="231"/>
      <c r="H85" s="231"/>
      <c r="L85" s="31"/>
    </row>
    <row r="86" spans="2:47" s="1" customFormat="1" ht="12" customHeight="1">
      <c r="B86" s="31"/>
      <c r="C86" s="26" t="s">
        <v>106</v>
      </c>
      <c r="L86" s="31"/>
    </row>
    <row r="87" spans="2:47" s="1" customFormat="1" ht="16.5" customHeight="1">
      <c r="B87" s="31"/>
      <c r="E87" s="210" t="str">
        <f>E9</f>
        <v>8 - vedlejší a osatatní náklady stavby</v>
      </c>
      <c r="F87" s="229"/>
      <c r="G87" s="229"/>
      <c r="H87" s="229"/>
      <c r="L87" s="31"/>
    </row>
    <row r="88" spans="2:47" s="1" customFormat="1" ht="6.9" customHeight="1">
      <c r="B88" s="31"/>
      <c r="L88" s="31"/>
    </row>
    <row r="89" spans="2:47" s="1" customFormat="1" ht="12" customHeight="1">
      <c r="B89" s="31"/>
      <c r="C89" s="26" t="s">
        <v>20</v>
      </c>
      <c r="F89" s="24" t="str">
        <f>F12</f>
        <v xml:space="preserve"> </v>
      </c>
      <c r="I89" s="26" t="s">
        <v>22</v>
      </c>
      <c r="J89" s="51" t="str">
        <f>IF(J12="","",J12)</f>
        <v>24. 1. 2025</v>
      </c>
      <c r="L89" s="31"/>
    </row>
    <row r="90" spans="2:47" s="1" customFormat="1" ht="6.9" customHeight="1">
      <c r="B90" s="31"/>
      <c r="L90" s="31"/>
    </row>
    <row r="91" spans="2:47" s="1" customFormat="1" ht="15.15" customHeight="1">
      <c r="B91" s="31"/>
      <c r="C91" s="26" t="s">
        <v>24</v>
      </c>
      <c r="F91" s="24" t="str">
        <f>E15</f>
        <v xml:space="preserve"> </v>
      </c>
      <c r="I91" s="26" t="s">
        <v>29</v>
      </c>
      <c r="J91" s="29" t="str">
        <f>E21</f>
        <v xml:space="preserve"> </v>
      </c>
      <c r="L91" s="31"/>
    </row>
    <row r="92" spans="2:47" s="1" customFormat="1" ht="15.15" customHeight="1">
      <c r="B92" s="31"/>
      <c r="C92" s="26" t="s">
        <v>27</v>
      </c>
      <c r="F92" s="24" t="str">
        <f>IF(E18="","",E18)</f>
        <v>Vyplň údaj</v>
      </c>
      <c r="I92" s="26" t="s">
        <v>31</v>
      </c>
      <c r="J92" s="29" t="str">
        <f>E24</f>
        <v xml:space="preserve"> </v>
      </c>
      <c r="L92" s="31"/>
    </row>
    <row r="93" spans="2:47" s="1" customFormat="1" ht="10.35" customHeight="1">
      <c r="B93" s="31"/>
      <c r="L93" s="31"/>
    </row>
    <row r="94" spans="2:47" s="1" customFormat="1" ht="29.25" customHeight="1">
      <c r="B94" s="31"/>
      <c r="C94" s="100" t="s">
        <v>109</v>
      </c>
      <c r="D94" s="92"/>
      <c r="E94" s="92"/>
      <c r="F94" s="92"/>
      <c r="G94" s="92"/>
      <c r="H94" s="92"/>
      <c r="I94" s="92"/>
      <c r="J94" s="101" t="s">
        <v>110</v>
      </c>
      <c r="K94" s="92"/>
      <c r="L94" s="31"/>
    </row>
    <row r="95" spans="2:47" s="1" customFormat="1" ht="10.35" customHeight="1">
      <c r="B95" s="31"/>
      <c r="L95" s="31"/>
    </row>
    <row r="96" spans="2:47" s="1" customFormat="1" ht="22.95" customHeight="1">
      <c r="B96" s="31"/>
      <c r="C96" s="102" t="s">
        <v>111</v>
      </c>
      <c r="J96" s="65">
        <f>J122</f>
        <v>0</v>
      </c>
      <c r="L96" s="31"/>
      <c r="AU96" s="16" t="s">
        <v>112</v>
      </c>
    </row>
    <row r="97" spans="2:12" s="8" customFormat="1" ht="24.9" customHeight="1">
      <c r="B97" s="103"/>
      <c r="D97" s="104" t="s">
        <v>2689</v>
      </c>
      <c r="E97" s="105"/>
      <c r="F97" s="105"/>
      <c r="G97" s="105"/>
      <c r="H97" s="105"/>
      <c r="I97" s="105"/>
      <c r="J97" s="106">
        <f>J123</f>
        <v>0</v>
      </c>
      <c r="L97" s="103"/>
    </row>
    <row r="98" spans="2:12" s="9" customFormat="1" ht="19.95" customHeight="1">
      <c r="B98" s="107"/>
      <c r="D98" s="108" t="s">
        <v>2690</v>
      </c>
      <c r="E98" s="109"/>
      <c r="F98" s="109"/>
      <c r="G98" s="109"/>
      <c r="H98" s="109"/>
      <c r="I98" s="109"/>
      <c r="J98" s="110">
        <f>J132</f>
        <v>0</v>
      </c>
      <c r="L98" s="107"/>
    </row>
    <row r="99" spans="2:12" s="9" customFormat="1" ht="19.95" customHeight="1">
      <c r="B99" s="107"/>
      <c r="D99" s="108" t="s">
        <v>2691</v>
      </c>
      <c r="E99" s="109"/>
      <c r="F99" s="109"/>
      <c r="G99" s="109"/>
      <c r="H99" s="109"/>
      <c r="I99" s="109"/>
      <c r="J99" s="110">
        <f>J143</f>
        <v>0</v>
      </c>
      <c r="L99" s="107"/>
    </row>
    <row r="100" spans="2:12" s="9" customFormat="1" ht="19.95" customHeight="1">
      <c r="B100" s="107"/>
      <c r="D100" s="108" t="s">
        <v>2692</v>
      </c>
      <c r="E100" s="109"/>
      <c r="F100" s="109"/>
      <c r="G100" s="109"/>
      <c r="H100" s="109"/>
      <c r="I100" s="109"/>
      <c r="J100" s="110">
        <f>J146</f>
        <v>0</v>
      </c>
      <c r="L100" s="107"/>
    </row>
    <row r="101" spans="2:12" s="9" customFormat="1" ht="19.95" customHeight="1">
      <c r="B101" s="107"/>
      <c r="D101" s="108" t="s">
        <v>2693</v>
      </c>
      <c r="E101" s="109"/>
      <c r="F101" s="109"/>
      <c r="G101" s="109"/>
      <c r="H101" s="109"/>
      <c r="I101" s="109"/>
      <c r="J101" s="110">
        <f>J153</f>
        <v>0</v>
      </c>
      <c r="L101" s="107"/>
    </row>
    <row r="102" spans="2:12" s="9" customFormat="1" ht="19.95" customHeight="1">
      <c r="B102" s="107"/>
      <c r="D102" s="108" t="s">
        <v>2694</v>
      </c>
      <c r="E102" s="109"/>
      <c r="F102" s="109"/>
      <c r="G102" s="109"/>
      <c r="H102" s="109"/>
      <c r="I102" s="109"/>
      <c r="J102" s="110">
        <f>J172</f>
        <v>0</v>
      </c>
      <c r="L102" s="107"/>
    </row>
    <row r="103" spans="2:12" s="1" customFormat="1" ht="21.75" customHeight="1">
      <c r="B103" s="31"/>
      <c r="L103" s="31"/>
    </row>
    <row r="104" spans="2:12" s="1" customFormat="1" ht="6.9" customHeight="1">
      <c r="B104" s="43"/>
      <c r="C104" s="44"/>
      <c r="D104" s="44"/>
      <c r="E104" s="44"/>
      <c r="F104" s="44"/>
      <c r="G104" s="44"/>
      <c r="H104" s="44"/>
      <c r="I104" s="44"/>
      <c r="J104" s="44"/>
      <c r="K104" s="44"/>
      <c r="L104" s="31"/>
    </row>
    <row r="108" spans="2:12" s="1" customFormat="1" ht="6.9" customHeight="1">
      <c r="B108" s="45"/>
      <c r="C108" s="46"/>
      <c r="D108" s="46"/>
      <c r="E108" s="46"/>
      <c r="F108" s="46"/>
      <c r="G108" s="46"/>
      <c r="H108" s="46"/>
      <c r="I108" s="46"/>
      <c r="J108" s="46"/>
      <c r="K108" s="46"/>
      <c r="L108" s="31"/>
    </row>
    <row r="109" spans="2:12" s="1" customFormat="1" ht="24.9" customHeight="1">
      <c r="B109" s="31"/>
      <c r="C109" s="20" t="s">
        <v>140</v>
      </c>
      <c r="L109" s="31"/>
    </row>
    <row r="110" spans="2:12" s="1" customFormat="1" ht="6.9" customHeight="1">
      <c r="B110" s="31"/>
      <c r="L110" s="31"/>
    </row>
    <row r="111" spans="2:12" s="1" customFormat="1" ht="12" customHeight="1">
      <c r="B111" s="31"/>
      <c r="C111" s="26" t="s">
        <v>16</v>
      </c>
      <c r="L111" s="31"/>
    </row>
    <row r="112" spans="2:12" s="1" customFormat="1" ht="16.5" customHeight="1">
      <c r="B112" s="31"/>
      <c r="E112" s="230" t="str">
        <f>E7</f>
        <v>Třebenice - nástavba mateřské školy</v>
      </c>
      <c r="F112" s="231"/>
      <c r="G112" s="231"/>
      <c r="H112" s="231"/>
      <c r="L112" s="31"/>
    </row>
    <row r="113" spans="2:65" s="1" customFormat="1" ht="12" customHeight="1">
      <c r="B113" s="31"/>
      <c r="C113" s="26" t="s">
        <v>106</v>
      </c>
      <c r="L113" s="31"/>
    </row>
    <row r="114" spans="2:65" s="1" customFormat="1" ht="16.5" customHeight="1">
      <c r="B114" s="31"/>
      <c r="E114" s="210" t="str">
        <f>E9</f>
        <v>8 - vedlejší a osatatní náklady stavby</v>
      </c>
      <c r="F114" s="229"/>
      <c r="G114" s="229"/>
      <c r="H114" s="229"/>
      <c r="L114" s="31"/>
    </row>
    <row r="115" spans="2:65" s="1" customFormat="1" ht="6.9" customHeight="1">
      <c r="B115" s="31"/>
      <c r="L115" s="31"/>
    </row>
    <row r="116" spans="2:65" s="1" customFormat="1" ht="12" customHeight="1">
      <c r="B116" s="31"/>
      <c r="C116" s="26" t="s">
        <v>20</v>
      </c>
      <c r="F116" s="24" t="str">
        <f>F12</f>
        <v xml:space="preserve"> </v>
      </c>
      <c r="I116" s="26" t="s">
        <v>22</v>
      </c>
      <c r="J116" s="51" t="str">
        <f>IF(J12="","",J12)</f>
        <v>24. 1. 2025</v>
      </c>
      <c r="L116" s="31"/>
    </row>
    <row r="117" spans="2:65" s="1" customFormat="1" ht="6.9" customHeight="1">
      <c r="B117" s="31"/>
      <c r="L117" s="31"/>
    </row>
    <row r="118" spans="2:65" s="1" customFormat="1" ht="15.15" customHeight="1">
      <c r="B118" s="31"/>
      <c r="C118" s="26" t="s">
        <v>24</v>
      </c>
      <c r="F118" s="24" t="str">
        <f>E15</f>
        <v xml:space="preserve"> </v>
      </c>
      <c r="I118" s="26" t="s">
        <v>29</v>
      </c>
      <c r="J118" s="29" t="str">
        <f>E21</f>
        <v xml:space="preserve"> </v>
      </c>
      <c r="L118" s="31"/>
    </row>
    <row r="119" spans="2:65" s="1" customFormat="1" ht="15.15" customHeight="1">
      <c r="B119" s="31"/>
      <c r="C119" s="26" t="s">
        <v>27</v>
      </c>
      <c r="F119" s="24" t="str">
        <f>IF(E18="","",E18)</f>
        <v>Vyplň údaj</v>
      </c>
      <c r="I119" s="26" t="s">
        <v>31</v>
      </c>
      <c r="J119" s="29" t="str">
        <f>E24</f>
        <v xml:space="preserve"> </v>
      </c>
      <c r="L119" s="31"/>
    </row>
    <row r="120" spans="2:65" s="1" customFormat="1" ht="10.35" customHeight="1">
      <c r="B120" s="31"/>
      <c r="L120" s="31"/>
    </row>
    <row r="121" spans="2:65" s="10" customFormat="1" ht="29.25" customHeight="1">
      <c r="B121" s="111"/>
      <c r="C121" s="112" t="s">
        <v>141</v>
      </c>
      <c r="D121" s="113" t="s">
        <v>58</v>
      </c>
      <c r="E121" s="113" t="s">
        <v>54</v>
      </c>
      <c r="F121" s="113" t="s">
        <v>55</v>
      </c>
      <c r="G121" s="113" t="s">
        <v>142</v>
      </c>
      <c r="H121" s="113" t="s">
        <v>143</v>
      </c>
      <c r="I121" s="113" t="s">
        <v>144</v>
      </c>
      <c r="J121" s="113" t="s">
        <v>110</v>
      </c>
      <c r="K121" s="114" t="s">
        <v>145</v>
      </c>
      <c r="L121" s="111"/>
      <c r="M121" s="58" t="s">
        <v>1</v>
      </c>
      <c r="N121" s="59" t="s">
        <v>37</v>
      </c>
      <c r="O121" s="59" t="s">
        <v>146</v>
      </c>
      <c r="P121" s="59" t="s">
        <v>147</v>
      </c>
      <c r="Q121" s="59" t="s">
        <v>148</v>
      </c>
      <c r="R121" s="59" t="s">
        <v>149</v>
      </c>
      <c r="S121" s="59" t="s">
        <v>150</v>
      </c>
      <c r="T121" s="60" t="s">
        <v>151</v>
      </c>
    </row>
    <row r="122" spans="2:65" s="1" customFormat="1" ht="22.95" customHeight="1">
      <c r="B122" s="31"/>
      <c r="C122" s="63" t="s">
        <v>152</v>
      </c>
      <c r="J122" s="115">
        <f>BK122</f>
        <v>0</v>
      </c>
      <c r="L122" s="31"/>
      <c r="M122" s="61"/>
      <c r="N122" s="52"/>
      <c r="O122" s="52"/>
      <c r="P122" s="116">
        <f>P123</f>
        <v>0</v>
      </c>
      <c r="Q122" s="52"/>
      <c r="R122" s="116">
        <f>R123</f>
        <v>0</v>
      </c>
      <c r="S122" s="52"/>
      <c r="T122" s="117">
        <f>T123</f>
        <v>0</v>
      </c>
      <c r="AT122" s="16" t="s">
        <v>72</v>
      </c>
      <c r="AU122" s="16" t="s">
        <v>112</v>
      </c>
      <c r="BK122" s="118">
        <f>BK123</f>
        <v>0</v>
      </c>
    </row>
    <row r="123" spans="2:65" s="11" customFormat="1" ht="25.95" customHeight="1">
      <c r="B123" s="119"/>
      <c r="D123" s="120" t="s">
        <v>72</v>
      </c>
      <c r="E123" s="121" t="s">
        <v>2695</v>
      </c>
      <c r="F123" s="121" t="s">
        <v>2696</v>
      </c>
      <c r="I123" s="122"/>
      <c r="J123" s="123">
        <f>BK123</f>
        <v>0</v>
      </c>
      <c r="L123" s="119"/>
      <c r="M123" s="124"/>
      <c r="P123" s="125">
        <f>P124+SUM(P125:P132)+P143+P146+P153+P172</f>
        <v>0</v>
      </c>
      <c r="R123" s="125">
        <f>R124+SUM(R125:R132)+R143+R146+R153+R172</f>
        <v>0</v>
      </c>
      <c r="T123" s="126">
        <f>T124+SUM(T125:T132)+T143+T146+T153+T172</f>
        <v>0</v>
      </c>
      <c r="AR123" s="120" t="s">
        <v>91</v>
      </c>
      <c r="AT123" s="127" t="s">
        <v>72</v>
      </c>
      <c r="AU123" s="127" t="s">
        <v>73</v>
      </c>
      <c r="AY123" s="120" t="s">
        <v>155</v>
      </c>
      <c r="BK123" s="128">
        <f>BK124+SUM(BK125:BK132)+BK143+BK146+BK153+BK172</f>
        <v>0</v>
      </c>
    </row>
    <row r="124" spans="2:65" s="1" customFormat="1" ht="16.5" customHeight="1">
      <c r="B124" s="31"/>
      <c r="C124" s="156" t="s">
        <v>78</v>
      </c>
      <c r="D124" s="156" t="s">
        <v>167</v>
      </c>
      <c r="E124" s="157" t="s">
        <v>2697</v>
      </c>
      <c r="F124" s="158" t="s">
        <v>2698</v>
      </c>
      <c r="G124" s="159" t="s">
        <v>2699</v>
      </c>
      <c r="H124" s="160">
        <v>1</v>
      </c>
      <c r="I124" s="161"/>
      <c r="J124" s="162">
        <f>ROUND(I124*H124,2)</f>
        <v>0</v>
      </c>
      <c r="K124" s="158" t="s">
        <v>1</v>
      </c>
      <c r="L124" s="31"/>
      <c r="M124" s="163" t="s">
        <v>1</v>
      </c>
      <c r="N124" s="164" t="s">
        <v>38</v>
      </c>
      <c r="P124" s="141">
        <f>O124*H124</f>
        <v>0</v>
      </c>
      <c r="Q124" s="141">
        <v>0</v>
      </c>
      <c r="R124" s="141">
        <f>Q124*H124</f>
        <v>0</v>
      </c>
      <c r="S124" s="141">
        <v>0</v>
      </c>
      <c r="T124" s="142">
        <f>S124*H124</f>
        <v>0</v>
      </c>
      <c r="AR124" s="143" t="s">
        <v>88</v>
      </c>
      <c r="AT124" s="143" t="s">
        <v>167</v>
      </c>
      <c r="AU124" s="143" t="s">
        <v>78</v>
      </c>
      <c r="AY124" s="16" t="s">
        <v>155</v>
      </c>
      <c r="BE124" s="144">
        <f>IF(N124="základní",J124,0)</f>
        <v>0</v>
      </c>
      <c r="BF124" s="144">
        <f>IF(N124="snížená",J124,0)</f>
        <v>0</v>
      </c>
      <c r="BG124" s="144">
        <f>IF(N124="zákl. přenesená",J124,0)</f>
        <v>0</v>
      </c>
      <c r="BH124" s="144">
        <f>IF(N124="sníž. přenesená",J124,0)</f>
        <v>0</v>
      </c>
      <c r="BI124" s="144">
        <f>IF(N124="nulová",J124,0)</f>
        <v>0</v>
      </c>
      <c r="BJ124" s="16" t="s">
        <v>78</v>
      </c>
      <c r="BK124" s="144">
        <f>ROUND(I124*H124,2)</f>
        <v>0</v>
      </c>
      <c r="BL124" s="16" t="s">
        <v>88</v>
      </c>
      <c r="BM124" s="143" t="s">
        <v>2700</v>
      </c>
    </row>
    <row r="125" spans="2:65" s="1" customFormat="1">
      <c r="B125" s="31"/>
      <c r="D125" s="145" t="s">
        <v>163</v>
      </c>
      <c r="F125" s="146" t="s">
        <v>2698</v>
      </c>
      <c r="I125" s="147"/>
      <c r="L125" s="31"/>
      <c r="M125" s="148"/>
      <c r="T125" s="55"/>
      <c r="AT125" s="16" t="s">
        <v>163</v>
      </c>
      <c r="AU125" s="16" t="s">
        <v>78</v>
      </c>
    </row>
    <row r="126" spans="2:65" s="1" customFormat="1" ht="16.5" customHeight="1">
      <c r="B126" s="31"/>
      <c r="C126" s="156" t="s">
        <v>82</v>
      </c>
      <c r="D126" s="156" t="s">
        <v>167</v>
      </c>
      <c r="E126" s="157" t="s">
        <v>2701</v>
      </c>
      <c r="F126" s="158" t="s">
        <v>2702</v>
      </c>
      <c r="G126" s="159" t="s">
        <v>2699</v>
      </c>
      <c r="H126" s="160">
        <v>1</v>
      </c>
      <c r="I126" s="161"/>
      <c r="J126" s="162">
        <f>ROUND(I126*H126,2)</f>
        <v>0</v>
      </c>
      <c r="K126" s="158" t="s">
        <v>1</v>
      </c>
      <c r="L126" s="31"/>
      <c r="M126" s="163" t="s">
        <v>1</v>
      </c>
      <c r="N126" s="164" t="s">
        <v>38</v>
      </c>
      <c r="P126" s="141">
        <f>O126*H126</f>
        <v>0</v>
      </c>
      <c r="Q126" s="141">
        <v>0</v>
      </c>
      <c r="R126" s="141">
        <f>Q126*H126</f>
        <v>0</v>
      </c>
      <c r="S126" s="141">
        <v>0</v>
      </c>
      <c r="T126" s="142">
        <f>S126*H126</f>
        <v>0</v>
      </c>
      <c r="AR126" s="143" t="s">
        <v>88</v>
      </c>
      <c r="AT126" s="143" t="s">
        <v>167</v>
      </c>
      <c r="AU126" s="143" t="s">
        <v>78</v>
      </c>
      <c r="AY126" s="16" t="s">
        <v>155</v>
      </c>
      <c r="BE126" s="144">
        <f>IF(N126="základní",J126,0)</f>
        <v>0</v>
      </c>
      <c r="BF126" s="144">
        <f>IF(N126="snížená",J126,0)</f>
        <v>0</v>
      </c>
      <c r="BG126" s="144">
        <f>IF(N126="zákl. přenesená",J126,0)</f>
        <v>0</v>
      </c>
      <c r="BH126" s="144">
        <f>IF(N126="sníž. přenesená",J126,0)</f>
        <v>0</v>
      </c>
      <c r="BI126" s="144">
        <f>IF(N126="nulová",J126,0)</f>
        <v>0</v>
      </c>
      <c r="BJ126" s="16" t="s">
        <v>78</v>
      </c>
      <c r="BK126" s="144">
        <f>ROUND(I126*H126,2)</f>
        <v>0</v>
      </c>
      <c r="BL126" s="16" t="s">
        <v>88</v>
      </c>
      <c r="BM126" s="143" t="s">
        <v>2703</v>
      </c>
    </row>
    <row r="127" spans="2:65" s="1" customFormat="1">
      <c r="B127" s="31"/>
      <c r="D127" s="145" t="s">
        <v>163</v>
      </c>
      <c r="F127" s="146" t="s">
        <v>2702</v>
      </c>
      <c r="I127" s="147"/>
      <c r="L127" s="31"/>
      <c r="M127" s="148"/>
      <c r="T127" s="55"/>
      <c r="AT127" s="16" t="s">
        <v>163</v>
      </c>
      <c r="AU127" s="16" t="s">
        <v>78</v>
      </c>
    </row>
    <row r="128" spans="2:65" s="1" customFormat="1" ht="16.5" customHeight="1">
      <c r="B128" s="31"/>
      <c r="C128" s="156" t="s">
        <v>85</v>
      </c>
      <c r="D128" s="156" t="s">
        <v>167</v>
      </c>
      <c r="E128" s="157" t="s">
        <v>2704</v>
      </c>
      <c r="F128" s="158" t="s">
        <v>2705</v>
      </c>
      <c r="G128" s="159" t="s">
        <v>2699</v>
      </c>
      <c r="H128" s="160">
        <v>1</v>
      </c>
      <c r="I128" s="161"/>
      <c r="J128" s="162">
        <f>ROUND(I128*H128,2)</f>
        <v>0</v>
      </c>
      <c r="K128" s="158" t="s">
        <v>1</v>
      </c>
      <c r="L128" s="31"/>
      <c r="M128" s="163" t="s">
        <v>1</v>
      </c>
      <c r="N128" s="164" t="s">
        <v>38</v>
      </c>
      <c r="P128" s="141">
        <f>O128*H128</f>
        <v>0</v>
      </c>
      <c r="Q128" s="141">
        <v>0</v>
      </c>
      <c r="R128" s="141">
        <f>Q128*H128</f>
        <v>0</v>
      </c>
      <c r="S128" s="141">
        <v>0</v>
      </c>
      <c r="T128" s="142">
        <f>S128*H128</f>
        <v>0</v>
      </c>
      <c r="AR128" s="143" t="s">
        <v>88</v>
      </c>
      <c r="AT128" s="143" t="s">
        <v>167</v>
      </c>
      <c r="AU128" s="143" t="s">
        <v>78</v>
      </c>
      <c r="AY128" s="16" t="s">
        <v>155</v>
      </c>
      <c r="BE128" s="144">
        <f>IF(N128="základní",J128,0)</f>
        <v>0</v>
      </c>
      <c r="BF128" s="144">
        <f>IF(N128="snížená",J128,0)</f>
        <v>0</v>
      </c>
      <c r="BG128" s="144">
        <f>IF(N128="zákl. přenesená",J128,0)</f>
        <v>0</v>
      </c>
      <c r="BH128" s="144">
        <f>IF(N128="sníž. přenesená",J128,0)</f>
        <v>0</v>
      </c>
      <c r="BI128" s="144">
        <f>IF(N128="nulová",J128,0)</f>
        <v>0</v>
      </c>
      <c r="BJ128" s="16" t="s">
        <v>78</v>
      </c>
      <c r="BK128" s="144">
        <f>ROUND(I128*H128,2)</f>
        <v>0</v>
      </c>
      <c r="BL128" s="16" t="s">
        <v>88</v>
      </c>
      <c r="BM128" s="143" t="s">
        <v>2706</v>
      </c>
    </row>
    <row r="129" spans="2:65" s="1" customFormat="1">
      <c r="B129" s="31"/>
      <c r="D129" s="145" t="s">
        <v>163</v>
      </c>
      <c r="F129" s="146" t="s">
        <v>2705</v>
      </c>
      <c r="I129" s="147"/>
      <c r="L129" s="31"/>
      <c r="M129" s="148"/>
      <c r="T129" s="55"/>
      <c r="AT129" s="16" t="s">
        <v>163</v>
      </c>
      <c r="AU129" s="16" t="s">
        <v>78</v>
      </c>
    </row>
    <row r="130" spans="2:65" s="1" customFormat="1" ht="24.15" customHeight="1">
      <c r="B130" s="31"/>
      <c r="C130" s="156" t="s">
        <v>88</v>
      </c>
      <c r="D130" s="156" t="s">
        <v>167</v>
      </c>
      <c r="E130" s="157" t="s">
        <v>2707</v>
      </c>
      <c r="F130" s="158" t="s">
        <v>2708</v>
      </c>
      <c r="G130" s="159" t="s">
        <v>2699</v>
      </c>
      <c r="H130" s="160">
        <v>2</v>
      </c>
      <c r="I130" s="161"/>
      <c r="J130" s="162">
        <f>ROUND(I130*H130,2)</f>
        <v>0</v>
      </c>
      <c r="K130" s="158" t="s">
        <v>1</v>
      </c>
      <c r="L130" s="31"/>
      <c r="M130" s="163" t="s">
        <v>1</v>
      </c>
      <c r="N130" s="164" t="s">
        <v>38</v>
      </c>
      <c r="P130" s="141">
        <f>O130*H130</f>
        <v>0</v>
      </c>
      <c r="Q130" s="141">
        <v>0</v>
      </c>
      <c r="R130" s="141">
        <f>Q130*H130</f>
        <v>0</v>
      </c>
      <c r="S130" s="141">
        <v>0</v>
      </c>
      <c r="T130" s="142">
        <f>S130*H130</f>
        <v>0</v>
      </c>
      <c r="AR130" s="143" t="s">
        <v>88</v>
      </c>
      <c r="AT130" s="143" t="s">
        <v>167</v>
      </c>
      <c r="AU130" s="143" t="s">
        <v>78</v>
      </c>
      <c r="AY130" s="16" t="s">
        <v>155</v>
      </c>
      <c r="BE130" s="144">
        <f>IF(N130="základní",J130,0)</f>
        <v>0</v>
      </c>
      <c r="BF130" s="144">
        <f>IF(N130="snížená",J130,0)</f>
        <v>0</v>
      </c>
      <c r="BG130" s="144">
        <f>IF(N130="zákl. přenesená",J130,0)</f>
        <v>0</v>
      </c>
      <c r="BH130" s="144">
        <f>IF(N130="sníž. přenesená",J130,0)</f>
        <v>0</v>
      </c>
      <c r="BI130" s="144">
        <f>IF(N130="nulová",J130,0)</f>
        <v>0</v>
      </c>
      <c r="BJ130" s="16" t="s">
        <v>78</v>
      </c>
      <c r="BK130" s="144">
        <f>ROUND(I130*H130,2)</f>
        <v>0</v>
      </c>
      <c r="BL130" s="16" t="s">
        <v>88</v>
      </c>
      <c r="BM130" s="143" t="s">
        <v>2709</v>
      </c>
    </row>
    <row r="131" spans="2:65" s="1" customFormat="1" ht="19.2">
      <c r="B131" s="31"/>
      <c r="D131" s="145" t="s">
        <v>163</v>
      </c>
      <c r="F131" s="146" t="s">
        <v>2708</v>
      </c>
      <c r="I131" s="147"/>
      <c r="L131" s="31"/>
      <c r="M131" s="148"/>
      <c r="T131" s="55"/>
      <c r="AT131" s="16" t="s">
        <v>163</v>
      </c>
      <c r="AU131" s="16" t="s">
        <v>78</v>
      </c>
    </row>
    <row r="132" spans="2:65" s="11" customFormat="1" ht="22.95" customHeight="1">
      <c r="B132" s="119"/>
      <c r="D132" s="120" t="s">
        <v>72</v>
      </c>
      <c r="E132" s="129" t="s">
        <v>2710</v>
      </c>
      <c r="F132" s="129" t="s">
        <v>2711</v>
      </c>
      <c r="I132" s="122"/>
      <c r="J132" s="130">
        <f>BK132</f>
        <v>0</v>
      </c>
      <c r="L132" s="119"/>
      <c r="M132" s="124"/>
      <c r="P132" s="125">
        <f>SUM(P133:P142)</f>
        <v>0</v>
      </c>
      <c r="R132" s="125">
        <f>SUM(R133:R142)</f>
        <v>0</v>
      </c>
      <c r="T132" s="126">
        <f>SUM(T133:T142)</f>
        <v>0</v>
      </c>
      <c r="AR132" s="120" t="s">
        <v>91</v>
      </c>
      <c r="AT132" s="127" t="s">
        <v>72</v>
      </c>
      <c r="AU132" s="127" t="s">
        <v>78</v>
      </c>
      <c r="AY132" s="120" t="s">
        <v>155</v>
      </c>
      <c r="BK132" s="128">
        <f>SUM(BK133:BK142)</f>
        <v>0</v>
      </c>
    </row>
    <row r="133" spans="2:65" s="1" customFormat="1" ht="16.5" customHeight="1">
      <c r="B133" s="31"/>
      <c r="C133" s="156" t="s">
        <v>91</v>
      </c>
      <c r="D133" s="156" t="s">
        <v>167</v>
      </c>
      <c r="E133" s="157" t="s">
        <v>2712</v>
      </c>
      <c r="F133" s="158" t="s">
        <v>2713</v>
      </c>
      <c r="G133" s="159" t="s">
        <v>2699</v>
      </c>
      <c r="H133" s="160">
        <v>1</v>
      </c>
      <c r="I133" s="161"/>
      <c r="J133" s="162">
        <f>ROUND(I133*H133,2)</f>
        <v>0</v>
      </c>
      <c r="K133" s="158" t="s">
        <v>1</v>
      </c>
      <c r="L133" s="31"/>
      <c r="M133" s="163" t="s">
        <v>1</v>
      </c>
      <c r="N133" s="164" t="s">
        <v>38</v>
      </c>
      <c r="P133" s="141">
        <f>O133*H133</f>
        <v>0</v>
      </c>
      <c r="Q133" s="141">
        <v>0</v>
      </c>
      <c r="R133" s="141">
        <f>Q133*H133</f>
        <v>0</v>
      </c>
      <c r="S133" s="141">
        <v>0</v>
      </c>
      <c r="T133" s="142">
        <f>S133*H133</f>
        <v>0</v>
      </c>
      <c r="AR133" s="143" t="s">
        <v>88</v>
      </c>
      <c r="AT133" s="143" t="s">
        <v>167</v>
      </c>
      <c r="AU133" s="143" t="s">
        <v>82</v>
      </c>
      <c r="AY133" s="16" t="s">
        <v>155</v>
      </c>
      <c r="BE133" s="144">
        <f>IF(N133="základní",J133,0)</f>
        <v>0</v>
      </c>
      <c r="BF133" s="144">
        <f>IF(N133="snížená",J133,0)</f>
        <v>0</v>
      </c>
      <c r="BG133" s="144">
        <f>IF(N133="zákl. přenesená",J133,0)</f>
        <v>0</v>
      </c>
      <c r="BH133" s="144">
        <f>IF(N133="sníž. přenesená",J133,0)</f>
        <v>0</v>
      </c>
      <c r="BI133" s="144">
        <f>IF(N133="nulová",J133,0)</f>
        <v>0</v>
      </c>
      <c r="BJ133" s="16" t="s">
        <v>78</v>
      </c>
      <c r="BK133" s="144">
        <f>ROUND(I133*H133,2)</f>
        <v>0</v>
      </c>
      <c r="BL133" s="16" t="s">
        <v>88</v>
      </c>
      <c r="BM133" s="143" t="s">
        <v>2714</v>
      </c>
    </row>
    <row r="134" spans="2:65" s="1" customFormat="1">
      <c r="B134" s="31"/>
      <c r="D134" s="145" t="s">
        <v>163</v>
      </c>
      <c r="F134" s="146" t="s">
        <v>2713</v>
      </c>
      <c r="I134" s="147"/>
      <c r="L134" s="31"/>
      <c r="M134" s="148"/>
      <c r="T134" s="55"/>
      <c r="AT134" s="16" t="s">
        <v>163</v>
      </c>
      <c r="AU134" s="16" t="s">
        <v>82</v>
      </c>
    </row>
    <row r="135" spans="2:65" s="13" customFormat="1">
      <c r="B135" s="166"/>
      <c r="D135" s="145" t="s">
        <v>164</v>
      </c>
      <c r="E135" s="167" t="s">
        <v>1</v>
      </c>
      <c r="F135" s="168" t="s">
        <v>2715</v>
      </c>
      <c r="H135" s="167" t="s">
        <v>1</v>
      </c>
      <c r="I135" s="169"/>
      <c r="L135" s="166"/>
      <c r="M135" s="170"/>
      <c r="T135" s="171"/>
      <c r="AT135" s="167" t="s">
        <v>164</v>
      </c>
      <c r="AU135" s="167" t="s">
        <v>82</v>
      </c>
      <c r="AV135" s="13" t="s">
        <v>78</v>
      </c>
      <c r="AW135" s="13" t="s">
        <v>30</v>
      </c>
      <c r="AX135" s="13" t="s">
        <v>73</v>
      </c>
      <c r="AY135" s="167" t="s">
        <v>155</v>
      </c>
    </row>
    <row r="136" spans="2:65" s="13" customFormat="1">
      <c r="B136" s="166"/>
      <c r="D136" s="145" t="s">
        <v>164</v>
      </c>
      <c r="E136" s="167" t="s">
        <v>1</v>
      </c>
      <c r="F136" s="168" t="s">
        <v>2716</v>
      </c>
      <c r="H136" s="167" t="s">
        <v>1</v>
      </c>
      <c r="I136" s="169"/>
      <c r="L136" s="166"/>
      <c r="M136" s="170"/>
      <c r="T136" s="171"/>
      <c r="AT136" s="167" t="s">
        <v>164</v>
      </c>
      <c r="AU136" s="167" t="s">
        <v>82</v>
      </c>
      <c r="AV136" s="13" t="s">
        <v>78</v>
      </c>
      <c r="AW136" s="13" t="s">
        <v>30</v>
      </c>
      <c r="AX136" s="13" t="s">
        <v>73</v>
      </c>
      <c r="AY136" s="167" t="s">
        <v>155</v>
      </c>
    </row>
    <row r="137" spans="2:65" s="12" customFormat="1">
      <c r="B137" s="149"/>
      <c r="D137" s="145" t="s">
        <v>164</v>
      </c>
      <c r="E137" s="155" t="s">
        <v>1</v>
      </c>
      <c r="F137" s="150" t="s">
        <v>78</v>
      </c>
      <c r="H137" s="151">
        <v>1</v>
      </c>
      <c r="I137" s="152"/>
      <c r="L137" s="149"/>
      <c r="M137" s="153"/>
      <c r="T137" s="154"/>
      <c r="AT137" s="155" t="s">
        <v>164</v>
      </c>
      <c r="AU137" s="155" t="s">
        <v>82</v>
      </c>
      <c r="AV137" s="12" t="s">
        <v>82</v>
      </c>
      <c r="AW137" s="12" t="s">
        <v>30</v>
      </c>
      <c r="AX137" s="12" t="s">
        <v>73</v>
      </c>
      <c r="AY137" s="155" t="s">
        <v>155</v>
      </c>
    </row>
    <row r="138" spans="2:65" s="14" customFormat="1">
      <c r="B138" s="172"/>
      <c r="D138" s="145" t="s">
        <v>164</v>
      </c>
      <c r="E138" s="173" t="s">
        <v>1</v>
      </c>
      <c r="F138" s="174" t="s">
        <v>179</v>
      </c>
      <c r="H138" s="175">
        <v>1</v>
      </c>
      <c r="I138" s="176"/>
      <c r="L138" s="172"/>
      <c r="M138" s="177"/>
      <c r="T138" s="178"/>
      <c r="AT138" s="173" t="s">
        <v>164</v>
      </c>
      <c r="AU138" s="173" t="s">
        <v>82</v>
      </c>
      <c r="AV138" s="14" t="s">
        <v>88</v>
      </c>
      <c r="AW138" s="14" t="s">
        <v>30</v>
      </c>
      <c r="AX138" s="14" t="s">
        <v>78</v>
      </c>
      <c r="AY138" s="173" t="s">
        <v>155</v>
      </c>
    </row>
    <row r="139" spans="2:65" s="1" customFormat="1" ht="16.5" customHeight="1">
      <c r="B139" s="31"/>
      <c r="C139" s="156" t="s">
        <v>94</v>
      </c>
      <c r="D139" s="156" t="s">
        <v>167</v>
      </c>
      <c r="E139" s="157" t="s">
        <v>2717</v>
      </c>
      <c r="F139" s="158" t="s">
        <v>2718</v>
      </c>
      <c r="G139" s="159" t="s">
        <v>2699</v>
      </c>
      <c r="H139" s="160">
        <v>1</v>
      </c>
      <c r="I139" s="161"/>
      <c r="J139" s="162">
        <f>ROUND(I139*H139,2)</f>
        <v>0</v>
      </c>
      <c r="K139" s="158" t="s">
        <v>1</v>
      </c>
      <c r="L139" s="31"/>
      <c r="M139" s="163" t="s">
        <v>1</v>
      </c>
      <c r="N139" s="164" t="s">
        <v>38</v>
      </c>
      <c r="P139" s="141">
        <f>O139*H139</f>
        <v>0</v>
      </c>
      <c r="Q139" s="141">
        <v>0</v>
      </c>
      <c r="R139" s="141">
        <f>Q139*H139</f>
        <v>0</v>
      </c>
      <c r="S139" s="141">
        <v>0</v>
      </c>
      <c r="T139" s="142">
        <f>S139*H139</f>
        <v>0</v>
      </c>
      <c r="AR139" s="143" t="s">
        <v>88</v>
      </c>
      <c r="AT139" s="143" t="s">
        <v>167</v>
      </c>
      <c r="AU139" s="143" t="s">
        <v>82</v>
      </c>
      <c r="AY139" s="16" t="s">
        <v>155</v>
      </c>
      <c r="BE139" s="144">
        <f>IF(N139="základní",J139,0)</f>
        <v>0</v>
      </c>
      <c r="BF139" s="144">
        <f>IF(N139="snížená",J139,0)</f>
        <v>0</v>
      </c>
      <c r="BG139" s="144">
        <f>IF(N139="zákl. přenesená",J139,0)</f>
        <v>0</v>
      </c>
      <c r="BH139" s="144">
        <f>IF(N139="sníž. přenesená",J139,0)</f>
        <v>0</v>
      </c>
      <c r="BI139" s="144">
        <f>IF(N139="nulová",J139,0)</f>
        <v>0</v>
      </c>
      <c r="BJ139" s="16" t="s">
        <v>78</v>
      </c>
      <c r="BK139" s="144">
        <f>ROUND(I139*H139,2)</f>
        <v>0</v>
      </c>
      <c r="BL139" s="16" t="s">
        <v>88</v>
      </c>
      <c r="BM139" s="143" t="s">
        <v>2719</v>
      </c>
    </row>
    <row r="140" spans="2:65" s="1" customFormat="1">
      <c r="B140" s="31"/>
      <c r="D140" s="145" t="s">
        <v>163</v>
      </c>
      <c r="F140" s="146" t="s">
        <v>2718</v>
      </c>
      <c r="I140" s="147"/>
      <c r="L140" s="31"/>
      <c r="M140" s="148"/>
      <c r="T140" s="55"/>
      <c r="AT140" s="16" t="s">
        <v>163</v>
      </c>
      <c r="AU140" s="16" t="s">
        <v>82</v>
      </c>
    </row>
    <row r="141" spans="2:65" s="1" customFormat="1" ht="16.5" customHeight="1">
      <c r="B141" s="31"/>
      <c r="C141" s="156" t="s">
        <v>97</v>
      </c>
      <c r="D141" s="156" t="s">
        <v>167</v>
      </c>
      <c r="E141" s="157" t="s">
        <v>2720</v>
      </c>
      <c r="F141" s="158" t="s">
        <v>2721</v>
      </c>
      <c r="G141" s="159" t="s">
        <v>586</v>
      </c>
      <c r="H141" s="160">
        <v>1</v>
      </c>
      <c r="I141" s="161"/>
      <c r="J141" s="162">
        <f>ROUND(I141*H141,2)</f>
        <v>0</v>
      </c>
      <c r="K141" s="158" t="s">
        <v>1</v>
      </c>
      <c r="L141" s="31"/>
      <c r="M141" s="163" t="s">
        <v>1</v>
      </c>
      <c r="N141" s="164" t="s">
        <v>38</v>
      </c>
      <c r="P141" s="141">
        <f>O141*H141</f>
        <v>0</v>
      </c>
      <c r="Q141" s="141">
        <v>0</v>
      </c>
      <c r="R141" s="141">
        <f>Q141*H141</f>
        <v>0</v>
      </c>
      <c r="S141" s="141">
        <v>0</v>
      </c>
      <c r="T141" s="142">
        <f>S141*H141</f>
        <v>0</v>
      </c>
      <c r="AR141" s="143" t="s">
        <v>88</v>
      </c>
      <c r="AT141" s="143" t="s">
        <v>167</v>
      </c>
      <c r="AU141" s="143" t="s">
        <v>82</v>
      </c>
      <c r="AY141" s="16" t="s">
        <v>155</v>
      </c>
      <c r="BE141" s="144">
        <f>IF(N141="základní",J141,0)</f>
        <v>0</v>
      </c>
      <c r="BF141" s="144">
        <f>IF(N141="snížená",J141,0)</f>
        <v>0</v>
      </c>
      <c r="BG141" s="144">
        <f>IF(N141="zákl. přenesená",J141,0)</f>
        <v>0</v>
      </c>
      <c r="BH141" s="144">
        <f>IF(N141="sníž. přenesená",J141,0)</f>
        <v>0</v>
      </c>
      <c r="BI141" s="144">
        <f>IF(N141="nulová",J141,0)</f>
        <v>0</v>
      </c>
      <c r="BJ141" s="16" t="s">
        <v>78</v>
      </c>
      <c r="BK141" s="144">
        <f>ROUND(I141*H141,2)</f>
        <v>0</v>
      </c>
      <c r="BL141" s="16" t="s">
        <v>88</v>
      </c>
      <c r="BM141" s="143" t="s">
        <v>2722</v>
      </c>
    </row>
    <row r="142" spans="2:65" s="1" customFormat="1">
      <c r="B142" s="31"/>
      <c r="D142" s="145" t="s">
        <v>163</v>
      </c>
      <c r="F142" s="146" t="s">
        <v>2721</v>
      </c>
      <c r="I142" s="147"/>
      <c r="L142" s="31"/>
      <c r="M142" s="148"/>
      <c r="T142" s="55"/>
      <c r="AT142" s="16" t="s">
        <v>163</v>
      </c>
      <c r="AU142" s="16" t="s">
        <v>82</v>
      </c>
    </row>
    <row r="143" spans="2:65" s="11" customFormat="1" ht="22.95" customHeight="1">
      <c r="B143" s="119"/>
      <c r="D143" s="120" t="s">
        <v>72</v>
      </c>
      <c r="E143" s="129" t="s">
        <v>2723</v>
      </c>
      <c r="F143" s="129" t="s">
        <v>2724</v>
      </c>
      <c r="I143" s="122"/>
      <c r="J143" s="130">
        <f>BK143</f>
        <v>0</v>
      </c>
      <c r="L143" s="119"/>
      <c r="M143" s="124"/>
      <c r="P143" s="125">
        <f>SUM(P144:P145)</f>
        <v>0</v>
      </c>
      <c r="R143" s="125">
        <f>SUM(R144:R145)</f>
        <v>0</v>
      </c>
      <c r="T143" s="126">
        <f>SUM(T144:T145)</f>
        <v>0</v>
      </c>
      <c r="AR143" s="120" t="s">
        <v>91</v>
      </c>
      <c r="AT143" s="127" t="s">
        <v>72</v>
      </c>
      <c r="AU143" s="127" t="s">
        <v>78</v>
      </c>
      <c r="AY143" s="120" t="s">
        <v>155</v>
      </c>
      <c r="BK143" s="128">
        <f>SUM(BK144:BK145)</f>
        <v>0</v>
      </c>
    </row>
    <row r="144" spans="2:65" s="1" customFormat="1" ht="16.5" customHeight="1">
      <c r="B144" s="31"/>
      <c r="C144" s="156" t="s">
        <v>99</v>
      </c>
      <c r="D144" s="156" t="s">
        <v>167</v>
      </c>
      <c r="E144" s="157" t="s">
        <v>2725</v>
      </c>
      <c r="F144" s="158" t="s">
        <v>2724</v>
      </c>
      <c r="G144" s="159" t="s">
        <v>2726</v>
      </c>
      <c r="H144" s="160">
        <v>2</v>
      </c>
      <c r="I144" s="161"/>
      <c r="J144" s="162">
        <f>ROUND(I144*H144,2)</f>
        <v>0</v>
      </c>
      <c r="K144" s="158" t="s">
        <v>1</v>
      </c>
      <c r="L144" s="31"/>
      <c r="M144" s="163" t="s">
        <v>1</v>
      </c>
      <c r="N144" s="164" t="s">
        <v>38</v>
      </c>
      <c r="P144" s="141">
        <f>O144*H144</f>
        <v>0</v>
      </c>
      <c r="Q144" s="141">
        <v>0</v>
      </c>
      <c r="R144" s="141">
        <f>Q144*H144</f>
        <v>0</v>
      </c>
      <c r="S144" s="141">
        <v>0</v>
      </c>
      <c r="T144" s="142">
        <f>S144*H144</f>
        <v>0</v>
      </c>
      <c r="AR144" s="143" t="s">
        <v>88</v>
      </c>
      <c r="AT144" s="143" t="s">
        <v>167</v>
      </c>
      <c r="AU144" s="143" t="s">
        <v>82</v>
      </c>
      <c r="AY144" s="16" t="s">
        <v>155</v>
      </c>
      <c r="BE144" s="144">
        <f>IF(N144="základní",J144,0)</f>
        <v>0</v>
      </c>
      <c r="BF144" s="144">
        <f>IF(N144="snížená",J144,0)</f>
        <v>0</v>
      </c>
      <c r="BG144" s="144">
        <f>IF(N144="zákl. přenesená",J144,0)</f>
        <v>0</v>
      </c>
      <c r="BH144" s="144">
        <f>IF(N144="sníž. přenesená",J144,0)</f>
        <v>0</v>
      </c>
      <c r="BI144" s="144">
        <f>IF(N144="nulová",J144,0)</f>
        <v>0</v>
      </c>
      <c r="BJ144" s="16" t="s">
        <v>78</v>
      </c>
      <c r="BK144" s="144">
        <f>ROUND(I144*H144,2)</f>
        <v>0</v>
      </c>
      <c r="BL144" s="16" t="s">
        <v>88</v>
      </c>
      <c r="BM144" s="143" t="s">
        <v>2727</v>
      </c>
    </row>
    <row r="145" spans="2:65" s="1" customFormat="1">
      <c r="B145" s="31"/>
      <c r="D145" s="145" t="s">
        <v>163</v>
      </c>
      <c r="F145" s="146" t="s">
        <v>2724</v>
      </c>
      <c r="I145" s="147"/>
      <c r="L145" s="31"/>
      <c r="M145" s="148"/>
      <c r="T145" s="55"/>
      <c r="AT145" s="16" t="s">
        <v>163</v>
      </c>
      <c r="AU145" s="16" t="s">
        <v>82</v>
      </c>
    </row>
    <row r="146" spans="2:65" s="11" customFormat="1" ht="22.95" customHeight="1">
      <c r="B146" s="119"/>
      <c r="D146" s="120" t="s">
        <v>72</v>
      </c>
      <c r="E146" s="129" t="s">
        <v>2728</v>
      </c>
      <c r="F146" s="129" t="s">
        <v>2729</v>
      </c>
      <c r="I146" s="122"/>
      <c r="J146" s="130">
        <f>BK146</f>
        <v>0</v>
      </c>
      <c r="L146" s="119"/>
      <c r="M146" s="124"/>
      <c r="P146" s="125">
        <f>SUM(P147:P152)</f>
        <v>0</v>
      </c>
      <c r="R146" s="125">
        <f>SUM(R147:R152)</f>
        <v>0</v>
      </c>
      <c r="T146" s="126">
        <f>SUM(T147:T152)</f>
        <v>0</v>
      </c>
      <c r="AR146" s="120" t="s">
        <v>91</v>
      </c>
      <c r="AT146" s="127" t="s">
        <v>72</v>
      </c>
      <c r="AU146" s="127" t="s">
        <v>78</v>
      </c>
      <c r="AY146" s="120" t="s">
        <v>155</v>
      </c>
      <c r="BK146" s="128">
        <f>SUM(BK147:BK152)</f>
        <v>0</v>
      </c>
    </row>
    <row r="147" spans="2:65" s="1" customFormat="1" ht="16.5" customHeight="1">
      <c r="B147" s="31"/>
      <c r="C147" s="156" t="s">
        <v>224</v>
      </c>
      <c r="D147" s="156" t="s">
        <v>167</v>
      </c>
      <c r="E147" s="157" t="s">
        <v>2730</v>
      </c>
      <c r="F147" s="158" t="s">
        <v>2731</v>
      </c>
      <c r="G147" s="159" t="s">
        <v>2726</v>
      </c>
      <c r="H147" s="160">
        <v>1</v>
      </c>
      <c r="I147" s="161"/>
      <c r="J147" s="162">
        <f>ROUND(I147*H147,2)</f>
        <v>0</v>
      </c>
      <c r="K147" s="158" t="s">
        <v>1</v>
      </c>
      <c r="L147" s="31"/>
      <c r="M147" s="163" t="s">
        <v>1</v>
      </c>
      <c r="N147" s="164" t="s">
        <v>38</v>
      </c>
      <c r="P147" s="141">
        <f>O147*H147</f>
        <v>0</v>
      </c>
      <c r="Q147" s="141">
        <v>0</v>
      </c>
      <c r="R147" s="141">
        <f>Q147*H147</f>
        <v>0</v>
      </c>
      <c r="S147" s="141">
        <v>0</v>
      </c>
      <c r="T147" s="142">
        <f>S147*H147</f>
        <v>0</v>
      </c>
      <c r="AR147" s="143" t="s">
        <v>88</v>
      </c>
      <c r="AT147" s="143" t="s">
        <v>167</v>
      </c>
      <c r="AU147" s="143" t="s">
        <v>82</v>
      </c>
      <c r="AY147" s="16" t="s">
        <v>155</v>
      </c>
      <c r="BE147" s="144">
        <f>IF(N147="základní",J147,0)</f>
        <v>0</v>
      </c>
      <c r="BF147" s="144">
        <f>IF(N147="snížená",J147,0)</f>
        <v>0</v>
      </c>
      <c r="BG147" s="144">
        <f>IF(N147="zákl. přenesená",J147,0)</f>
        <v>0</v>
      </c>
      <c r="BH147" s="144">
        <f>IF(N147="sníž. přenesená",J147,0)</f>
        <v>0</v>
      </c>
      <c r="BI147" s="144">
        <f>IF(N147="nulová",J147,0)</f>
        <v>0</v>
      </c>
      <c r="BJ147" s="16" t="s">
        <v>78</v>
      </c>
      <c r="BK147" s="144">
        <f>ROUND(I147*H147,2)</f>
        <v>0</v>
      </c>
      <c r="BL147" s="16" t="s">
        <v>88</v>
      </c>
      <c r="BM147" s="143" t="s">
        <v>2732</v>
      </c>
    </row>
    <row r="148" spans="2:65" s="1" customFormat="1">
      <c r="B148" s="31"/>
      <c r="D148" s="145" t="s">
        <v>163</v>
      </c>
      <c r="F148" s="146" t="s">
        <v>2731</v>
      </c>
      <c r="I148" s="147"/>
      <c r="L148" s="31"/>
      <c r="M148" s="148"/>
      <c r="T148" s="55"/>
      <c r="AT148" s="16" t="s">
        <v>163</v>
      </c>
      <c r="AU148" s="16" t="s">
        <v>82</v>
      </c>
    </row>
    <row r="149" spans="2:65" s="1" customFormat="1" ht="16.5" customHeight="1">
      <c r="B149" s="31"/>
      <c r="C149" s="156" t="s">
        <v>231</v>
      </c>
      <c r="D149" s="156" t="s">
        <v>167</v>
      </c>
      <c r="E149" s="157" t="s">
        <v>2733</v>
      </c>
      <c r="F149" s="158" t="s">
        <v>2734</v>
      </c>
      <c r="G149" s="159" t="s">
        <v>2699</v>
      </c>
      <c r="H149" s="160">
        <v>1</v>
      </c>
      <c r="I149" s="161"/>
      <c r="J149" s="162">
        <f>ROUND(I149*H149,2)</f>
        <v>0</v>
      </c>
      <c r="K149" s="158" t="s">
        <v>1</v>
      </c>
      <c r="L149" s="31"/>
      <c r="M149" s="163" t="s">
        <v>1</v>
      </c>
      <c r="N149" s="164" t="s">
        <v>38</v>
      </c>
      <c r="P149" s="141">
        <f>O149*H149</f>
        <v>0</v>
      </c>
      <c r="Q149" s="141">
        <v>0</v>
      </c>
      <c r="R149" s="141">
        <f>Q149*H149</f>
        <v>0</v>
      </c>
      <c r="S149" s="141">
        <v>0</v>
      </c>
      <c r="T149" s="142">
        <f>S149*H149</f>
        <v>0</v>
      </c>
      <c r="AR149" s="143" t="s">
        <v>88</v>
      </c>
      <c r="AT149" s="143" t="s">
        <v>167</v>
      </c>
      <c r="AU149" s="143" t="s">
        <v>82</v>
      </c>
      <c r="AY149" s="16" t="s">
        <v>155</v>
      </c>
      <c r="BE149" s="144">
        <f>IF(N149="základní",J149,0)</f>
        <v>0</v>
      </c>
      <c r="BF149" s="144">
        <f>IF(N149="snížená",J149,0)</f>
        <v>0</v>
      </c>
      <c r="BG149" s="144">
        <f>IF(N149="zákl. přenesená",J149,0)</f>
        <v>0</v>
      </c>
      <c r="BH149" s="144">
        <f>IF(N149="sníž. přenesená",J149,0)</f>
        <v>0</v>
      </c>
      <c r="BI149" s="144">
        <f>IF(N149="nulová",J149,0)</f>
        <v>0</v>
      </c>
      <c r="BJ149" s="16" t="s">
        <v>78</v>
      </c>
      <c r="BK149" s="144">
        <f>ROUND(I149*H149,2)</f>
        <v>0</v>
      </c>
      <c r="BL149" s="16" t="s">
        <v>88</v>
      </c>
      <c r="BM149" s="143" t="s">
        <v>2735</v>
      </c>
    </row>
    <row r="150" spans="2:65" s="1" customFormat="1">
      <c r="B150" s="31"/>
      <c r="D150" s="145" t="s">
        <v>163</v>
      </c>
      <c r="F150" s="146" t="s">
        <v>2734</v>
      </c>
      <c r="I150" s="147"/>
      <c r="L150" s="31"/>
      <c r="M150" s="148"/>
      <c r="T150" s="55"/>
      <c r="AT150" s="16" t="s">
        <v>163</v>
      </c>
      <c r="AU150" s="16" t="s">
        <v>82</v>
      </c>
    </row>
    <row r="151" spans="2:65" s="12" customFormat="1">
      <c r="B151" s="149"/>
      <c r="D151" s="145" t="s">
        <v>164</v>
      </c>
      <c r="E151" s="155" t="s">
        <v>1</v>
      </c>
      <c r="F151" s="150" t="s">
        <v>78</v>
      </c>
      <c r="H151" s="151">
        <v>1</v>
      </c>
      <c r="I151" s="152"/>
      <c r="L151" s="149"/>
      <c r="M151" s="153"/>
      <c r="T151" s="154"/>
      <c r="AT151" s="155" t="s">
        <v>164</v>
      </c>
      <c r="AU151" s="155" t="s">
        <v>82</v>
      </c>
      <c r="AV151" s="12" t="s">
        <v>82</v>
      </c>
      <c r="AW151" s="12" t="s">
        <v>30</v>
      </c>
      <c r="AX151" s="12" t="s">
        <v>73</v>
      </c>
      <c r="AY151" s="155" t="s">
        <v>155</v>
      </c>
    </row>
    <row r="152" spans="2:65" s="14" customFormat="1">
      <c r="B152" s="172"/>
      <c r="D152" s="145" t="s">
        <v>164</v>
      </c>
      <c r="E152" s="173" t="s">
        <v>1</v>
      </c>
      <c r="F152" s="174" t="s">
        <v>179</v>
      </c>
      <c r="H152" s="175">
        <v>1</v>
      </c>
      <c r="I152" s="176"/>
      <c r="L152" s="172"/>
      <c r="M152" s="177"/>
      <c r="T152" s="178"/>
      <c r="AT152" s="173" t="s">
        <v>164</v>
      </c>
      <c r="AU152" s="173" t="s">
        <v>82</v>
      </c>
      <c r="AV152" s="14" t="s">
        <v>88</v>
      </c>
      <c r="AW152" s="14" t="s">
        <v>30</v>
      </c>
      <c r="AX152" s="14" t="s">
        <v>78</v>
      </c>
      <c r="AY152" s="173" t="s">
        <v>155</v>
      </c>
    </row>
    <row r="153" spans="2:65" s="11" customFormat="1" ht="22.95" customHeight="1">
      <c r="B153" s="119"/>
      <c r="D153" s="120" t="s">
        <v>72</v>
      </c>
      <c r="E153" s="129" t="s">
        <v>2736</v>
      </c>
      <c r="F153" s="129" t="s">
        <v>2737</v>
      </c>
      <c r="I153" s="122"/>
      <c r="J153" s="130">
        <f>BK153</f>
        <v>0</v>
      </c>
      <c r="L153" s="119"/>
      <c r="M153" s="124"/>
      <c r="P153" s="125">
        <f>SUM(P154:P171)</f>
        <v>0</v>
      </c>
      <c r="R153" s="125">
        <f>SUM(R154:R171)</f>
        <v>0</v>
      </c>
      <c r="T153" s="126">
        <f>SUM(T154:T171)</f>
        <v>0</v>
      </c>
      <c r="AR153" s="120" t="s">
        <v>91</v>
      </c>
      <c r="AT153" s="127" t="s">
        <v>72</v>
      </c>
      <c r="AU153" s="127" t="s">
        <v>78</v>
      </c>
      <c r="AY153" s="120" t="s">
        <v>155</v>
      </c>
      <c r="BK153" s="128">
        <f>SUM(BK154:BK171)</f>
        <v>0</v>
      </c>
    </row>
    <row r="154" spans="2:65" s="1" customFormat="1" ht="24.15" customHeight="1">
      <c r="B154" s="31"/>
      <c r="C154" s="156" t="s">
        <v>237</v>
      </c>
      <c r="D154" s="156" t="s">
        <v>167</v>
      </c>
      <c r="E154" s="157" t="s">
        <v>2738</v>
      </c>
      <c r="F154" s="158" t="s">
        <v>2739</v>
      </c>
      <c r="G154" s="159" t="s">
        <v>586</v>
      </c>
      <c r="H154" s="160">
        <v>1</v>
      </c>
      <c r="I154" s="161"/>
      <c r="J154" s="162">
        <f>ROUND(I154*H154,2)</f>
        <v>0</v>
      </c>
      <c r="K154" s="158" t="s">
        <v>1</v>
      </c>
      <c r="L154" s="31"/>
      <c r="M154" s="163" t="s">
        <v>1</v>
      </c>
      <c r="N154" s="164" t="s">
        <v>38</v>
      </c>
      <c r="P154" s="141">
        <f>O154*H154</f>
        <v>0</v>
      </c>
      <c r="Q154" s="141">
        <v>0</v>
      </c>
      <c r="R154" s="141">
        <f>Q154*H154</f>
        <v>0</v>
      </c>
      <c r="S154" s="141">
        <v>0</v>
      </c>
      <c r="T154" s="142">
        <f>S154*H154</f>
        <v>0</v>
      </c>
      <c r="AR154" s="143" t="s">
        <v>88</v>
      </c>
      <c r="AT154" s="143" t="s">
        <v>167</v>
      </c>
      <c r="AU154" s="143" t="s">
        <v>82</v>
      </c>
      <c r="AY154" s="16" t="s">
        <v>155</v>
      </c>
      <c r="BE154" s="144">
        <f>IF(N154="základní",J154,0)</f>
        <v>0</v>
      </c>
      <c r="BF154" s="144">
        <f>IF(N154="snížená",J154,0)</f>
        <v>0</v>
      </c>
      <c r="BG154" s="144">
        <f>IF(N154="zákl. přenesená",J154,0)</f>
        <v>0</v>
      </c>
      <c r="BH154" s="144">
        <f>IF(N154="sníž. přenesená",J154,0)</f>
        <v>0</v>
      </c>
      <c r="BI154" s="144">
        <f>IF(N154="nulová",J154,0)</f>
        <v>0</v>
      </c>
      <c r="BJ154" s="16" t="s">
        <v>78</v>
      </c>
      <c r="BK154" s="144">
        <f>ROUND(I154*H154,2)</f>
        <v>0</v>
      </c>
      <c r="BL154" s="16" t="s">
        <v>88</v>
      </c>
      <c r="BM154" s="143" t="s">
        <v>2740</v>
      </c>
    </row>
    <row r="155" spans="2:65" s="1" customFormat="1">
      <c r="B155" s="31"/>
      <c r="D155" s="145" t="s">
        <v>163</v>
      </c>
      <c r="F155" s="146" t="s">
        <v>2739</v>
      </c>
      <c r="I155" s="147"/>
      <c r="L155" s="31"/>
      <c r="M155" s="148"/>
      <c r="T155" s="55"/>
      <c r="AT155" s="16" t="s">
        <v>163</v>
      </c>
      <c r="AU155" s="16" t="s">
        <v>82</v>
      </c>
    </row>
    <row r="156" spans="2:65" s="13" customFormat="1">
      <c r="B156" s="166"/>
      <c r="D156" s="145" t="s">
        <v>164</v>
      </c>
      <c r="E156" s="167" t="s">
        <v>1</v>
      </c>
      <c r="F156" s="168" t="s">
        <v>2741</v>
      </c>
      <c r="H156" s="167" t="s">
        <v>1</v>
      </c>
      <c r="I156" s="169"/>
      <c r="L156" s="166"/>
      <c r="M156" s="170"/>
      <c r="T156" s="171"/>
      <c r="AT156" s="167" t="s">
        <v>164</v>
      </c>
      <c r="AU156" s="167" t="s">
        <v>82</v>
      </c>
      <c r="AV156" s="13" t="s">
        <v>78</v>
      </c>
      <c r="AW156" s="13" t="s">
        <v>30</v>
      </c>
      <c r="AX156" s="13" t="s">
        <v>73</v>
      </c>
      <c r="AY156" s="167" t="s">
        <v>155</v>
      </c>
    </row>
    <row r="157" spans="2:65" s="12" customFormat="1">
      <c r="B157" s="149"/>
      <c r="D157" s="145" t="s">
        <v>164</v>
      </c>
      <c r="E157" s="155" t="s">
        <v>1</v>
      </c>
      <c r="F157" s="150" t="s">
        <v>78</v>
      </c>
      <c r="H157" s="151">
        <v>1</v>
      </c>
      <c r="I157" s="152"/>
      <c r="L157" s="149"/>
      <c r="M157" s="153"/>
      <c r="T157" s="154"/>
      <c r="AT157" s="155" t="s">
        <v>164</v>
      </c>
      <c r="AU157" s="155" t="s">
        <v>82</v>
      </c>
      <c r="AV157" s="12" t="s">
        <v>82</v>
      </c>
      <c r="AW157" s="12" t="s">
        <v>30</v>
      </c>
      <c r="AX157" s="12" t="s">
        <v>73</v>
      </c>
      <c r="AY157" s="155" t="s">
        <v>155</v>
      </c>
    </row>
    <row r="158" spans="2:65" s="14" customFormat="1">
      <c r="B158" s="172"/>
      <c r="D158" s="145" t="s">
        <v>164</v>
      </c>
      <c r="E158" s="173" t="s">
        <v>1</v>
      </c>
      <c r="F158" s="174" t="s">
        <v>179</v>
      </c>
      <c r="H158" s="175">
        <v>1</v>
      </c>
      <c r="I158" s="176"/>
      <c r="L158" s="172"/>
      <c r="M158" s="177"/>
      <c r="T158" s="178"/>
      <c r="AT158" s="173" t="s">
        <v>164</v>
      </c>
      <c r="AU158" s="173" t="s">
        <v>82</v>
      </c>
      <c r="AV158" s="14" t="s">
        <v>88</v>
      </c>
      <c r="AW158" s="14" t="s">
        <v>30</v>
      </c>
      <c r="AX158" s="14" t="s">
        <v>78</v>
      </c>
      <c r="AY158" s="173" t="s">
        <v>155</v>
      </c>
    </row>
    <row r="159" spans="2:65" s="1" customFormat="1" ht="21.75" customHeight="1">
      <c r="B159" s="31"/>
      <c r="C159" s="156" t="s">
        <v>244</v>
      </c>
      <c r="D159" s="156" t="s">
        <v>167</v>
      </c>
      <c r="E159" s="157" t="s">
        <v>2742</v>
      </c>
      <c r="F159" s="158" t="s">
        <v>2743</v>
      </c>
      <c r="G159" s="159" t="s">
        <v>586</v>
      </c>
      <c r="H159" s="160">
        <v>1</v>
      </c>
      <c r="I159" s="161"/>
      <c r="J159" s="162">
        <f>ROUND(I159*H159,2)</f>
        <v>0</v>
      </c>
      <c r="K159" s="158" t="s">
        <v>1</v>
      </c>
      <c r="L159" s="31"/>
      <c r="M159" s="163" t="s">
        <v>1</v>
      </c>
      <c r="N159" s="164" t="s">
        <v>38</v>
      </c>
      <c r="P159" s="141">
        <f>O159*H159</f>
        <v>0</v>
      </c>
      <c r="Q159" s="141">
        <v>0</v>
      </c>
      <c r="R159" s="141">
        <f>Q159*H159</f>
        <v>0</v>
      </c>
      <c r="S159" s="141">
        <v>0</v>
      </c>
      <c r="T159" s="142">
        <f>S159*H159</f>
        <v>0</v>
      </c>
      <c r="AR159" s="143" t="s">
        <v>88</v>
      </c>
      <c r="AT159" s="143" t="s">
        <v>167</v>
      </c>
      <c r="AU159" s="143" t="s">
        <v>82</v>
      </c>
      <c r="AY159" s="16" t="s">
        <v>155</v>
      </c>
      <c r="BE159" s="144">
        <f>IF(N159="základní",J159,0)</f>
        <v>0</v>
      </c>
      <c r="BF159" s="144">
        <f>IF(N159="snížená",J159,0)</f>
        <v>0</v>
      </c>
      <c r="BG159" s="144">
        <f>IF(N159="zákl. přenesená",J159,0)</f>
        <v>0</v>
      </c>
      <c r="BH159" s="144">
        <f>IF(N159="sníž. přenesená",J159,0)</f>
        <v>0</v>
      </c>
      <c r="BI159" s="144">
        <f>IF(N159="nulová",J159,0)</f>
        <v>0</v>
      </c>
      <c r="BJ159" s="16" t="s">
        <v>78</v>
      </c>
      <c r="BK159" s="144">
        <f>ROUND(I159*H159,2)</f>
        <v>0</v>
      </c>
      <c r="BL159" s="16" t="s">
        <v>88</v>
      </c>
      <c r="BM159" s="143" t="s">
        <v>2744</v>
      </c>
    </row>
    <row r="160" spans="2:65" s="1" customFormat="1">
      <c r="B160" s="31"/>
      <c r="D160" s="145" t="s">
        <v>163</v>
      </c>
      <c r="F160" s="146" t="s">
        <v>2743</v>
      </c>
      <c r="I160" s="147"/>
      <c r="L160" s="31"/>
      <c r="M160" s="148"/>
      <c r="T160" s="55"/>
      <c r="AT160" s="16" t="s">
        <v>163</v>
      </c>
      <c r="AU160" s="16" t="s">
        <v>82</v>
      </c>
    </row>
    <row r="161" spans="2:65" s="13" customFormat="1">
      <c r="B161" s="166"/>
      <c r="D161" s="145" t="s">
        <v>164</v>
      </c>
      <c r="E161" s="167" t="s">
        <v>1</v>
      </c>
      <c r="F161" s="168" t="s">
        <v>2741</v>
      </c>
      <c r="H161" s="167" t="s">
        <v>1</v>
      </c>
      <c r="I161" s="169"/>
      <c r="L161" s="166"/>
      <c r="M161" s="170"/>
      <c r="T161" s="171"/>
      <c r="AT161" s="167" t="s">
        <v>164</v>
      </c>
      <c r="AU161" s="167" t="s">
        <v>82</v>
      </c>
      <c r="AV161" s="13" t="s">
        <v>78</v>
      </c>
      <c r="AW161" s="13" t="s">
        <v>30</v>
      </c>
      <c r="AX161" s="13" t="s">
        <v>73</v>
      </c>
      <c r="AY161" s="167" t="s">
        <v>155</v>
      </c>
    </row>
    <row r="162" spans="2:65" s="12" customFormat="1">
      <c r="B162" s="149"/>
      <c r="D162" s="145" t="s">
        <v>164</v>
      </c>
      <c r="E162" s="155" t="s">
        <v>1</v>
      </c>
      <c r="F162" s="150" t="s">
        <v>78</v>
      </c>
      <c r="H162" s="151">
        <v>1</v>
      </c>
      <c r="I162" s="152"/>
      <c r="L162" s="149"/>
      <c r="M162" s="153"/>
      <c r="T162" s="154"/>
      <c r="AT162" s="155" t="s">
        <v>164</v>
      </c>
      <c r="AU162" s="155" t="s">
        <v>82</v>
      </c>
      <c r="AV162" s="12" t="s">
        <v>82</v>
      </c>
      <c r="AW162" s="12" t="s">
        <v>30</v>
      </c>
      <c r="AX162" s="12" t="s">
        <v>73</v>
      </c>
      <c r="AY162" s="155" t="s">
        <v>155</v>
      </c>
    </row>
    <row r="163" spans="2:65" s="14" customFormat="1">
      <c r="B163" s="172"/>
      <c r="D163" s="145" t="s">
        <v>164</v>
      </c>
      <c r="E163" s="173" t="s">
        <v>1</v>
      </c>
      <c r="F163" s="174" t="s">
        <v>179</v>
      </c>
      <c r="H163" s="175">
        <v>1</v>
      </c>
      <c r="I163" s="176"/>
      <c r="L163" s="172"/>
      <c r="M163" s="177"/>
      <c r="T163" s="178"/>
      <c r="AT163" s="173" t="s">
        <v>164</v>
      </c>
      <c r="AU163" s="173" t="s">
        <v>82</v>
      </c>
      <c r="AV163" s="14" t="s">
        <v>88</v>
      </c>
      <c r="AW163" s="14" t="s">
        <v>30</v>
      </c>
      <c r="AX163" s="14" t="s">
        <v>78</v>
      </c>
      <c r="AY163" s="173" t="s">
        <v>155</v>
      </c>
    </row>
    <row r="164" spans="2:65" s="1" customFormat="1" ht="16.5" customHeight="1">
      <c r="B164" s="31"/>
      <c r="C164" s="156" t="s">
        <v>250</v>
      </c>
      <c r="D164" s="156" t="s">
        <v>167</v>
      </c>
      <c r="E164" s="157" t="s">
        <v>2745</v>
      </c>
      <c r="F164" s="158" t="s">
        <v>2746</v>
      </c>
      <c r="G164" s="159" t="s">
        <v>586</v>
      </c>
      <c r="H164" s="160">
        <v>1</v>
      </c>
      <c r="I164" s="161"/>
      <c r="J164" s="162">
        <f>ROUND(I164*H164,2)</f>
        <v>0</v>
      </c>
      <c r="K164" s="158" t="s">
        <v>1</v>
      </c>
      <c r="L164" s="31"/>
      <c r="M164" s="163" t="s">
        <v>1</v>
      </c>
      <c r="N164" s="164" t="s">
        <v>38</v>
      </c>
      <c r="P164" s="141">
        <f>O164*H164</f>
        <v>0</v>
      </c>
      <c r="Q164" s="141">
        <v>0</v>
      </c>
      <c r="R164" s="141">
        <f>Q164*H164</f>
        <v>0</v>
      </c>
      <c r="S164" s="141">
        <v>0</v>
      </c>
      <c r="T164" s="142">
        <f>S164*H164</f>
        <v>0</v>
      </c>
      <c r="AR164" s="143" t="s">
        <v>88</v>
      </c>
      <c r="AT164" s="143" t="s">
        <v>167</v>
      </c>
      <c r="AU164" s="143" t="s">
        <v>82</v>
      </c>
      <c r="AY164" s="16" t="s">
        <v>155</v>
      </c>
      <c r="BE164" s="144">
        <f>IF(N164="základní",J164,0)</f>
        <v>0</v>
      </c>
      <c r="BF164" s="144">
        <f>IF(N164="snížená",J164,0)</f>
        <v>0</v>
      </c>
      <c r="BG164" s="144">
        <f>IF(N164="zákl. přenesená",J164,0)</f>
        <v>0</v>
      </c>
      <c r="BH164" s="144">
        <f>IF(N164="sníž. přenesená",J164,0)</f>
        <v>0</v>
      </c>
      <c r="BI164" s="144">
        <f>IF(N164="nulová",J164,0)</f>
        <v>0</v>
      </c>
      <c r="BJ164" s="16" t="s">
        <v>78</v>
      </c>
      <c r="BK164" s="144">
        <f>ROUND(I164*H164,2)</f>
        <v>0</v>
      </c>
      <c r="BL164" s="16" t="s">
        <v>88</v>
      </c>
      <c r="BM164" s="143" t="s">
        <v>2747</v>
      </c>
    </row>
    <row r="165" spans="2:65" s="1" customFormat="1">
      <c r="B165" s="31"/>
      <c r="D165" s="145" t="s">
        <v>163</v>
      </c>
      <c r="F165" s="146" t="s">
        <v>2746</v>
      </c>
      <c r="I165" s="147"/>
      <c r="L165" s="31"/>
      <c r="M165" s="148"/>
      <c r="T165" s="55"/>
      <c r="AT165" s="16" t="s">
        <v>163</v>
      </c>
      <c r="AU165" s="16" t="s">
        <v>82</v>
      </c>
    </row>
    <row r="166" spans="2:65" s="13" customFormat="1" ht="20.399999999999999">
      <c r="B166" s="166"/>
      <c r="D166" s="145" t="s">
        <v>164</v>
      </c>
      <c r="E166" s="167" t="s">
        <v>1</v>
      </c>
      <c r="F166" s="168" t="s">
        <v>2748</v>
      </c>
      <c r="H166" s="167" t="s">
        <v>1</v>
      </c>
      <c r="I166" s="169"/>
      <c r="L166" s="166"/>
      <c r="M166" s="170"/>
      <c r="T166" s="171"/>
      <c r="AT166" s="167" t="s">
        <v>164</v>
      </c>
      <c r="AU166" s="167" t="s">
        <v>82</v>
      </c>
      <c r="AV166" s="13" t="s">
        <v>78</v>
      </c>
      <c r="AW166" s="13" t="s">
        <v>30</v>
      </c>
      <c r="AX166" s="13" t="s">
        <v>73</v>
      </c>
      <c r="AY166" s="167" t="s">
        <v>155</v>
      </c>
    </row>
    <row r="167" spans="2:65" s="13" customFormat="1">
      <c r="B167" s="166"/>
      <c r="D167" s="145" t="s">
        <v>164</v>
      </c>
      <c r="E167" s="167" t="s">
        <v>1</v>
      </c>
      <c r="F167" s="168" t="s">
        <v>2749</v>
      </c>
      <c r="H167" s="167" t="s">
        <v>1</v>
      </c>
      <c r="I167" s="169"/>
      <c r="L167" s="166"/>
      <c r="M167" s="170"/>
      <c r="T167" s="171"/>
      <c r="AT167" s="167" t="s">
        <v>164</v>
      </c>
      <c r="AU167" s="167" t="s">
        <v>82</v>
      </c>
      <c r="AV167" s="13" t="s">
        <v>78</v>
      </c>
      <c r="AW167" s="13" t="s">
        <v>30</v>
      </c>
      <c r="AX167" s="13" t="s">
        <v>73</v>
      </c>
      <c r="AY167" s="167" t="s">
        <v>155</v>
      </c>
    </row>
    <row r="168" spans="2:65" s="12" customFormat="1">
      <c r="B168" s="149"/>
      <c r="D168" s="145" t="s">
        <v>164</v>
      </c>
      <c r="E168" s="155" t="s">
        <v>1</v>
      </c>
      <c r="F168" s="150" t="s">
        <v>78</v>
      </c>
      <c r="H168" s="151">
        <v>1</v>
      </c>
      <c r="I168" s="152"/>
      <c r="L168" s="149"/>
      <c r="M168" s="153"/>
      <c r="T168" s="154"/>
      <c r="AT168" s="155" t="s">
        <v>164</v>
      </c>
      <c r="AU168" s="155" t="s">
        <v>82</v>
      </c>
      <c r="AV168" s="12" t="s">
        <v>82</v>
      </c>
      <c r="AW168" s="12" t="s">
        <v>30</v>
      </c>
      <c r="AX168" s="12" t="s">
        <v>73</v>
      </c>
      <c r="AY168" s="155" t="s">
        <v>155</v>
      </c>
    </row>
    <row r="169" spans="2:65" s="14" customFormat="1">
      <c r="B169" s="172"/>
      <c r="D169" s="145" t="s">
        <v>164</v>
      </c>
      <c r="E169" s="173" t="s">
        <v>1</v>
      </c>
      <c r="F169" s="174" t="s">
        <v>179</v>
      </c>
      <c r="H169" s="175">
        <v>1</v>
      </c>
      <c r="I169" s="176"/>
      <c r="L169" s="172"/>
      <c r="M169" s="177"/>
      <c r="T169" s="178"/>
      <c r="AT169" s="173" t="s">
        <v>164</v>
      </c>
      <c r="AU169" s="173" t="s">
        <v>82</v>
      </c>
      <c r="AV169" s="14" t="s">
        <v>88</v>
      </c>
      <c r="AW169" s="14" t="s">
        <v>30</v>
      </c>
      <c r="AX169" s="14" t="s">
        <v>78</v>
      </c>
      <c r="AY169" s="173" t="s">
        <v>155</v>
      </c>
    </row>
    <row r="170" spans="2:65" s="1" customFormat="1" ht="16.5" customHeight="1">
      <c r="B170" s="31"/>
      <c r="C170" s="156" t="s">
        <v>259</v>
      </c>
      <c r="D170" s="156" t="s">
        <v>167</v>
      </c>
      <c r="E170" s="157" t="s">
        <v>2750</v>
      </c>
      <c r="F170" s="158" t="s">
        <v>2751</v>
      </c>
      <c r="G170" s="159" t="s">
        <v>2699</v>
      </c>
      <c r="H170" s="160">
        <v>1</v>
      </c>
      <c r="I170" s="161"/>
      <c r="J170" s="162">
        <f>ROUND(I170*H170,2)</f>
        <v>0</v>
      </c>
      <c r="K170" s="158" t="s">
        <v>1</v>
      </c>
      <c r="L170" s="31"/>
      <c r="M170" s="163" t="s">
        <v>1</v>
      </c>
      <c r="N170" s="164" t="s">
        <v>38</v>
      </c>
      <c r="P170" s="141">
        <f>O170*H170</f>
        <v>0</v>
      </c>
      <c r="Q170" s="141">
        <v>0</v>
      </c>
      <c r="R170" s="141">
        <f>Q170*H170</f>
        <v>0</v>
      </c>
      <c r="S170" s="141">
        <v>0</v>
      </c>
      <c r="T170" s="142">
        <f>S170*H170</f>
        <v>0</v>
      </c>
      <c r="AR170" s="143" t="s">
        <v>88</v>
      </c>
      <c r="AT170" s="143" t="s">
        <v>167</v>
      </c>
      <c r="AU170" s="143" t="s">
        <v>82</v>
      </c>
      <c r="AY170" s="16" t="s">
        <v>155</v>
      </c>
      <c r="BE170" s="144">
        <f>IF(N170="základní",J170,0)</f>
        <v>0</v>
      </c>
      <c r="BF170" s="144">
        <f>IF(N170="snížená",J170,0)</f>
        <v>0</v>
      </c>
      <c r="BG170" s="144">
        <f>IF(N170="zákl. přenesená",J170,0)</f>
        <v>0</v>
      </c>
      <c r="BH170" s="144">
        <f>IF(N170="sníž. přenesená",J170,0)</f>
        <v>0</v>
      </c>
      <c r="BI170" s="144">
        <f>IF(N170="nulová",J170,0)</f>
        <v>0</v>
      </c>
      <c r="BJ170" s="16" t="s">
        <v>78</v>
      </c>
      <c r="BK170" s="144">
        <f>ROUND(I170*H170,2)</f>
        <v>0</v>
      </c>
      <c r="BL170" s="16" t="s">
        <v>88</v>
      </c>
      <c r="BM170" s="143" t="s">
        <v>2752</v>
      </c>
    </row>
    <row r="171" spans="2:65" s="1" customFormat="1">
      <c r="B171" s="31"/>
      <c r="D171" s="145" t="s">
        <v>163</v>
      </c>
      <c r="F171" s="146" t="s">
        <v>2751</v>
      </c>
      <c r="I171" s="147"/>
      <c r="L171" s="31"/>
      <c r="M171" s="148"/>
      <c r="T171" s="55"/>
      <c r="AT171" s="16" t="s">
        <v>163</v>
      </c>
      <c r="AU171" s="16" t="s">
        <v>82</v>
      </c>
    </row>
    <row r="172" spans="2:65" s="11" customFormat="1" ht="22.95" customHeight="1">
      <c r="B172" s="119"/>
      <c r="D172" s="120" t="s">
        <v>72</v>
      </c>
      <c r="E172" s="129" t="s">
        <v>2753</v>
      </c>
      <c r="F172" s="129" t="s">
        <v>2259</v>
      </c>
      <c r="I172" s="122"/>
      <c r="J172" s="130">
        <f>BK172</f>
        <v>0</v>
      </c>
      <c r="L172" s="119"/>
      <c r="M172" s="124"/>
      <c r="P172" s="125">
        <f>SUM(P173:P181)</f>
        <v>0</v>
      </c>
      <c r="R172" s="125">
        <f>SUM(R173:R181)</f>
        <v>0</v>
      </c>
      <c r="T172" s="126">
        <f>SUM(T173:T181)</f>
        <v>0</v>
      </c>
      <c r="AR172" s="120" t="s">
        <v>91</v>
      </c>
      <c r="AT172" s="127" t="s">
        <v>72</v>
      </c>
      <c r="AU172" s="127" t="s">
        <v>78</v>
      </c>
      <c r="AY172" s="120" t="s">
        <v>155</v>
      </c>
      <c r="BK172" s="128">
        <f>SUM(BK173:BK181)</f>
        <v>0</v>
      </c>
    </row>
    <row r="173" spans="2:65" s="1" customFormat="1" ht="16.5" customHeight="1">
      <c r="B173" s="31"/>
      <c r="C173" s="156" t="s">
        <v>8</v>
      </c>
      <c r="D173" s="156" t="s">
        <v>167</v>
      </c>
      <c r="E173" s="157" t="s">
        <v>2754</v>
      </c>
      <c r="F173" s="158" t="s">
        <v>2755</v>
      </c>
      <c r="G173" s="159" t="s">
        <v>929</v>
      </c>
      <c r="H173" s="160">
        <v>6</v>
      </c>
      <c r="I173" s="161"/>
      <c r="J173" s="162">
        <f>ROUND(I173*H173,2)</f>
        <v>0</v>
      </c>
      <c r="K173" s="158" t="s">
        <v>2756</v>
      </c>
      <c r="L173" s="31"/>
      <c r="M173" s="163" t="s">
        <v>1</v>
      </c>
      <c r="N173" s="164" t="s">
        <v>38</v>
      </c>
      <c r="P173" s="141">
        <f>O173*H173</f>
        <v>0</v>
      </c>
      <c r="Q173" s="141">
        <v>0</v>
      </c>
      <c r="R173" s="141">
        <f>Q173*H173</f>
        <v>0</v>
      </c>
      <c r="S173" s="141">
        <v>0</v>
      </c>
      <c r="T173" s="142">
        <f>S173*H173</f>
        <v>0</v>
      </c>
      <c r="AR173" s="143" t="s">
        <v>2757</v>
      </c>
      <c r="AT173" s="143" t="s">
        <v>167</v>
      </c>
      <c r="AU173" s="143" t="s">
        <v>82</v>
      </c>
      <c r="AY173" s="16" t="s">
        <v>155</v>
      </c>
      <c r="BE173" s="144">
        <f>IF(N173="základní",J173,0)</f>
        <v>0</v>
      </c>
      <c r="BF173" s="144">
        <f>IF(N173="snížená",J173,0)</f>
        <v>0</v>
      </c>
      <c r="BG173" s="144">
        <f>IF(N173="zákl. přenesená",J173,0)</f>
        <v>0</v>
      </c>
      <c r="BH173" s="144">
        <f>IF(N173="sníž. přenesená",J173,0)</f>
        <v>0</v>
      </c>
      <c r="BI173" s="144">
        <f>IF(N173="nulová",J173,0)</f>
        <v>0</v>
      </c>
      <c r="BJ173" s="16" t="s">
        <v>78</v>
      </c>
      <c r="BK173" s="144">
        <f>ROUND(I173*H173,2)</f>
        <v>0</v>
      </c>
      <c r="BL173" s="16" t="s">
        <v>2757</v>
      </c>
      <c r="BM173" s="143" t="s">
        <v>2758</v>
      </c>
    </row>
    <row r="174" spans="2:65" s="1" customFormat="1">
      <c r="B174" s="31"/>
      <c r="D174" s="145" t="s">
        <v>163</v>
      </c>
      <c r="F174" s="146" t="s">
        <v>2755</v>
      </c>
      <c r="I174" s="147"/>
      <c r="L174" s="31"/>
      <c r="M174" s="148"/>
      <c r="T174" s="55"/>
      <c r="AT174" s="16" t="s">
        <v>163</v>
      </c>
      <c r="AU174" s="16" t="s">
        <v>82</v>
      </c>
    </row>
    <row r="175" spans="2:65" s="1" customFormat="1">
      <c r="B175" s="31"/>
      <c r="D175" s="179" t="s">
        <v>313</v>
      </c>
      <c r="F175" s="180" t="s">
        <v>2759</v>
      </c>
      <c r="I175" s="147"/>
      <c r="L175" s="31"/>
      <c r="M175" s="148"/>
      <c r="T175" s="55"/>
      <c r="AT175" s="16" t="s">
        <v>313</v>
      </c>
      <c r="AU175" s="16" t="s">
        <v>82</v>
      </c>
    </row>
    <row r="176" spans="2:65" s="12" customFormat="1">
      <c r="B176" s="149"/>
      <c r="D176" s="145" t="s">
        <v>164</v>
      </c>
      <c r="E176" s="155" t="s">
        <v>1</v>
      </c>
      <c r="F176" s="150" t="s">
        <v>94</v>
      </c>
      <c r="H176" s="151">
        <v>6</v>
      </c>
      <c r="I176" s="152"/>
      <c r="L176" s="149"/>
      <c r="M176" s="153"/>
      <c r="T176" s="154"/>
      <c r="AT176" s="155" t="s">
        <v>164</v>
      </c>
      <c r="AU176" s="155" t="s">
        <v>82</v>
      </c>
      <c r="AV176" s="12" t="s">
        <v>82</v>
      </c>
      <c r="AW176" s="12" t="s">
        <v>30</v>
      </c>
      <c r="AX176" s="12" t="s">
        <v>73</v>
      </c>
      <c r="AY176" s="155" t="s">
        <v>155</v>
      </c>
    </row>
    <row r="177" spans="2:65" s="14" customFormat="1">
      <c r="B177" s="172"/>
      <c r="D177" s="145" t="s">
        <v>164</v>
      </c>
      <c r="E177" s="173" t="s">
        <v>1</v>
      </c>
      <c r="F177" s="174" t="s">
        <v>179</v>
      </c>
      <c r="H177" s="175">
        <v>6</v>
      </c>
      <c r="I177" s="176"/>
      <c r="L177" s="172"/>
      <c r="M177" s="177"/>
      <c r="T177" s="178"/>
      <c r="AT177" s="173" t="s">
        <v>164</v>
      </c>
      <c r="AU177" s="173" t="s">
        <v>82</v>
      </c>
      <c r="AV177" s="14" t="s">
        <v>88</v>
      </c>
      <c r="AW177" s="14" t="s">
        <v>30</v>
      </c>
      <c r="AX177" s="14" t="s">
        <v>78</v>
      </c>
      <c r="AY177" s="173" t="s">
        <v>155</v>
      </c>
    </row>
    <row r="178" spans="2:65" s="1" customFormat="1" ht="16.5" customHeight="1">
      <c r="B178" s="31"/>
      <c r="C178" s="156" t="s">
        <v>269</v>
      </c>
      <c r="D178" s="156" t="s">
        <v>167</v>
      </c>
      <c r="E178" s="157" t="s">
        <v>2760</v>
      </c>
      <c r="F178" s="158" t="s">
        <v>2761</v>
      </c>
      <c r="G178" s="159" t="s">
        <v>2726</v>
      </c>
      <c r="H178" s="160">
        <v>2</v>
      </c>
      <c r="I178" s="161"/>
      <c r="J178" s="162">
        <f>ROUND(I178*H178,2)</f>
        <v>0</v>
      </c>
      <c r="K178" s="158" t="s">
        <v>310</v>
      </c>
      <c r="L178" s="31"/>
      <c r="M178" s="163" t="s">
        <v>1</v>
      </c>
      <c r="N178" s="164" t="s">
        <v>38</v>
      </c>
      <c r="P178" s="141">
        <f>O178*H178</f>
        <v>0</v>
      </c>
      <c r="Q178" s="141">
        <v>0</v>
      </c>
      <c r="R178" s="141">
        <f>Q178*H178</f>
        <v>0</v>
      </c>
      <c r="S178" s="141">
        <v>0</v>
      </c>
      <c r="T178" s="142">
        <f>S178*H178</f>
        <v>0</v>
      </c>
      <c r="AR178" s="143" t="s">
        <v>2757</v>
      </c>
      <c r="AT178" s="143" t="s">
        <v>167</v>
      </c>
      <c r="AU178" s="143" t="s">
        <v>82</v>
      </c>
      <c r="AY178" s="16" t="s">
        <v>155</v>
      </c>
      <c r="BE178" s="144">
        <f>IF(N178="základní",J178,0)</f>
        <v>0</v>
      </c>
      <c r="BF178" s="144">
        <f>IF(N178="snížená",J178,0)</f>
        <v>0</v>
      </c>
      <c r="BG178" s="144">
        <f>IF(N178="zákl. přenesená",J178,0)</f>
        <v>0</v>
      </c>
      <c r="BH178" s="144">
        <f>IF(N178="sníž. přenesená",J178,0)</f>
        <v>0</v>
      </c>
      <c r="BI178" s="144">
        <f>IF(N178="nulová",J178,0)</f>
        <v>0</v>
      </c>
      <c r="BJ178" s="16" t="s">
        <v>78</v>
      </c>
      <c r="BK178" s="144">
        <f>ROUND(I178*H178,2)</f>
        <v>0</v>
      </c>
      <c r="BL178" s="16" t="s">
        <v>2757</v>
      </c>
      <c r="BM178" s="143" t="s">
        <v>2762</v>
      </c>
    </row>
    <row r="179" spans="2:65" s="1" customFormat="1">
      <c r="B179" s="31"/>
      <c r="D179" s="145" t="s">
        <v>163</v>
      </c>
      <c r="F179" s="146" t="s">
        <v>2761</v>
      </c>
      <c r="I179" s="147"/>
      <c r="L179" s="31"/>
      <c r="M179" s="148"/>
      <c r="T179" s="55"/>
      <c r="AT179" s="16" t="s">
        <v>163</v>
      </c>
      <c r="AU179" s="16" t="s">
        <v>82</v>
      </c>
    </row>
    <row r="180" spans="2:65" s="1" customFormat="1">
      <c r="B180" s="31"/>
      <c r="D180" s="179" t="s">
        <v>313</v>
      </c>
      <c r="F180" s="180" t="s">
        <v>2763</v>
      </c>
      <c r="I180" s="147"/>
      <c r="L180" s="31"/>
      <c r="M180" s="148"/>
      <c r="T180" s="55"/>
      <c r="AT180" s="16" t="s">
        <v>313</v>
      </c>
      <c r="AU180" s="16" t="s">
        <v>82</v>
      </c>
    </row>
    <row r="181" spans="2:65" s="12" customFormat="1">
      <c r="B181" s="149"/>
      <c r="D181" s="145" t="s">
        <v>164</v>
      </c>
      <c r="F181" s="150" t="s">
        <v>2764</v>
      </c>
      <c r="H181" s="151">
        <v>2</v>
      </c>
      <c r="I181" s="152"/>
      <c r="L181" s="149"/>
      <c r="M181" s="188"/>
      <c r="N181" s="189"/>
      <c r="O181" s="189"/>
      <c r="P181" s="189"/>
      <c r="Q181" s="189"/>
      <c r="R181" s="189"/>
      <c r="S181" s="189"/>
      <c r="T181" s="190"/>
      <c r="AT181" s="155" t="s">
        <v>164</v>
      </c>
      <c r="AU181" s="155" t="s">
        <v>82</v>
      </c>
      <c r="AV181" s="12" t="s">
        <v>82</v>
      </c>
      <c r="AW181" s="12" t="s">
        <v>4</v>
      </c>
      <c r="AX181" s="12" t="s">
        <v>78</v>
      </c>
      <c r="AY181" s="155" t="s">
        <v>155</v>
      </c>
    </row>
    <row r="182" spans="2:65" s="1" customFormat="1" ht="6.9" customHeight="1">
      <c r="B182" s="43"/>
      <c r="C182" s="44"/>
      <c r="D182" s="44"/>
      <c r="E182" s="44"/>
      <c r="F182" s="44"/>
      <c r="G182" s="44"/>
      <c r="H182" s="44"/>
      <c r="I182" s="44"/>
      <c r="J182" s="44"/>
      <c r="K182" s="44"/>
      <c r="L182" s="31"/>
    </row>
  </sheetData>
  <sheetProtection algorithmName="SHA-512" hashValue="xQ0l+NmScx4W9XQU8UceHFoEDzIu+2+BzlCe3cTlajHAHeVwLhpyoWzkF9azkSV8H7/w9BmtDY9IR7DjKLOGfg==" saltValue="0HGwUEXFQ/Fu2NWqIry2Kg==" spinCount="100000" sheet="1" objects="1" scenarios="1"/>
  <autoFilter ref="C121:K181" xr:uid="{00000000-0009-0000-0000-000009000000}"/>
  <mergeCells count="9">
    <mergeCell ref="E87:H87"/>
    <mergeCell ref="E112:H112"/>
    <mergeCell ref="E114:H114"/>
    <mergeCell ref="L2:V2"/>
    <mergeCell ref="E7:H7"/>
    <mergeCell ref="E9:H9"/>
    <mergeCell ref="E18:H18"/>
    <mergeCell ref="E27:H27"/>
    <mergeCell ref="E85:H85"/>
  </mergeCells>
  <hyperlinks>
    <hyperlink ref="F175" r:id="rId1" xr:uid="{00000000-0004-0000-0900-000000000000}"/>
    <hyperlink ref="F180" r:id="rId2" xr:uid="{00000000-0004-0000-0900-000001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18</vt:i4>
      </vt:variant>
    </vt:vector>
  </HeadingPairs>
  <TitlesOfParts>
    <vt:vector size="27" baseType="lpstr">
      <vt:lpstr>Rekapitulace stavby</vt:lpstr>
      <vt:lpstr>1 - vlastní objekt</vt:lpstr>
      <vt:lpstr>2 - zdravotní instalace</vt:lpstr>
      <vt:lpstr>3 - elektroinstalace</vt:lpstr>
      <vt:lpstr>4 - vytápění</vt:lpstr>
      <vt:lpstr>5 - ocelová konstrukce ná...</vt:lpstr>
      <vt:lpstr>6 - oplocení</vt:lpstr>
      <vt:lpstr>7 - vzduchotechnika</vt:lpstr>
      <vt:lpstr>8 - vedlejší a ostatní ...</vt:lpstr>
      <vt:lpstr>'1 - vlastní objekt'!Názvy_tisku</vt:lpstr>
      <vt:lpstr>'2 - zdravotní instalace'!Názvy_tisku</vt:lpstr>
      <vt:lpstr>'3 - elektroinstalace'!Názvy_tisku</vt:lpstr>
      <vt:lpstr>'4 - vytápění'!Názvy_tisku</vt:lpstr>
      <vt:lpstr>'5 - ocelová konstrukce ná...'!Názvy_tisku</vt:lpstr>
      <vt:lpstr>'6 - oplocení'!Názvy_tisku</vt:lpstr>
      <vt:lpstr>'7 - vzduchotechnika'!Názvy_tisku</vt:lpstr>
      <vt:lpstr>'8 - vedlejší a ostatní ...'!Názvy_tisku</vt:lpstr>
      <vt:lpstr>'Rekapitulace stavby'!Názvy_tisku</vt:lpstr>
      <vt:lpstr>'1 - vlastní objekt'!Oblast_tisku</vt:lpstr>
      <vt:lpstr>'2 - zdravotní instalace'!Oblast_tisku</vt:lpstr>
      <vt:lpstr>'3 - elektroinstalace'!Oblast_tisku</vt:lpstr>
      <vt:lpstr>'4 - vytápění'!Oblast_tisku</vt:lpstr>
      <vt:lpstr>'5 - ocelová konstrukce ná...'!Oblast_tisku</vt:lpstr>
      <vt:lpstr>'6 - oplocení'!Oblast_tisku</vt:lpstr>
      <vt:lpstr>'7 - vzduchotechnika'!Oblast_tisku</vt:lpstr>
      <vt:lpstr>'8 - vedlejší a ostatní ...'!Oblast_tisku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BAZANT-PC\František Bažant</dc:creator>
  <cp:lastModifiedBy>Radek Vraný</cp:lastModifiedBy>
  <dcterms:created xsi:type="dcterms:W3CDTF">2025-01-24T15:39:31Z</dcterms:created>
  <dcterms:modified xsi:type="dcterms:W3CDTF">2025-09-18T13:46:00Z</dcterms:modified>
</cp:coreProperties>
</file>