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chnik\Documents\VÝBĚROVÁ ŘÍZENÍ\2025\CHODNÍKY NÁMĚSTÍ\k odeslání\"/>
    </mc:Choice>
  </mc:AlternateContent>
  <xr:revisionPtr revIDLastSave="0" documentId="13_ncr:1_{BFDCB96D-CEB6-44FF-8AA6-FD89F8EBEF6E}" xr6:coauthVersionLast="47" xr6:coauthVersionMax="47" xr10:uidLastSave="{00000000-0000-0000-0000-000000000000}"/>
  <bookViews>
    <workbookView xWindow="7170" yWindow="15" windowWidth="19065" windowHeight="15600" tabRatio="897" activeTab="12" xr2:uid="{621BCA1B-6E4E-4F23-9ED2-DF65EE8C8FED}"/>
  </bookViews>
  <sheets>
    <sheet name="Pokyny pro vyplnění" sheetId="11" r:id="rId1"/>
    <sheet name="Rekapitulace" sheetId="19" r:id="rId2"/>
    <sheet name="Krycí list-chodníky sektor A" sheetId="1" r:id="rId3"/>
    <sheet name="VzorPolozky" sheetId="10" state="hidden" r:id="rId4"/>
    <sheet name="Rozpočet Pol-chodníky sektor A" sheetId="12" r:id="rId5"/>
    <sheet name="Krycí list-chodníky sektor B" sheetId="13" r:id="rId6"/>
    <sheet name="Rozpočet Pol-chodníky sektor B" sheetId="14" r:id="rId7"/>
    <sheet name="Krycí list-chodníky sektor C" sheetId="15" r:id="rId8"/>
    <sheet name="Rozpočet Pol-chodníky sektor C" sheetId="16" r:id="rId9"/>
    <sheet name="Krycí list-zpevněné plochy" sheetId="20" r:id="rId10"/>
    <sheet name="Rozpočet Pol-zpevněné plochy" sheetId="21" r:id="rId11"/>
    <sheet name="Krycí list- VRN" sheetId="17" r:id="rId12"/>
    <sheet name="Rozpočet Pol-VRN" sheetId="18" r:id="rId13"/>
  </sheets>
  <externalReferences>
    <externalReference r:id="rId14"/>
    <externalReference r:id="rId15"/>
    <externalReference r:id="rId16"/>
    <externalReference r:id="rId17"/>
  </externalReferences>
  <definedNames>
    <definedName name="CelkemDPHVypocet" localSheetId="11">'Krycí list- VRN'!$H$40</definedName>
    <definedName name="CelkemDPHVypocet" localSheetId="2">'Krycí list-chodníky sektor A'!$H$40</definedName>
    <definedName name="CelkemDPHVypocet" localSheetId="5">'Krycí list-chodníky sektor B'!$H$40</definedName>
    <definedName name="CelkemDPHVypocet" localSheetId="7">'Krycí list-chodníky sektor C'!$H$40</definedName>
    <definedName name="CelkemDPHVypocet" localSheetId="1">Rekapitulace!$H$40</definedName>
    <definedName name="CenaCelkem" localSheetId="11">'Krycí list- VRN'!$G$29</definedName>
    <definedName name="CenaCelkem" localSheetId="5">'Krycí list-chodníky sektor B'!$G$29</definedName>
    <definedName name="CenaCelkem" localSheetId="7">'Krycí list-chodníky sektor C'!$G$29</definedName>
    <definedName name="CenaCelkem" localSheetId="1">Rekapitulace!$G$29</definedName>
    <definedName name="CenaCelkem">'Krycí list-chodníky sektor A'!$G$29</definedName>
    <definedName name="CenaCelkemBezDPH" localSheetId="11">'Krycí list- VRN'!$G$28</definedName>
    <definedName name="CenaCelkemBezDPH" localSheetId="5">'Krycí list-chodníky sektor B'!$G$28</definedName>
    <definedName name="CenaCelkemBezDPH" localSheetId="7">'Krycí list-chodníky sektor C'!$G$28</definedName>
    <definedName name="CenaCelkemBezDPH" localSheetId="1">Rekapitulace!$G$28</definedName>
    <definedName name="CenaCelkemBezDPH">'Krycí list-chodníky sektor A'!$G$28</definedName>
    <definedName name="CenaCelkemVypocet" localSheetId="11">'Krycí list- VRN'!$I$40</definedName>
    <definedName name="CenaCelkemVypocet" localSheetId="2">'Krycí list-chodníky sektor A'!$I$40</definedName>
    <definedName name="CenaCelkemVypocet" localSheetId="5">'Krycí list-chodníky sektor B'!$I$40</definedName>
    <definedName name="CenaCelkemVypocet" localSheetId="7">'Krycí list-chodníky sektor C'!$I$40</definedName>
    <definedName name="CenaCelkemVypocet" localSheetId="9">'Krycí list-zpevněné plochy'!$I$40</definedName>
    <definedName name="CenaCelkemVypocet" localSheetId="1">Rekapitulace!$I$40</definedName>
    <definedName name="cisloobjektu" localSheetId="11">'Krycí list- VRN'!$C$3</definedName>
    <definedName name="cisloobjektu" localSheetId="5">'Krycí list-chodníky sektor B'!$C$3</definedName>
    <definedName name="cisloobjektu" localSheetId="7">'Krycí list-chodníky sektor C'!$C$3</definedName>
    <definedName name="cisloobjektu" localSheetId="1">Rekapitulace!$C$3</definedName>
    <definedName name="cisloobjektu">'Krycí list-chodníky sektor A'!$C$3</definedName>
    <definedName name="CisloRozpoctu">'[1]Krycí list-VRN'!$C$2</definedName>
    <definedName name="CisloStavby" localSheetId="11">'Krycí list- VRN'!$C$2</definedName>
    <definedName name="CisloStavby" localSheetId="2">'Krycí list-chodníky sektor A'!$C$2</definedName>
    <definedName name="CisloStavby" localSheetId="5">'Krycí list-chodníky sektor B'!$C$2</definedName>
    <definedName name="CisloStavby" localSheetId="7">'Krycí list-chodníky sektor C'!$C$2</definedName>
    <definedName name="CisloStavby" localSheetId="1">Rekapitulace!$C$2</definedName>
    <definedName name="cislostavby">'[1]Krycí list-VRN'!$A$7</definedName>
    <definedName name="CisloStavebnihoRozpoctu" localSheetId="11">'Krycí list- VRN'!$D$4</definedName>
    <definedName name="CisloStavebnihoRozpoctu" localSheetId="5">'Krycí list-chodníky sektor B'!$D$4</definedName>
    <definedName name="CisloStavebnihoRozpoctu" localSheetId="7">'Krycí list-chodníky sektor C'!$D$4</definedName>
    <definedName name="CisloStavebnihoRozpoctu" localSheetId="1">Rekapitulace!$D$4</definedName>
    <definedName name="CisloStavebnihoRozpoctu">'Krycí list-chodníky sektor A'!$D$4</definedName>
    <definedName name="dadresa" localSheetId="11">'Krycí list- VRN'!$D$12:$G$12</definedName>
    <definedName name="dadresa" localSheetId="5">'Krycí list-chodníky sektor B'!$D$12:$G$12</definedName>
    <definedName name="dadresa" localSheetId="7">'Krycí list-chodníky sektor C'!$D$12:$G$12</definedName>
    <definedName name="dadresa" localSheetId="1">Rekapitulace!$D$12:$G$12</definedName>
    <definedName name="dadresa">'Krycí list-chodníky sektor A'!$D$12:$G$12</definedName>
    <definedName name="DIČ" localSheetId="11">'Krycí list- VRN'!$I$12</definedName>
    <definedName name="DIČ" localSheetId="2">'Krycí list-chodníky sektor A'!$I$12</definedName>
    <definedName name="DIČ" localSheetId="5">'Krycí list-chodníky sektor B'!$I$12</definedName>
    <definedName name="DIČ" localSheetId="7">'Krycí list-chodníky sektor C'!$I$12</definedName>
    <definedName name="DIČ" localSheetId="1">Rekapitulace!$I$12</definedName>
    <definedName name="dmisto" localSheetId="11">'Krycí list- VRN'!$D$13:$G$13</definedName>
    <definedName name="dmisto" localSheetId="5">'Krycí list-chodníky sektor B'!$D$13:$G$13</definedName>
    <definedName name="dmisto" localSheetId="7">'Krycí list-chodníky sektor C'!$D$13:$G$13</definedName>
    <definedName name="dmisto" localSheetId="1">Rekapitulace!$D$13:$G$13</definedName>
    <definedName name="dmisto">'Krycí list-chodníky sektor A'!$D$13:$G$13</definedName>
    <definedName name="DPHSni" localSheetId="11">'Krycí list- VRN'!$G$24</definedName>
    <definedName name="DPHSni" localSheetId="5">'Krycí list-chodníky sektor B'!$G$24</definedName>
    <definedName name="DPHSni" localSheetId="7">'Krycí list-chodníky sektor C'!$G$24</definedName>
    <definedName name="DPHSni" localSheetId="1">Rekapitulace!$G$24</definedName>
    <definedName name="DPHSni" localSheetId="6">[2]Stavba!$G$24</definedName>
    <definedName name="DPHSni" localSheetId="8">[3]Stavba!$G$24</definedName>
    <definedName name="DPHSni" localSheetId="12">[4]Stavba!$G$24</definedName>
    <definedName name="DPHSni">'Krycí list-chodníky sektor A'!$G$24</definedName>
    <definedName name="DPHZakl" localSheetId="11">'Krycí list- VRN'!$G$26</definedName>
    <definedName name="DPHZakl" localSheetId="5">'Krycí list-chodníky sektor B'!$G$26</definedName>
    <definedName name="DPHZakl" localSheetId="7">'Krycí list-chodníky sektor C'!$G$26</definedName>
    <definedName name="DPHZakl" localSheetId="1">Rekapitulace!$G$26</definedName>
    <definedName name="DPHZakl" localSheetId="6">[2]Stavba!$G$26</definedName>
    <definedName name="DPHZakl" localSheetId="8">[3]Stavba!$G$26</definedName>
    <definedName name="DPHZakl" localSheetId="12">[4]Stavba!$G$26</definedName>
    <definedName name="DPHZakl">'Krycí list-chodníky sektor A'!$G$26</definedName>
    <definedName name="dpsc" localSheetId="11">'Krycí list- VRN'!$C$13</definedName>
    <definedName name="dpsc" localSheetId="2">'Krycí list-chodníky sektor A'!$C$13</definedName>
    <definedName name="dpsc" localSheetId="5">'Krycí list-chodníky sektor B'!$C$13</definedName>
    <definedName name="dpsc" localSheetId="7">'Krycí list-chodníky sektor C'!$C$13</definedName>
    <definedName name="dpsc" localSheetId="1">Rekapitulace!$C$13</definedName>
    <definedName name="IČO" localSheetId="11">'Krycí list- VRN'!$I$11</definedName>
    <definedName name="IČO" localSheetId="2">'Krycí list-chodníky sektor A'!$I$11</definedName>
    <definedName name="IČO" localSheetId="5">'Krycí list-chodníky sektor B'!$I$11</definedName>
    <definedName name="IČO" localSheetId="7">'Krycí list-chodníky sektor C'!$I$11</definedName>
    <definedName name="IČO" localSheetId="1">Rekapitulace!$I$11</definedName>
    <definedName name="Mena" localSheetId="11">'Krycí list- VRN'!$J$29</definedName>
    <definedName name="Mena" localSheetId="5">'Krycí list-chodníky sektor B'!$J$29</definedName>
    <definedName name="Mena" localSheetId="7">'Krycí list-chodníky sektor C'!$J$29</definedName>
    <definedName name="Mena" localSheetId="1">Rekapitulace!$J$29</definedName>
    <definedName name="Mena" localSheetId="6">[2]Stavba!$J$29</definedName>
    <definedName name="Mena" localSheetId="8">[3]Stavba!$J$29</definedName>
    <definedName name="Mena" localSheetId="12">[4]Stavba!$J$29</definedName>
    <definedName name="Mena">'Krycí list-chodníky sektor A'!$J$29</definedName>
    <definedName name="MistoStavby" localSheetId="11">'Krycí list- VRN'!$D$4</definedName>
    <definedName name="MistoStavby" localSheetId="5">'Krycí list-chodníky sektor B'!$D$4</definedName>
    <definedName name="MistoStavby" localSheetId="7">'Krycí list-chodníky sektor C'!$D$4</definedName>
    <definedName name="MistoStavby" localSheetId="1">Rekapitulace!$D$4</definedName>
    <definedName name="MistoStavby">'Krycí list-chodníky sektor A'!$D$4</definedName>
    <definedName name="nazevobjektu" localSheetId="11">'Krycí list- VRN'!$D$3</definedName>
    <definedName name="nazevobjektu" localSheetId="5">'Krycí list-chodníky sektor B'!$D$3</definedName>
    <definedName name="nazevobjektu" localSheetId="7">'Krycí list-chodníky sektor C'!$D$3</definedName>
    <definedName name="nazevobjektu" localSheetId="1">Rekapitulace!$D$3</definedName>
    <definedName name="nazevobjektu">'Krycí list-chodníky sektor A'!$D$3</definedName>
    <definedName name="NazevRozpoctu">'[1]Krycí list-VRN'!$D$2</definedName>
    <definedName name="NazevStavby" localSheetId="11">'Krycí list- VRN'!$D$2</definedName>
    <definedName name="NazevStavby" localSheetId="2">'Krycí list-chodníky sektor A'!$D$2</definedName>
    <definedName name="NazevStavby" localSheetId="5">'Krycí list-chodníky sektor B'!$D$2</definedName>
    <definedName name="NazevStavby" localSheetId="7">'Krycí list-chodníky sektor C'!$D$2</definedName>
    <definedName name="NazevStavby" localSheetId="1">Rekapitulace!$D$2</definedName>
    <definedName name="nazevstavby">'[1]Krycí list-VRN'!$C$7</definedName>
    <definedName name="NazevStavebnihoRozpoctu" localSheetId="11">'Krycí list- VRN'!$E$4</definedName>
    <definedName name="NazevStavebnihoRozpoctu" localSheetId="5">'Krycí list-chodníky sektor B'!$E$4</definedName>
    <definedName name="NazevStavebnihoRozpoctu" localSheetId="7">'Krycí list-chodníky sektor C'!$E$4</definedName>
    <definedName name="NazevStavebnihoRozpoctu" localSheetId="1">Rekapitulace!$E$4</definedName>
    <definedName name="NazevStavebnihoRozpoctu">'Krycí list-chodníky sektor A'!$E$4</definedName>
    <definedName name="oadresa" localSheetId="11">'Krycí list- VRN'!$D$6</definedName>
    <definedName name="oadresa" localSheetId="5">'Krycí list-chodníky sektor B'!$D$6</definedName>
    <definedName name="oadresa" localSheetId="7">'Krycí list-chodníky sektor C'!$D$6</definedName>
    <definedName name="oadresa" localSheetId="1">Rekapitulace!$D$6</definedName>
    <definedName name="oadresa">'Krycí list-chodníky sektor A'!$D$6</definedName>
    <definedName name="Objednatel" localSheetId="11">'Krycí list- VRN'!$D$5</definedName>
    <definedName name="Objednatel" localSheetId="2">'Krycí list-chodníky sektor A'!$D$5</definedName>
    <definedName name="Objednatel" localSheetId="5">'Krycí list-chodníky sektor B'!$D$5</definedName>
    <definedName name="Objednatel" localSheetId="7">'Krycí list-chodníky sektor C'!$D$5</definedName>
    <definedName name="Objednatel" localSheetId="1">Rekapitulace!$D$5</definedName>
    <definedName name="Objekt" localSheetId="11">'Krycí list- VRN'!$B$38</definedName>
    <definedName name="Objekt" localSheetId="2">'Krycí list-chodníky sektor A'!$B$38</definedName>
    <definedName name="Objekt" localSheetId="5">'Krycí list-chodníky sektor B'!$B$38</definedName>
    <definedName name="Objekt" localSheetId="7">'Krycí list-chodníky sektor C'!$B$38</definedName>
    <definedName name="Objekt" localSheetId="1">Rekapitulace!$B$38</definedName>
    <definedName name="_xlnm.Print_Area" localSheetId="11">'Krycí list- VRN'!$A$1:$J$49</definedName>
    <definedName name="_xlnm.Print_Area" localSheetId="2">'Krycí list-chodníky sektor A'!$A$1:$J$54</definedName>
    <definedName name="_xlnm.Print_Area" localSheetId="5">'Krycí list-chodníky sektor B'!$A$1:$J$54</definedName>
    <definedName name="_xlnm.Print_Area" localSheetId="7">'Krycí list-chodníky sektor C'!$A$1:$J$54</definedName>
    <definedName name="_xlnm.Print_Area" localSheetId="1">Rekapitulace!$A$1:$J$52</definedName>
    <definedName name="_xlnm.Print_Area" localSheetId="4">'Rozpočet Pol-chodníky sektor A'!$A$1:$U$127</definedName>
    <definedName name="_xlnm.Print_Area" localSheetId="6">'Rozpočet Pol-chodníky sektor B'!$A$1:$U$132</definedName>
    <definedName name="_xlnm.Print_Area" localSheetId="8">'Rozpočet Pol-chodníky sektor C'!$A$1:$U$121</definedName>
    <definedName name="_xlnm.Print_Area" localSheetId="12">'Rozpočet Pol-VRN'!$A$1:$U$29</definedName>
    <definedName name="odic" localSheetId="11">'Krycí list- VRN'!$I$6</definedName>
    <definedName name="odic" localSheetId="2">'Krycí list-chodníky sektor A'!$I$6</definedName>
    <definedName name="odic" localSheetId="5">'Krycí list-chodníky sektor B'!$I$6</definedName>
    <definedName name="odic" localSheetId="7">'Krycí list-chodníky sektor C'!$I$6</definedName>
    <definedName name="odic" localSheetId="1">Rekapitulace!$I$6</definedName>
    <definedName name="oico" localSheetId="11">'Krycí list- VRN'!$I$5</definedName>
    <definedName name="oico" localSheetId="2">'Krycí list-chodníky sektor A'!$I$5</definedName>
    <definedName name="oico" localSheetId="5">'Krycí list-chodníky sektor B'!$I$5</definedName>
    <definedName name="oico" localSheetId="7">'Krycí list-chodníky sektor C'!$I$5</definedName>
    <definedName name="oico" localSheetId="1">Rekapitulace!$I$5</definedName>
    <definedName name="omisto" localSheetId="11">'Krycí list- VRN'!$D$7</definedName>
    <definedName name="omisto" localSheetId="2">'Krycí list-chodníky sektor A'!$D$7</definedName>
    <definedName name="omisto" localSheetId="5">'Krycí list-chodníky sektor B'!$D$7</definedName>
    <definedName name="omisto" localSheetId="7">'Krycí list-chodníky sektor C'!$D$7</definedName>
    <definedName name="omisto" localSheetId="1">Rekapitulace!$D$7</definedName>
    <definedName name="onazev" localSheetId="11">'Krycí list- VRN'!$D$6</definedName>
    <definedName name="onazev" localSheetId="2">'Krycí list-chodníky sektor A'!$D$6</definedName>
    <definedName name="onazev" localSheetId="5">'Krycí list-chodníky sektor B'!$D$6</definedName>
    <definedName name="onazev" localSheetId="7">'Krycí list-chodníky sektor C'!$D$6</definedName>
    <definedName name="onazev" localSheetId="1">Rekapitulace!$D$6</definedName>
    <definedName name="opsc" localSheetId="11">'Krycí list- VRN'!$C$7</definedName>
    <definedName name="opsc" localSheetId="2">'Krycí list-chodníky sektor A'!$C$7</definedName>
    <definedName name="opsc" localSheetId="5">'Krycí list-chodníky sektor B'!$C$7</definedName>
    <definedName name="opsc" localSheetId="7">'Krycí list-chodníky sektor C'!$C$7</definedName>
    <definedName name="opsc" localSheetId="1">Rekapitulace!$C$7</definedName>
    <definedName name="padresa" localSheetId="11">'Krycí list- VRN'!$D$9</definedName>
    <definedName name="padresa" localSheetId="5">'Krycí list-chodníky sektor B'!$D$9</definedName>
    <definedName name="padresa" localSheetId="7">'Krycí list-chodníky sektor C'!$D$9</definedName>
    <definedName name="padresa" localSheetId="1">Rekapitulace!$D$9</definedName>
    <definedName name="padresa">'Krycí list-chodníky sektor A'!$D$9</definedName>
    <definedName name="pdic" localSheetId="11">'Krycí list- VRN'!$I$9</definedName>
    <definedName name="pdic" localSheetId="5">'Krycí list-chodníky sektor B'!$I$9</definedName>
    <definedName name="pdic" localSheetId="7">'Krycí list-chodníky sektor C'!$I$9</definedName>
    <definedName name="pdic" localSheetId="1">Rekapitulace!$I$9</definedName>
    <definedName name="pdic">'Krycí list-chodníky sektor A'!$I$9</definedName>
    <definedName name="pico" localSheetId="11">'Krycí list- VRN'!$I$8</definedName>
    <definedName name="pico" localSheetId="5">'Krycí list-chodníky sektor B'!$I$8</definedName>
    <definedName name="pico" localSheetId="7">'Krycí list-chodníky sektor C'!$I$8</definedName>
    <definedName name="pico" localSheetId="1">Rekapitulace!$I$8</definedName>
    <definedName name="pico">'Krycí list-chodníky sektor A'!$I$8</definedName>
    <definedName name="pmisto" localSheetId="11">'Krycí list- VRN'!$D$10</definedName>
    <definedName name="pmisto" localSheetId="5">'Krycí list-chodníky sektor B'!$D$10</definedName>
    <definedName name="pmisto" localSheetId="7">'Krycí list-chodníky sektor C'!$D$10</definedName>
    <definedName name="pmisto" localSheetId="1">Rekapitulace!$D$10</definedName>
    <definedName name="pmisto">'Krycí list-chodníky sektor A'!$D$10</definedName>
    <definedName name="PocetMJ">#REF!</definedName>
    <definedName name="PoptavkaID" localSheetId="11">'Krycí list- VRN'!$A$1</definedName>
    <definedName name="PoptavkaID" localSheetId="5">'Krycí list-chodníky sektor B'!$A$1</definedName>
    <definedName name="PoptavkaID" localSheetId="7">'Krycí list-chodníky sektor C'!$A$1</definedName>
    <definedName name="PoptavkaID" localSheetId="1">Rekapitulace!$A$1</definedName>
    <definedName name="PoptavkaID">'Krycí list-chodníky sektor A'!$A$1</definedName>
    <definedName name="pPSC" localSheetId="11">'Krycí list- VRN'!$C$10</definedName>
    <definedName name="pPSC" localSheetId="5">'Krycí list-chodníky sektor B'!$C$10</definedName>
    <definedName name="pPSC" localSheetId="7">'Krycí list-chodníky sektor C'!$C$10</definedName>
    <definedName name="pPSC" localSheetId="1">Rekapitulace!$C$10</definedName>
    <definedName name="pPSC">'Krycí list-chodníky sektor A'!$C$10</definedName>
    <definedName name="Projektant" localSheetId="11">'Krycí list- VRN'!$D$8</definedName>
    <definedName name="Projektant" localSheetId="5">'Krycí list-chodníky sektor B'!$D$8</definedName>
    <definedName name="Projektant" localSheetId="7">'Krycí list-chodníky sektor C'!$D$8</definedName>
    <definedName name="Projektant" localSheetId="1">Rekapitulace!$D$8</definedName>
    <definedName name="Projektant">'Krycí list-chodníky sektor A'!$D$8</definedName>
    <definedName name="SazbaDPH1" localSheetId="11">'Krycí list- VRN'!$E$23</definedName>
    <definedName name="SazbaDPH1" localSheetId="2">'Krycí list-chodníky sektor A'!$E$23</definedName>
    <definedName name="SazbaDPH1" localSheetId="5">'Krycí list-chodníky sektor B'!$E$23</definedName>
    <definedName name="SazbaDPH1" localSheetId="7">'Krycí list-chodníky sektor C'!$E$23</definedName>
    <definedName name="SazbaDPH1" localSheetId="1">Rekapitulace!$E$23</definedName>
    <definedName name="SazbaDPH1">'[1]Krycí list-VRN'!$C$30</definedName>
    <definedName name="SazbaDPH2" localSheetId="11">'Krycí list- VRN'!$E$25</definedName>
    <definedName name="SazbaDPH2" localSheetId="2">'Krycí list-chodníky sektor A'!$E$25</definedName>
    <definedName name="SazbaDPH2" localSheetId="5">'Krycí list-chodníky sektor B'!$E$25</definedName>
    <definedName name="SazbaDPH2" localSheetId="7">'Krycí list-chodníky sektor C'!$E$25</definedName>
    <definedName name="SazbaDPH2" localSheetId="1">Rekapitulace!$E$25</definedName>
    <definedName name="SazbaDPH2">'[1]Krycí list-VRN'!$C$32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 localSheetId="11">'Krycí list- VRN'!$D$14</definedName>
    <definedName name="Vypracoval" localSheetId="5">'Krycí list-chodníky sektor B'!$D$14</definedName>
    <definedName name="Vypracoval" localSheetId="7">'Krycí list-chodníky sektor C'!$D$14</definedName>
    <definedName name="Vypracoval" localSheetId="1">Rekapitulace!$D$14</definedName>
    <definedName name="Vypracoval">'Krycí list-chodníky sektor A'!$D$14</definedName>
    <definedName name="Z_B7E7C763_C459_487D_8ABA_5CFDDFBD5A84_.wvu.Cols" localSheetId="11" hidden="1">'Krycí list- VRN'!$A:$A</definedName>
    <definedName name="Z_B7E7C763_C459_487D_8ABA_5CFDDFBD5A84_.wvu.Cols" localSheetId="2" hidden="1">'Krycí list-chodníky sektor A'!$A:$A</definedName>
    <definedName name="Z_B7E7C763_C459_487D_8ABA_5CFDDFBD5A84_.wvu.Cols" localSheetId="5" hidden="1">'Krycí list-chodníky sektor B'!$A:$A</definedName>
    <definedName name="Z_B7E7C763_C459_487D_8ABA_5CFDDFBD5A84_.wvu.Cols" localSheetId="7" hidden="1">'Krycí list-chodníky sektor C'!$A:$A</definedName>
    <definedName name="Z_B7E7C763_C459_487D_8ABA_5CFDDFBD5A84_.wvu.Cols" localSheetId="1" hidden="1">Rekapitulace!$A:$A</definedName>
    <definedName name="Z_B7E7C763_C459_487D_8ABA_5CFDDFBD5A84_.wvu.PrintArea" localSheetId="11" hidden="1">'Krycí list- VRN'!$B$1:$J$36</definedName>
    <definedName name="Z_B7E7C763_C459_487D_8ABA_5CFDDFBD5A84_.wvu.PrintArea" localSheetId="2" hidden="1">'Krycí list-chodníky sektor A'!$B$1:$J$36</definedName>
    <definedName name="Z_B7E7C763_C459_487D_8ABA_5CFDDFBD5A84_.wvu.PrintArea" localSheetId="5" hidden="1">'Krycí list-chodníky sektor B'!$B$1:$J$36</definedName>
    <definedName name="Z_B7E7C763_C459_487D_8ABA_5CFDDFBD5A84_.wvu.PrintArea" localSheetId="7" hidden="1">'Krycí list-chodníky sektor C'!$B$1:$J$36</definedName>
    <definedName name="Z_B7E7C763_C459_487D_8ABA_5CFDDFBD5A84_.wvu.PrintArea" localSheetId="1" hidden="1">Rekapitulace!$B$1:$J$36</definedName>
    <definedName name="ZakladDPHSni" localSheetId="11">'Krycí list- VRN'!$G$23</definedName>
    <definedName name="ZakladDPHSni" localSheetId="5">'Krycí list-chodníky sektor B'!$G$23</definedName>
    <definedName name="ZakladDPHSni" localSheetId="7">'Krycí list-chodníky sektor C'!$G$23</definedName>
    <definedName name="ZakladDPHSni" localSheetId="1">Rekapitulace!$G$23</definedName>
    <definedName name="ZakladDPHSni" localSheetId="6">[2]Stavba!$G$23</definedName>
    <definedName name="ZakladDPHSni" localSheetId="8">[3]Stavba!$G$23</definedName>
    <definedName name="ZakladDPHSni" localSheetId="12">[4]Stavba!$G$23</definedName>
    <definedName name="ZakladDPHSni">'Krycí list-chodníky sektor A'!$G$23</definedName>
    <definedName name="ZakladDPHSniVypocet" localSheetId="11">'Krycí list- VRN'!$F$40</definedName>
    <definedName name="ZakladDPHSniVypocet" localSheetId="2">'Krycí list-chodníky sektor A'!$F$40</definedName>
    <definedName name="ZakladDPHSniVypocet" localSheetId="5">'Krycí list-chodníky sektor B'!$F$40</definedName>
    <definedName name="ZakladDPHSniVypocet" localSheetId="7">'Krycí list-chodníky sektor C'!$F$40</definedName>
    <definedName name="ZakladDPHSniVypocet" localSheetId="9">'Krycí list-zpevněné plochy'!$F$40</definedName>
    <definedName name="ZakladDPHSniVypocet" localSheetId="1">Rekapitulace!$F$40</definedName>
    <definedName name="ZakladDPHZakl" localSheetId="11">'Krycí list- VRN'!$G$25</definedName>
    <definedName name="ZakladDPHZakl" localSheetId="5">'Krycí list-chodníky sektor B'!$G$25</definedName>
    <definedName name="ZakladDPHZakl" localSheetId="7">'Krycí list-chodníky sektor C'!$G$25</definedName>
    <definedName name="ZakladDPHZakl" localSheetId="1">Rekapitulace!$G$25</definedName>
    <definedName name="ZakladDPHZakl" localSheetId="6">[2]Stavba!$G$25</definedName>
    <definedName name="ZakladDPHZakl" localSheetId="8">[3]Stavba!$G$25</definedName>
    <definedName name="ZakladDPHZakl" localSheetId="12">[4]Stavba!$G$25</definedName>
    <definedName name="ZakladDPHZakl">'Krycí list-chodníky sektor A'!$G$25</definedName>
    <definedName name="ZakladDPHZaklVypocet" localSheetId="11">'Krycí list- VRN'!$G$40</definedName>
    <definedName name="ZakladDPHZaklVypocet" localSheetId="2">'Krycí list-chodníky sektor A'!$G$40</definedName>
    <definedName name="ZakladDPHZaklVypocet" localSheetId="5">'Krycí list-chodníky sektor B'!$G$40</definedName>
    <definedName name="ZakladDPHZaklVypocet" localSheetId="7">'Krycí list-chodníky sektor C'!$G$40</definedName>
    <definedName name="ZakladDPHZaklVypocet" localSheetId="9">'Krycí list-zpevněné plochy'!$G$40</definedName>
    <definedName name="ZakladDPHZaklVypocet" localSheetId="1">Rekapitulace!$G$40</definedName>
    <definedName name="ZaObjednatele" localSheetId="11">'Krycí list- VRN'!$G$34</definedName>
    <definedName name="ZaObjednatele" localSheetId="5">'Krycí list-chodníky sektor B'!$G$34</definedName>
    <definedName name="ZaObjednatele" localSheetId="7">'Krycí list-chodníky sektor C'!$G$34</definedName>
    <definedName name="ZaObjednatele" localSheetId="1">Rekapitulace!$G$34</definedName>
    <definedName name="ZaObjednatele">'Krycí list-chodníky sektor A'!$G$34</definedName>
    <definedName name="Zaokrouhleni" localSheetId="11">'Krycí list- VRN'!$G$27</definedName>
    <definedName name="Zaokrouhleni" localSheetId="5">'Krycí list-chodníky sektor B'!$G$27</definedName>
    <definedName name="Zaokrouhleni" localSheetId="7">'Krycí list-chodníky sektor C'!$G$27</definedName>
    <definedName name="Zaokrouhleni" localSheetId="1">Rekapitulace!$G$27</definedName>
    <definedName name="Zaokrouhleni" localSheetId="6">[2]Stavba!$G$27</definedName>
    <definedName name="Zaokrouhleni" localSheetId="8">[3]Stavba!$G$27</definedName>
    <definedName name="Zaokrouhleni" localSheetId="12">[4]Stavba!$G$27</definedName>
    <definedName name="Zaokrouhleni">'Krycí list-chodníky sektor A'!$G$27</definedName>
    <definedName name="ZaZhotovitele" localSheetId="11">'Krycí list- VRN'!$D$34</definedName>
    <definedName name="ZaZhotovitele" localSheetId="5">'Krycí list-chodníky sektor B'!$D$34</definedName>
    <definedName name="ZaZhotovitele" localSheetId="7">'Krycí list-chodníky sektor C'!$D$34</definedName>
    <definedName name="ZaZhotovitele" localSheetId="1">Rekapitulace!$D$34</definedName>
    <definedName name="ZaZhotovitele">'Krycí list-chodníky sektor A'!$D$34</definedName>
    <definedName name="Zhotovitel" localSheetId="11">'Krycí list- VRN'!$D$11:$G$11</definedName>
    <definedName name="Zhotovitel" localSheetId="5">'Krycí list-chodníky sektor B'!$D$11:$G$11</definedName>
    <definedName name="Zhotovitel" localSheetId="7">'Krycí list-chodníky sektor C'!$D$11:$G$11</definedName>
    <definedName name="Zhotovitel" localSheetId="1">Rekapitulace!$D$11:$G$11</definedName>
    <definedName name="Zhotovitel">'Krycí list-chodníky sektor A'!$D$11:$G$11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D25" i="20" l="1"/>
  <c r="D23" i="20"/>
  <c r="I27" i="20"/>
  <c r="I26" i="20"/>
  <c r="F26" i="20"/>
  <c r="I25" i="20"/>
  <c r="I24" i="20"/>
  <c r="I23" i="20"/>
  <c r="I22" i="20"/>
  <c r="H19" i="20"/>
  <c r="H18" i="20"/>
  <c r="H17" i="20"/>
  <c r="H16" i="20"/>
  <c r="G27" i="21"/>
  <c r="G26" i="21" s="1"/>
  <c r="H43" i="20" s="1"/>
  <c r="G25" i="21"/>
  <c r="G24" i="21"/>
  <c r="G23" i="21"/>
  <c r="G22" i="21"/>
  <c r="G20" i="21"/>
  <c r="G17" i="21"/>
  <c r="G15" i="21"/>
  <c r="G14" i="21"/>
  <c r="G13" i="21"/>
  <c r="G11" i="21"/>
  <c r="G10" i="21"/>
  <c r="G9" i="21"/>
  <c r="G39" i="19"/>
  <c r="G40" i="19" s="1"/>
  <c r="F39" i="19"/>
  <c r="F40" i="19" s="1"/>
  <c r="G38" i="19"/>
  <c r="F38" i="19"/>
  <c r="H32" i="19"/>
  <c r="G31" i="20" s="1"/>
  <c r="J28" i="19"/>
  <c r="J27" i="19"/>
  <c r="J26" i="19"/>
  <c r="E26" i="19"/>
  <c r="J25" i="19"/>
  <c r="J24" i="19"/>
  <c r="E24" i="19"/>
  <c r="J23" i="19"/>
  <c r="I20" i="19"/>
  <c r="I18" i="19"/>
  <c r="I17" i="19"/>
  <c r="AC19" i="18"/>
  <c r="U16" i="18"/>
  <c r="Q16" i="18"/>
  <c r="O16" i="18"/>
  <c r="K16" i="18"/>
  <c r="I16" i="18"/>
  <c r="G16" i="18"/>
  <c r="M16" i="18" s="1"/>
  <c r="F16" i="18"/>
  <c r="U15" i="18"/>
  <c r="Q15" i="18"/>
  <c r="O15" i="18"/>
  <c r="K15" i="18"/>
  <c r="I15" i="18"/>
  <c r="F15" i="18"/>
  <c r="G15" i="18" s="1"/>
  <c r="M15" i="18" s="1"/>
  <c r="U14" i="18"/>
  <c r="Q14" i="18"/>
  <c r="O14" i="18"/>
  <c r="K14" i="18"/>
  <c r="K12" i="18" s="1"/>
  <c r="I14" i="18"/>
  <c r="G14" i="18"/>
  <c r="M14" i="18" s="1"/>
  <c r="F14" i="18"/>
  <c r="U13" i="18"/>
  <c r="U12" i="18" s="1"/>
  <c r="Q13" i="18"/>
  <c r="Q12" i="18" s="1"/>
  <c r="O13" i="18"/>
  <c r="K13" i="18"/>
  <c r="I13" i="18"/>
  <c r="I12" i="18" s="1"/>
  <c r="G13" i="18"/>
  <c r="M13" i="18" s="1"/>
  <c r="O12" i="18"/>
  <c r="U11" i="18"/>
  <c r="Q11" i="18"/>
  <c r="O11" i="18"/>
  <c r="K11" i="18"/>
  <c r="I11" i="18"/>
  <c r="F11" i="18"/>
  <c r="G11" i="18" s="1"/>
  <c r="M11" i="18" s="1"/>
  <c r="U10" i="18"/>
  <c r="Q10" i="18"/>
  <c r="O10" i="18"/>
  <c r="K10" i="18"/>
  <c r="I10" i="18"/>
  <c r="F10" i="18"/>
  <c r="G10" i="18" s="1"/>
  <c r="M10" i="18" s="1"/>
  <c r="U9" i="18"/>
  <c r="Q9" i="18"/>
  <c r="Q8" i="18" s="1"/>
  <c r="O9" i="18"/>
  <c r="O8" i="18" s="1"/>
  <c r="K9" i="18"/>
  <c r="I9" i="18"/>
  <c r="G9" i="18"/>
  <c r="U8" i="18"/>
  <c r="K8" i="18"/>
  <c r="I8" i="18"/>
  <c r="G39" i="17"/>
  <c r="G40" i="17" s="1"/>
  <c r="F39" i="17"/>
  <c r="G38" i="17"/>
  <c r="F38" i="17"/>
  <c r="H32" i="17"/>
  <c r="J28" i="17"/>
  <c r="J27" i="17"/>
  <c r="J26" i="17"/>
  <c r="E26" i="17"/>
  <c r="J25" i="17"/>
  <c r="J24" i="17"/>
  <c r="E24" i="17"/>
  <c r="J23" i="17"/>
  <c r="I18" i="17"/>
  <c r="I17" i="17"/>
  <c r="I16" i="17"/>
  <c r="G8" i="21" l="1"/>
  <c r="H40" i="20" s="1"/>
  <c r="G12" i="21"/>
  <c r="H41" i="20" s="1"/>
  <c r="G16" i="21"/>
  <c r="G12" i="18"/>
  <c r="I48" i="17" s="1"/>
  <c r="I19" i="17" s="1"/>
  <c r="G28" i="19"/>
  <c r="G23" i="19"/>
  <c r="H39" i="19"/>
  <c r="H40" i="19" s="1"/>
  <c r="AD19" i="18"/>
  <c r="G8" i="18"/>
  <c r="M9" i="18"/>
  <c r="M8" i="18" s="1"/>
  <c r="M12" i="18"/>
  <c r="F40" i="17"/>
  <c r="H39" i="17"/>
  <c r="H40" i="17" s="1"/>
  <c r="G29" i="21" l="1"/>
  <c r="H15" i="20" s="1"/>
  <c r="H20" i="20" s="1"/>
  <c r="H42" i="20"/>
  <c r="H44" i="20" s="1"/>
  <c r="G19" i="18"/>
  <c r="I47" i="17"/>
  <c r="I39" i="19"/>
  <c r="I40" i="19" s="1"/>
  <c r="J39" i="19" s="1"/>
  <c r="J40" i="19" s="1"/>
  <c r="G24" i="19"/>
  <c r="G28" i="17"/>
  <c r="G23" i="17"/>
  <c r="I39" i="17"/>
  <c r="I40" i="17" s="1"/>
  <c r="J39" i="17" s="1"/>
  <c r="J40" i="17" s="1"/>
  <c r="AC111" i="16"/>
  <c r="U108" i="16"/>
  <c r="U90" i="16" s="1"/>
  <c r="Q108" i="16"/>
  <c r="O108" i="16"/>
  <c r="K108" i="16"/>
  <c r="I108" i="16"/>
  <c r="F108" i="16"/>
  <c r="G108" i="16" s="1"/>
  <c r="M108" i="16" s="1"/>
  <c r="U107" i="16"/>
  <c r="Q107" i="16"/>
  <c r="O107" i="16"/>
  <c r="K107" i="16"/>
  <c r="I107" i="16"/>
  <c r="G107" i="16"/>
  <c r="M107" i="16" s="1"/>
  <c r="F107" i="16"/>
  <c r="U105" i="16"/>
  <c r="Q105" i="16"/>
  <c r="O105" i="16"/>
  <c r="K105" i="16"/>
  <c r="I105" i="16"/>
  <c r="F105" i="16"/>
  <c r="G105" i="16" s="1"/>
  <c r="M105" i="16" s="1"/>
  <c r="U101" i="16"/>
  <c r="Q101" i="16"/>
  <c r="O101" i="16"/>
  <c r="K101" i="16"/>
  <c r="I101" i="16"/>
  <c r="F101" i="16"/>
  <c r="G101" i="16" s="1"/>
  <c r="M101" i="16" s="1"/>
  <c r="U100" i="16"/>
  <c r="Q100" i="16"/>
  <c r="O100" i="16"/>
  <c r="K100" i="16"/>
  <c r="I100" i="16"/>
  <c r="F100" i="16"/>
  <c r="G100" i="16" s="1"/>
  <c r="M100" i="16" s="1"/>
  <c r="U98" i="16"/>
  <c r="Q98" i="16"/>
  <c r="O98" i="16"/>
  <c r="K98" i="16"/>
  <c r="I98" i="16"/>
  <c r="G98" i="16"/>
  <c r="M98" i="16" s="1"/>
  <c r="F98" i="16"/>
  <c r="U95" i="16"/>
  <c r="Q95" i="16"/>
  <c r="O95" i="16"/>
  <c r="K95" i="16"/>
  <c r="I95" i="16"/>
  <c r="F95" i="16"/>
  <c r="G95" i="16" s="1"/>
  <c r="M95" i="16" s="1"/>
  <c r="U91" i="16"/>
  <c r="Q91" i="16"/>
  <c r="Q90" i="16" s="1"/>
  <c r="O91" i="16"/>
  <c r="O90" i="16" s="1"/>
  <c r="K91" i="16"/>
  <c r="K90" i="16" s="1"/>
  <c r="I91" i="16"/>
  <c r="F91" i="16"/>
  <c r="G91" i="16" s="1"/>
  <c r="I90" i="16"/>
  <c r="U89" i="16"/>
  <c r="U88" i="16" s="1"/>
  <c r="Q89" i="16"/>
  <c r="Q88" i="16" s="1"/>
  <c r="O89" i="16"/>
  <c r="O88" i="16" s="1"/>
  <c r="K89" i="16"/>
  <c r="I89" i="16"/>
  <c r="I88" i="16" s="1"/>
  <c r="F89" i="16"/>
  <c r="G89" i="16" s="1"/>
  <c r="K88" i="16"/>
  <c r="U85" i="16"/>
  <c r="Q85" i="16"/>
  <c r="O85" i="16"/>
  <c r="K85" i="16"/>
  <c r="I85" i="16"/>
  <c r="F85" i="16"/>
  <c r="G85" i="16" s="1"/>
  <c r="M85" i="16" s="1"/>
  <c r="U83" i="16"/>
  <c r="Q83" i="16"/>
  <c r="O83" i="16"/>
  <c r="K83" i="16"/>
  <c r="I83" i="16"/>
  <c r="F83" i="16"/>
  <c r="G83" i="16" s="1"/>
  <c r="M83" i="16" s="1"/>
  <c r="U81" i="16"/>
  <c r="Q81" i="16"/>
  <c r="O81" i="16"/>
  <c r="K81" i="16"/>
  <c r="I81" i="16"/>
  <c r="F81" i="16"/>
  <c r="G81" i="16" s="1"/>
  <c r="M81" i="16" s="1"/>
  <c r="U80" i="16"/>
  <c r="Q80" i="16"/>
  <c r="O80" i="16"/>
  <c r="O79" i="16" s="1"/>
  <c r="K80" i="16"/>
  <c r="K79" i="16" s="1"/>
  <c r="I80" i="16"/>
  <c r="F80" i="16"/>
  <c r="G80" i="16" s="1"/>
  <c r="U79" i="16"/>
  <c r="Q79" i="16"/>
  <c r="I79" i="16"/>
  <c r="U77" i="16"/>
  <c r="Q77" i="16"/>
  <c r="O77" i="16"/>
  <c r="K77" i="16"/>
  <c r="I77" i="16"/>
  <c r="F77" i="16"/>
  <c r="G77" i="16" s="1"/>
  <c r="M77" i="16" s="1"/>
  <c r="U75" i="16"/>
  <c r="Q75" i="16"/>
  <c r="O75" i="16"/>
  <c r="K75" i="16"/>
  <c r="I75" i="16"/>
  <c r="F75" i="16"/>
  <c r="G75" i="16" s="1"/>
  <c r="M75" i="16" s="1"/>
  <c r="U73" i="16"/>
  <c r="Q73" i="16"/>
  <c r="O73" i="16"/>
  <c r="K73" i="16"/>
  <c r="I73" i="16"/>
  <c r="F73" i="16"/>
  <c r="G73" i="16" s="1"/>
  <c r="M73" i="16" s="1"/>
  <c r="U71" i="16"/>
  <c r="Q71" i="16"/>
  <c r="O71" i="16"/>
  <c r="K71" i="16"/>
  <c r="I71" i="16"/>
  <c r="F71" i="16"/>
  <c r="G71" i="16" s="1"/>
  <c r="M71" i="16" s="1"/>
  <c r="U66" i="16"/>
  <c r="Q66" i="16"/>
  <c r="O66" i="16"/>
  <c r="K66" i="16"/>
  <c r="I66" i="16"/>
  <c r="F66" i="16"/>
  <c r="G66" i="16" s="1"/>
  <c r="M66" i="16" s="1"/>
  <c r="U63" i="16"/>
  <c r="Q63" i="16"/>
  <c r="Q62" i="16" s="1"/>
  <c r="O63" i="16"/>
  <c r="O62" i="16" s="1"/>
  <c r="K63" i="16"/>
  <c r="I63" i="16"/>
  <c r="F63" i="16"/>
  <c r="G63" i="16" s="1"/>
  <c r="U62" i="16"/>
  <c r="K62" i="16"/>
  <c r="I62" i="16"/>
  <c r="U61" i="16"/>
  <c r="Q61" i="16"/>
  <c r="O61" i="16"/>
  <c r="K61" i="16"/>
  <c r="I61" i="16"/>
  <c r="F61" i="16"/>
  <c r="G61" i="16" s="1"/>
  <c r="M61" i="16" s="1"/>
  <c r="U60" i="16"/>
  <c r="Q60" i="16"/>
  <c r="O60" i="16"/>
  <c r="K60" i="16"/>
  <c r="K58" i="16" s="1"/>
  <c r="I60" i="16"/>
  <c r="F60" i="16"/>
  <c r="G60" i="16" s="1"/>
  <c r="M60" i="16" s="1"/>
  <c r="U59" i="16"/>
  <c r="U58" i="16" s="1"/>
  <c r="Q59" i="16"/>
  <c r="Q58" i="16" s="1"/>
  <c r="O59" i="16"/>
  <c r="K59" i="16"/>
  <c r="I59" i="16"/>
  <c r="I58" i="16" s="1"/>
  <c r="G59" i="16"/>
  <c r="M59" i="16" s="1"/>
  <c r="F59" i="16"/>
  <c r="O58" i="16"/>
  <c r="U55" i="16"/>
  <c r="Q55" i="16"/>
  <c r="O55" i="16"/>
  <c r="K55" i="16"/>
  <c r="I55" i="16"/>
  <c r="F55" i="16"/>
  <c r="G55" i="16" s="1"/>
  <c r="M55" i="16" s="1"/>
  <c r="U52" i="16"/>
  <c r="Q52" i="16"/>
  <c r="O52" i="16"/>
  <c r="K52" i="16"/>
  <c r="I52" i="16"/>
  <c r="G52" i="16"/>
  <c r="M52" i="16" s="1"/>
  <c r="F52" i="16"/>
  <c r="U50" i="16"/>
  <c r="Q50" i="16"/>
  <c r="O50" i="16"/>
  <c r="K50" i="16"/>
  <c r="I50" i="16"/>
  <c r="F50" i="16"/>
  <c r="G50" i="16" s="1"/>
  <c r="M50" i="16" s="1"/>
  <c r="U48" i="16"/>
  <c r="Q48" i="16"/>
  <c r="O48" i="16"/>
  <c r="K48" i="16"/>
  <c r="I48" i="16"/>
  <c r="F48" i="16"/>
  <c r="G48" i="16" s="1"/>
  <c r="M48" i="16" s="1"/>
  <c r="U45" i="16"/>
  <c r="Q45" i="16"/>
  <c r="O45" i="16"/>
  <c r="K45" i="16"/>
  <c r="I45" i="16"/>
  <c r="I35" i="16" s="1"/>
  <c r="F45" i="16"/>
  <c r="G45" i="16" s="1"/>
  <c r="M45" i="16" s="1"/>
  <c r="U43" i="16"/>
  <c r="Q43" i="16"/>
  <c r="O43" i="16"/>
  <c r="K43" i="16"/>
  <c r="I43" i="16"/>
  <c r="G43" i="16"/>
  <c r="M43" i="16" s="1"/>
  <c r="F43" i="16"/>
  <c r="U39" i="16"/>
  <c r="Q39" i="16"/>
  <c r="Q35" i="16" s="1"/>
  <c r="O39" i="16"/>
  <c r="K39" i="16"/>
  <c r="I39" i="16"/>
  <c r="F39" i="16"/>
  <c r="G39" i="16" s="1"/>
  <c r="M39" i="16" s="1"/>
  <c r="U36" i="16"/>
  <c r="Q36" i="16"/>
  <c r="O36" i="16"/>
  <c r="K36" i="16"/>
  <c r="K35" i="16" s="1"/>
  <c r="I36" i="16"/>
  <c r="F36" i="16"/>
  <c r="G36" i="16" s="1"/>
  <c r="U35" i="16"/>
  <c r="U31" i="16"/>
  <c r="Q31" i="16"/>
  <c r="O31" i="16"/>
  <c r="K31" i="16"/>
  <c r="I31" i="16"/>
  <c r="F31" i="16"/>
  <c r="G31" i="16" s="1"/>
  <c r="M31" i="16" s="1"/>
  <c r="U28" i="16"/>
  <c r="Q28" i="16"/>
  <c r="O28" i="16"/>
  <c r="K28" i="16"/>
  <c r="I28" i="16"/>
  <c r="F28" i="16"/>
  <c r="G28" i="16" s="1"/>
  <c r="M28" i="16" s="1"/>
  <c r="U25" i="16"/>
  <c r="Q25" i="16"/>
  <c r="O25" i="16"/>
  <c r="K25" i="16"/>
  <c r="I25" i="16"/>
  <c r="F25" i="16"/>
  <c r="G25" i="16" s="1"/>
  <c r="M25" i="16" s="1"/>
  <c r="U22" i="16"/>
  <c r="Q22" i="16"/>
  <c r="O22" i="16"/>
  <c r="K22" i="16"/>
  <c r="I22" i="16"/>
  <c r="F22" i="16"/>
  <c r="G22" i="16" s="1"/>
  <c r="M22" i="16" s="1"/>
  <c r="U18" i="16"/>
  <c r="Q18" i="16"/>
  <c r="O18" i="16"/>
  <c r="K18" i="16"/>
  <c r="K8" i="16" s="1"/>
  <c r="I18" i="16"/>
  <c r="F18" i="16"/>
  <c r="G18" i="16" s="1"/>
  <c r="M18" i="16" s="1"/>
  <c r="U15" i="16"/>
  <c r="Q15" i="16"/>
  <c r="O15" i="16"/>
  <c r="K15" i="16"/>
  <c r="I15" i="16"/>
  <c r="F15" i="16"/>
  <c r="G15" i="16" s="1"/>
  <c r="M15" i="16" s="1"/>
  <c r="U12" i="16"/>
  <c r="Q12" i="16"/>
  <c r="O12" i="16"/>
  <c r="K12" i="16"/>
  <c r="I12" i="16"/>
  <c r="F12" i="16"/>
  <c r="G12" i="16" s="1"/>
  <c r="M12" i="16" s="1"/>
  <c r="U9" i="16"/>
  <c r="U8" i="16" s="1"/>
  <c r="Q9" i="16"/>
  <c r="Q8" i="16" s="1"/>
  <c r="O9" i="16"/>
  <c r="K9" i="16"/>
  <c r="I9" i="16"/>
  <c r="I8" i="16" s="1"/>
  <c r="G9" i="16"/>
  <c r="O8" i="16"/>
  <c r="G39" i="15"/>
  <c r="H39" i="15" s="1"/>
  <c r="H40" i="15" s="1"/>
  <c r="F39" i="15"/>
  <c r="F40" i="15" s="1"/>
  <c r="G38" i="15"/>
  <c r="F38" i="15"/>
  <c r="H32" i="15"/>
  <c r="J28" i="15"/>
  <c r="J27" i="15"/>
  <c r="J26" i="15"/>
  <c r="E26" i="15"/>
  <c r="J25" i="15"/>
  <c r="J24" i="15"/>
  <c r="E24" i="15"/>
  <c r="J23" i="15"/>
  <c r="I20" i="15"/>
  <c r="I19" i="15"/>
  <c r="I18" i="15"/>
  <c r="I17" i="15"/>
  <c r="F24" i="20" l="1"/>
  <c r="F27" i="20" s="1"/>
  <c r="I50" i="19"/>
  <c r="M91" i="16"/>
  <c r="G90" i="16"/>
  <c r="I53" i="15" s="1"/>
  <c r="M36" i="16"/>
  <c r="G35" i="16"/>
  <c r="I48" i="15" s="1"/>
  <c r="M89" i="16"/>
  <c r="M88" i="16" s="1"/>
  <c r="G88" i="16"/>
  <c r="I52" i="15" s="1"/>
  <c r="G40" i="15"/>
  <c r="M58" i="16"/>
  <c r="O35" i="16"/>
  <c r="G58" i="16"/>
  <c r="I49" i="15" s="1"/>
  <c r="I20" i="17"/>
  <c r="I21" i="17" s="1"/>
  <c r="I25" i="17" s="1"/>
  <c r="I49" i="17"/>
  <c r="G24" i="17"/>
  <c r="G62" i="16"/>
  <c r="I50" i="15" s="1"/>
  <c r="M63" i="16"/>
  <c r="M62" i="16" s="1"/>
  <c r="M35" i="16"/>
  <c r="M80" i="16"/>
  <c r="M79" i="16" s="1"/>
  <c r="G79" i="16"/>
  <c r="I51" i="15" s="1"/>
  <c r="M90" i="16"/>
  <c r="AD111" i="16"/>
  <c r="M9" i="16"/>
  <c r="M8" i="16" s="1"/>
  <c r="G8" i="16"/>
  <c r="G23" i="15"/>
  <c r="G28" i="15"/>
  <c r="I39" i="15"/>
  <c r="I40" i="15" s="1"/>
  <c r="J39" i="15" s="1"/>
  <c r="J40" i="15" s="1"/>
  <c r="F25" i="20" l="1"/>
  <c r="F28" i="20" s="1"/>
  <c r="I51" i="19"/>
  <c r="I19" i="19" s="1"/>
  <c r="G26" i="17"/>
  <c r="G29" i="17" s="1"/>
  <c r="G111" i="16"/>
  <c r="I47" i="15"/>
  <c r="G24" i="15"/>
  <c r="AC122" i="14"/>
  <c r="U119" i="14"/>
  <c r="Q119" i="14"/>
  <c r="O119" i="14"/>
  <c r="K119" i="14"/>
  <c r="I119" i="14"/>
  <c r="G119" i="14"/>
  <c r="M119" i="14" s="1"/>
  <c r="F119" i="14"/>
  <c r="U118" i="14"/>
  <c r="Q118" i="14"/>
  <c r="O118" i="14"/>
  <c r="K118" i="14"/>
  <c r="I118" i="14"/>
  <c r="F118" i="14"/>
  <c r="G118" i="14" s="1"/>
  <c r="M118" i="14" s="1"/>
  <c r="U116" i="14"/>
  <c r="Q116" i="14"/>
  <c r="O116" i="14"/>
  <c r="K116" i="14"/>
  <c r="I116" i="14"/>
  <c r="F116" i="14"/>
  <c r="G116" i="14" s="1"/>
  <c r="M116" i="14" s="1"/>
  <c r="U111" i="14"/>
  <c r="Q111" i="14"/>
  <c r="O111" i="14"/>
  <c r="K111" i="14"/>
  <c r="I111" i="14"/>
  <c r="F111" i="14"/>
  <c r="G111" i="14" s="1"/>
  <c r="M111" i="14" s="1"/>
  <c r="U110" i="14"/>
  <c r="Q110" i="14"/>
  <c r="Q98" i="14" s="1"/>
  <c r="O110" i="14"/>
  <c r="K110" i="14"/>
  <c r="I110" i="14"/>
  <c r="G110" i="14"/>
  <c r="M110" i="14" s="1"/>
  <c r="F110" i="14"/>
  <c r="U108" i="14"/>
  <c r="Q108" i="14"/>
  <c r="O108" i="14"/>
  <c r="K108" i="14"/>
  <c r="I108" i="14"/>
  <c r="F108" i="14"/>
  <c r="G108" i="14" s="1"/>
  <c r="M108" i="14" s="1"/>
  <c r="U104" i="14"/>
  <c r="Q104" i="14"/>
  <c r="O104" i="14"/>
  <c r="K104" i="14"/>
  <c r="I104" i="14"/>
  <c r="F104" i="14"/>
  <c r="G104" i="14" s="1"/>
  <c r="M104" i="14" s="1"/>
  <c r="U99" i="14"/>
  <c r="Q99" i="14"/>
  <c r="O99" i="14"/>
  <c r="K99" i="14"/>
  <c r="I99" i="14"/>
  <c r="I98" i="14" s="1"/>
  <c r="F99" i="14"/>
  <c r="G99" i="14" s="1"/>
  <c r="O98" i="14"/>
  <c r="U97" i="14"/>
  <c r="U96" i="14" s="1"/>
  <c r="Q97" i="14"/>
  <c r="Q96" i="14" s="1"/>
  <c r="O97" i="14"/>
  <c r="K97" i="14"/>
  <c r="I97" i="14"/>
  <c r="I96" i="14" s="1"/>
  <c r="F97" i="14"/>
  <c r="G97" i="14" s="1"/>
  <c r="O96" i="14"/>
  <c r="K96" i="14"/>
  <c r="U93" i="14"/>
  <c r="Q93" i="14"/>
  <c r="O93" i="14"/>
  <c r="K93" i="14"/>
  <c r="I93" i="14"/>
  <c r="F93" i="14"/>
  <c r="G93" i="14" s="1"/>
  <c r="M93" i="14" s="1"/>
  <c r="U90" i="14"/>
  <c r="Q90" i="14"/>
  <c r="O90" i="14"/>
  <c r="K90" i="14"/>
  <c r="I90" i="14"/>
  <c r="F90" i="14"/>
  <c r="G90" i="14" s="1"/>
  <c r="M90" i="14" s="1"/>
  <c r="U89" i="14"/>
  <c r="Q89" i="14"/>
  <c r="O89" i="14"/>
  <c r="K89" i="14"/>
  <c r="I89" i="14"/>
  <c r="G89" i="14"/>
  <c r="M89" i="14" s="1"/>
  <c r="F89" i="14"/>
  <c r="U88" i="14"/>
  <c r="U87" i="14" s="1"/>
  <c r="Q88" i="14"/>
  <c r="Q87" i="14" s="1"/>
  <c r="O88" i="14"/>
  <c r="O87" i="14" s="1"/>
  <c r="K88" i="14"/>
  <c r="I88" i="14"/>
  <c r="I87" i="14" s="1"/>
  <c r="F88" i="14"/>
  <c r="G88" i="14" s="1"/>
  <c r="K87" i="14"/>
  <c r="U86" i="14"/>
  <c r="Q86" i="14"/>
  <c r="O86" i="14"/>
  <c r="K86" i="14"/>
  <c r="I86" i="14"/>
  <c r="F86" i="14"/>
  <c r="G86" i="14" s="1"/>
  <c r="M86" i="14" s="1"/>
  <c r="U83" i="14"/>
  <c r="Q83" i="14"/>
  <c r="O83" i="14"/>
  <c r="K83" i="14"/>
  <c r="I83" i="14"/>
  <c r="F83" i="14"/>
  <c r="G83" i="14" s="1"/>
  <c r="M83" i="14" s="1"/>
  <c r="U81" i="14"/>
  <c r="Q81" i="14"/>
  <c r="O81" i="14"/>
  <c r="K81" i="14"/>
  <c r="I81" i="14"/>
  <c r="F81" i="14"/>
  <c r="G81" i="14" s="1"/>
  <c r="M81" i="14" s="1"/>
  <c r="U79" i="14"/>
  <c r="Q79" i="14"/>
  <c r="O79" i="14"/>
  <c r="K79" i="14"/>
  <c r="I79" i="14"/>
  <c r="F79" i="14"/>
  <c r="G79" i="14" s="1"/>
  <c r="M79" i="14" s="1"/>
  <c r="U77" i="14"/>
  <c r="Q77" i="14"/>
  <c r="O77" i="14"/>
  <c r="K77" i="14"/>
  <c r="I77" i="14"/>
  <c r="F77" i="14"/>
  <c r="G77" i="14" s="1"/>
  <c r="M77" i="14" s="1"/>
  <c r="U75" i="14"/>
  <c r="Q75" i="14"/>
  <c r="O75" i="14"/>
  <c r="K75" i="14"/>
  <c r="I75" i="14"/>
  <c r="F75" i="14"/>
  <c r="G75" i="14" s="1"/>
  <c r="M75" i="14" s="1"/>
  <c r="U73" i="14"/>
  <c r="Q73" i="14"/>
  <c r="O73" i="14"/>
  <c r="K73" i="14"/>
  <c r="I73" i="14"/>
  <c r="F73" i="14"/>
  <c r="G73" i="14" s="1"/>
  <c r="M73" i="14" s="1"/>
  <c r="U71" i="14"/>
  <c r="Q71" i="14"/>
  <c r="O71" i="14"/>
  <c r="K71" i="14"/>
  <c r="I71" i="14"/>
  <c r="F71" i="14"/>
  <c r="G71" i="14" s="1"/>
  <c r="M71" i="14" s="1"/>
  <c r="U69" i="14"/>
  <c r="U68" i="14" s="1"/>
  <c r="Q69" i="14"/>
  <c r="Q68" i="14" s="1"/>
  <c r="O69" i="14"/>
  <c r="K69" i="14"/>
  <c r="I69" i="14"/>
  <c r="I68" i="14" s="1"/>
  <c r="F69" i="14"/>
  <c r="G69" i="14" s="1"/>
  <c r="O68" i="14"/>
  <c r="K68" i="14"/>
  <c r="U67" i="14"/>
  <c r="U66" i="14" s="1"/>
  <c r="Q67" i="14"/>
  <c r="Q66" i="14" s="1"/>
  <c r="O67" i="14"/>
  <c r="O66" i="14" s="1"/>
  <c r="K67" i="14"/>
  <c r="I67" i="14"/>
  <c r="I66" i="14" s="1"/>
  <c r="F67" i="14"/>
  <c r="G67" i="14" s="1"/>
  <c r="K66" i="14"/>
  <c r="U63" i="14"/>
  <c r="Q63" i="14"/>
  <c r="O63" i="14"/>
  <c r="K63" i="14"/>
  <c r="I63" i="14"/>
  <c r="F63" i="14"/>
  <c r="G63" i="14" s="1"/>
  <c r="M63" i="14" s="1"/>
  <c r="U60" i="14"/>
  <c r="Q60" i="14"/>
  <c r="O60" i="14"/>
  <c r="K60" i="14"/>
  <c r="I60" i="14"/>
  <c r="F60" i="14"/>
  <c r="G60" i="14" s="1"/>
  <c r="M60" i="14" s="1"/>
  <c r="U58" i="14"/>
  <c r="Q58" i="14"/>
  <c r="O58" i="14"/>
  <c r="K58" i="14"/>
  <c r="I58" i="14"/>
  <c r="F58" i="14"/>
  <c r="G58" i="14" s="1"/>
  <c r="M58" i="14" s="1"/>
  <c r="U56" i="14"/>
  <c r="Q56" i="14"/>
  <c r="O56" i="14"/>
  <c r="K56" i="14"/>
  <c r="I56" i="14"/>
  <c r="F56" i="14"/>
  <c r="G56" i="14" s="1"/>
  <c r="M56" i="14" s="1"/>
  <c r="U53" i="14"/>
  <c r="Q53" i="14"/>
  <c r="O53" i="14"/>
  <c r="K53" i="14"/>
  <c r="I53" i="14"/>
  <c r="F53" i="14"/>
  <c r="G53" i="14" s="1"/>
  <c r="M53" i="14" s="1"/>
  <c r="U51" i="14"/>
  <c r="Q51" i="14"/>
  <c r="O51" i="14"/>
  <c r="K51" i="14"/>
  <c r="I51" i="14"/>
  <c r="F51" i="14"/>
  <c r="G51" i="14" s="1"/>
  <c r="M51" i="14" s="1"/>
  <c r="U48" i="14"/>
  <c r="Q48" i="14"/>
  <c r="O48" i="14"/>
  <c r="K48" i="14"/>
  <c r="I48" i="14"/>
  <c r="F48" i="14"/>
  <c r="G48" i="14" s="1"/>
  <c r="M48" i="14" s="1"/>
  <c r="U46" i="14"/>
  <c r="Q46" i="14"/>
  <c r="O46" i="14"/>
  <c r="K46" i="14"/>
  <c r="I46" i="14"/>
  <c r="F46" i="14"/>
  <c r="G46" i="14" s="1"/>
  <c r="M46" i="14" s="1"/>
  <c r="U43" i="14"/>
  <c r="U42" i="14" s="1"/>
  <c r="Q43" i="14"/>
  <c r="Q42" i="14" s="1"/>
  <c r="O43" i="14"/>
  <c r="K43" i="14"/>
  <c r="I43" i="14"/>
  <c r="I42" i="14" s="1"/>
  <c r="F43" i="14"/>
  <c r="G43" i="14" s="1"/>
  <c r="O42" i="14"/>
  <c r="K42" i="14"/>
  <c r="U39" i="14"/>
  <c r="Q39" i="14"/>
  <c r="O39" i="14"/>
  <c r="K39" i="14"/>
  <c r="I39" i="14"/>
  <c r="F39" i="14"/>
  <c r="G39" i="14" s="1"/>
  <c r="M39" i="14" s="1"/>
  <c r="U37" i="14"/>
  <c r="Q37" i="14"/>
  <c r="O37" i="14"/>
  <c r="K37" i="14"/>
  <c r="I37" i="14"/>
  <c r="F37" i="14"/>
  <c r="G37" i="14" s="1"/>
  <c r="M37" i="14" s="1"/>
  <c r="U33" i="14"/>
  <c r="Q33" i="14"/>
  <c r="O33" i="14"/>
  <c r="K33" i="14"/>
  <c r="I33" i="14"/>
  <c r="F33" i="14"/>
  <c r="G33" i="14" s="1"/>
  <c r="M33" i="14" s="1"/>
  <c r="U31" i="14"/>
  <c r="Q31" i="14"/>
  <c r="O31" i="14"/>
  <c r="K31" i="14"/>
  <c r="I31" i="14"/>
  <c r="G31" i="14"/>
  <c r="M31" i="14" s="1"/>
  <c r="F31" i="14"/>
  <c r="U27" i="14"/>
  <c r="Q27" i="14"/>
  <c r="O27" i="14"/>
  <c r="K27" i="14"/>
  <c r="I27" i="14"/>
  <c r="F27" i="14"/>
  <c r="G27" i="14" s="1"/>
  <c r="M27" i="14" s="1"/>
  <c r="U23" i="14"/>
  <c r="Q23" i="14"/>
  <c r="O23" i="14"/>
  <c r="K23" i="14"/>
  <c r="I23" i="14"/>
  <c r="F23" i="14"/>
  <c r="G23" i="14" s="1"/>
  <c r="M23" i="14" s="1"/>
  <c r="U19" i="14"/>
  <c r="U8" i="14" s="1"/>
  <c r="Q19" i="14"/>
  <c r="O19" i="14"/>
  <c r="K19" i="14"/>
  <c r="I19" i="14"/>
  <c r="I8" i="14" s="1"/>
  <c r="F19" i="14"/>
  <c r="G19" i="14" s="1"/>
  <c r="M19" i="14" s="1"/>
  <c r="U16" i="14"/>
  <c r="Q16" i="14"/>
  <c r="O16" i="14"/>
  <c r="K16" i="14"/>
  <c r="I16" i="14"/>
  <c r="G16" i="14"/>
  <c r="M16" i="14" s="1"/>
  <c r="F16" i="14"/>
  <c r="U12" i="14"/>
  <c r="Q12" i="14"/>
  <c r="O12" i="14"/>
  <c r="K12" i="14"/>
  <c r="I12" i="14"/>
  <c r="F12" i="14"/>
  <c r="G12" i="14" s="1"/>
  <c r="M12" i="14" s="1"/>
  <c r="U9" i="14"/>
  <c r="Q9" i="14"/>
  <c r="O9" i="14"/>
  <c r="O8" i="14" s="1"/>
  <c r="K9" i="14"/>
  <c r="K8" i="14" s="1"/>
  <c r="I9" i="14"/>
  <c r="G9" i="14"/>
  <c r="Q8" i="14"/>
  <c r="G39" i="13"/>
  <c r="H39" i="13" s="1"/>
  <c r="H40" i="13" s="1"/>
  <c r="F39" i="13"/>
  <c r="F40" i="13" s="1"/>
  <c r="G38" i="13"/>
  <c r="F38" i="13"/>
  <c r="H32" i="13"/>
  <c r="J28" i="13"/>
  <c r="J27" i="13"/>
  <c r="J26" i="13"/>
  <c r="E26" i="13"/>
  <c r="J25" i="13"/>
  <c r="J24" i="13"/>
  <c r="E24" i="13"/>
  <c r="J23" i="13"/>
  <c r="I20" i="13"/>
  <c r="I19" i="13"/>
  <c r="I18" i="13"/>
  <c r="I17" i="13"/>
  <c r="M88" i="14" l="1"/>
  <c r="G87" i="14"/>
  <c r="I51" i="13" s="1"/>
  <c r="M99" i="14"/>
  <c r="M98" i="14" s="1"/>
  <c r="G98" i="14"/>
  <c r="I53" i="13" s="1"/>
  <c r="M67" i="14"/>
  <c r="M66" i="14" s="1"/>
  <c r="G66" i="14"/>
  <c r="I49" i="13" s="1"/>
  <c r="K98" i="14"/>
  <c r="AD122" i="14"/>
  <c r="U98" i="14"/>
  <c r="G40" i="13"/>
  <c r="G28" i="13" s="1"/>
  <c r="G8" i="14"/>
  <c r="I47" i="13" s="1"/>
  <c r="I54" i="15"/>
  <c r="I16" i="15"/>
  <c r="I21" i="15" s="1"/>
  <c r="G25" i="15" s="1"/>
  <c r="G42" i="14"/>
  <c r="I48" i="13" s="1"/>
  <c r="M43" i="14"/>
  <c r="M42" i="14" s="1"/>
  <c r="M69" i="14"/>
  <c r="M68" i="14" s="1"/>
  <c r="G68" i="14"/>
  <c r="I50" i="13" s="1"/>
  <c r="G96" i="14"/>
  <c r="I52" i="13" s="1"/>
  <c r="M97" i="14"/>
  <c r="M96" i="14" s="1"/>
  <c r="M87" i="14"/>
  <c r="M9" i="14"/>
  <c r="M8" i="14" s="1"/>
  <c r="G23" i="13"/>
  <c r="I39" i="13"/>
  <c r="I40" i="13" s="1"/>
  <c r="J39" i="13" s="1"/>
  <c r="J40" i="13" s="1"/>
  <c r="AC117" i="12"/>
  <c r="F39" i="1" s="1"/>
  <c r="G9" i="12"/>
  <c r="I9" i="12"/>
  <c r="K9" i="12"/>
  <c r="O9" i="12"/>
  <c r="Q9" i="12"/>
  <c r="U9" i="12"/>
  <c r="F12" i="12"/>
  <c r="G12" i="12" s="1"/>
  <c r="M12" i="12" s="1"/>
  <c r="I12" i="12"/>
  <c r="K12" i="12"/>
  <c r="O12" i="12"/>
  <c r="Q12" i="12"/>
  <c r="U12" i="12"/>
  <c r="F15" i="12"/>
  <c r="G15" i="12" s="1"/>
  <c r="M15" i="12" s="1"/>
  <c r="I15" i="12"/>
  <c r="K15" i="12"/>
  <c r="O15" i="12"/>
  <c r="Q15" i="12"/>
  <c r="U15" i="12"/>
  <c r="F18" i="12"/>
  <c r="G18" i="12" s="1"/>
  <c r="M18" i="12" s="1"/>
  <c r="I18" i="12"/>
  <c r="K18" i="12"/>
  <c r="O18" i="12"/>
  <c r="Q18" i="12"/>
  <c r="U18" i="12"/>
  <c r="F22" i="12"/>
  <c r="G22" i="12" s="1"/>
  <c r="M22" i="12" s="1"/>
  <c r="I22" i="12"/>
  <c r="K22" i="12"/>
  <c r="O22" i="12"/>
  <c r="Q22" i="12"/>
  <c r="U22" i="12"/>
  <c r="F24" i="12"/>
  <c r="G24" i="12" s="1"/>
  <c r="M24" i="12" s="1"/>
  <c r="I24" i="12"/>
  <c r="K24" i="12"/>
  <c r="O24" i="12"/>
  <c r="Q24" i="12"/>
  <c r="U24" i="12"/>
  <c r="F27" i="12"/>
  <c r="G27" i="12"/>
  <c r="M27" i="12" s="1"/>
  <c r="I27" i="12"/>
  <c r="K27" i="12"/>
  <c r="O27" i="12"/>
  <c r="Q27" i="12"/>
  <c r="U27" i="12"/>
  <c r="F30" i="12"/>
  <c r="G30" i="12"/>
  <c r="M30" i="12" s="1"/>
  <c r="I30" i="12"/>
  <c r="K30" i="12"/>
  <c r="O30" i="12"/>
  <c r="Q30" i="12"/>
  <c r="U30" i="12"/>
  <c r="F32" i="12"/>
  <c r="G32" i="12" s="1"/>
  <c r="M32" i="12" s="1"/>
  <c r="I32" i="12"/>
  <c r="K32" i="12"/>
  <c r="O32" i="12"/>
  <c r="Q32" i="12"/>
  <c r="U32" i="12"/>
  <c r="F34" i="12"/>
  <c r="G34" i="12" s="1"/>
  <c r="M34" i="12" s="1"/>
  <c r="I34" i="12"/>
  <c r="K34" i="12"/>
  <c r="O34" i="12"/>
  <c r="Q34" i="12"/>
  <c r="U34" i="12"/>
  <c r="F38" i="12"/>
  <c r="G38" i="12" s="1"/>
  <c r="I38" i="12"/>
  <c r="K38" i="12"/>
  <c r="O38" i="12"/>
  <c r="Q38" i="12"/>
  <c r="U38" i="12"/>
  <c r="F41" i="12"/>
  <c r="G41" i="12" s="1"/>
  <c r="M41" i="12" s="1"/>
  <c r="I41" i="12"/>
  <c r="K41" i="12"/>
  <c r="O41" i="12"/>
  <c r="Q41" i="12"/>
  <c r="U41" i="12"/>
  <c r="F43" i="12"/>
  <c r="G43" i="12" s="1"/>
  <c r="M43" i="12" s="1"/>
  <c r="I43" i="12"/>
  <c r="K43" i="12"/>
  <c r="O43" i="12"/>
  <c r="Q43" i="12"/>
  <c r="U43" i="12"/>
  <c r="F45" i="12"/>
  <c r="G45" i="12" s="1"/>
  <c r="M45" i="12" s="1"/>
  <c r="I45" i="12"/>
  <c r="K45" i="12"/>
  <c r="O45" i="12"/>
  <c r="Q45" i="12"/>
  <c r="U45" i="12"/>
  <c r="F48" i="12"/>
  <c r="G48" i="12" s="1"/>
  <c r="M48" i="12" s="1"/>
  <c r="I48" i="12"/>
  <c r="K48" i="12"/>
  <c r="O48" i="12"/>
  <c r="Q48" i="12"/>
  <c r="U48" i="12"/>
  <c r="F50" i="12"/>
  <c r="G50" i="12"/>
  <c r="M50" i="12" s="1"/>
  <c r="I50" i="12"/>
  <c r="K50" i="12"/>
  <c r="O50" i="12"/>
  <c r="Q50" i="12"/>
  <c r="U50" i="12"/>
  <c r="F52" i="12"/>
  <c r="G52" i="12"/>
  <c r="M52" i="12" s="1"/>
  <c r="I52" i="12"/>
  <c r="K52" i="12"/>
  <c r="O52" i="12"/>
  <c r="Q52" i="12"/>
  <c r="U52" i="12"/>
  <c r="F54" i="12"/>
  <c r="G54" i="12" s="1"/>
  <c r="M54" i="12" s="1"/>
  <c r="I54" i="12"/>
  <c r="K54" i="12"/>
  <c r="O54" i="12"/>
  <c r="Q54" i="12"/>
  <c r="U54" i="12"/>
  <c r="F57" i="12"/>
  <c r="G57" i="12" s="1"/>
  <c r="M57" i="12" s="1"/>
  <c r="I57" i="12"/>
  <c r="K57" i="12"/>
  <c r="O57" i="12"/>
  <c r="Q57" i="12"/>
  <c r="U57" i="12"/>
  <c r="F61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U61" i="12"/>
  <c r="U60" i="12" s="1"/>
  <c r="F63" i="12"/>
  <c r="G63" i="12" s="1"/>
  <c r="M63" i="12" s="1"/>
  <c r="I63" i="12"/>
  <c r="K63" i="12"/>
  <c r="O63" i="12"/>
  <c r="Q63" i="12"/>
  <c r="U63" i="12"/>
  <c r="F65" i="12"/>
  <c r="G65" i="12" s="1"/>
  <c r="M65" i="12" s="1"/>
  <c r="I65" i="12"/>
  <c r="K65" i="12"/>
  <c r="O65" i="12"/>
  <c r="Q65" i="12"/>
  <c r="U65" i="12"/>
  <c r="F67" i="12"/>
  <c r="G67" i="12" s="1"/>
  <c r="M67" i="12" s="1"/>
  <c r="I67" i="12"/>
  <c r="K67" i="12"/>
  <c r="O67" i="12"/>
  <c r="Q67" i="12"/>
  <c r="U67" i="12"/>
  <c r="F70" i="12"/>
  <c r="G70" i="12"/>
  <c r="M70" i="12" s="1"/>
  <c r="I70" i="12"/>
  <c r="K70" i="12"/>
  <c r="O70" i="12"/>
  <c r="Q70" i="12"/>
  <c r="U70" i="12"/>
  <c r="F72" i="12"/>
  <c r="G72" i="12"/>
  <c r="M72" i="12" s="1"/>
  <c r="I72" i="12"/>
  <c r="K72" i="12"/>
  <c r="O72" i="12"/>
  <c r="Q72" i="12"/>
  <c r="U72" i="12"/>
  <c r="F74" i="12"/>
  <c r="G74" i="12" s="1"/>
  <c r="M74" i="12" s="1"/>
  <c r="I74" i="12"/>
  <c r="K74" i="12"/>
  <c r="O74" i="12"/>
  <c r="Q74" i="12"/>
  <c r="U74" i="12"/>
  <c r="F76" i="12"/>
  <c r="G76" i="12" s="1"/>
  <c r="M76" i="12" s="1"/>
  <c r="I76" i="12"/>
  <c r="K76" i="12"/>
  <c r="O76" i="12"/>
  <c r="Q76" i="12"/>
  <c r="U76" i="12"/>
  <c r="F79" i="12"/>
  <c r="G79" i="12"/>
  <c r="M79" i="12" s="1"/>
  <c r="I79" i="12"/>
  <c r="K79" i="12"/>
  <c r="O79" i="12"/>
  <c r="Q79" i="12"/>
  <c r="U79" i="12"/>
  <c r="F83" i="12"/>
  <c r="G83" i="12" s="1"/>
  <c r="I83" i="12"/>
  <c r="K83" i="12"/>
  <c r="O83" i="12"/>
  <c r="Q83" i="12"/>
  <c r="U83" i="12"/>
  <c r="F84" i="12"/>
  <c r="G84" i="12" s="1"/>
  <c r="M84" i="12" s="1"/>
  <c r="I84" i="12"/>
  <c r="K84" i="12"/>
  <c r="O84" i="12"/>
  <c r="Q84" i="12"/>
  <c r="U84" i="12"/>
  <c r="F85" i="12"/>
  <c r="G85" i="12" s="1"/>
  <c r="M85" i="12" s="1"/>
  <c r="I85" i="12"/>
  <c r="K85" i="12"/>
  <c r="O85" i="12"/>
  <c r="Q85" i="12"/>
  <c r="U85" i="12"/>
  <c r="F87" i="12"/>
  <c r="G87" i="12" s="1"/>
  <c r="M87" i="12" s="1"/>
  <c r="I87" i="12"/>
  <c r="K87" i="12"/>
  <c r="O87" i="12"/>
  <c r="Q87" i="12"/>
  <c r="U87" i="12"/>
  <c r="F91" i="12"/>
  <c r="G91" i="12" s="1"/>
  <c r="I91" i="12"/>
  <c r="I90" i="12" s="1"/>
  <c r="K91" i="12"/>
  <c r="K90" i="12" s="1"/>
  <c r="O91" i="12"/>
  <c r="O90" i="12" s="1"/>
  <c r="Q91" i="12"/>
  <c r="Q90" i="12" s="1"/>
  <c r="U91" i="12"/>
  <c r="U90" i="12" s="1"/>
  <c r="F93" i="12"/>
  <c r="G93" i="12" s="1"/>
  <c r="I93" i="12"/>
  <c r="K93" i="12"/>
  <c r="O93" i="12"/>
  <c r="Q93" i="12"/>
  <c r="U93" i="12"/>
  <c r="F98" i="12"/>
  <c r="G98" i="12" s="1"/>
  <c r="M98" i="12" s="1"/>
  <c r="I98" i="12"/>
  <c r="K98" i="12"/>
  <c r="O98" i="12"/>
  <c r="Q98" i="12"/>
  <c r="U98" i="12"/>
  <c r="F103" i="12"/>
  <c r="G103" i="12" s="1"/>
  <c r="M103" i="12" s="1"/>
  <c r="I103" i="12"/>
  <c r="K103" i="12"/>
  <c r="O103" i="12"/>
  <c r="Q103" i="12"/>
  <c r="U103" i="12"/>
  <c r="F105" i="12"/>
  <c r="G105" i="12" s="1"/>
  <c r="M105" i="12" s="1"/>
  <c r="I105" i="12"/>
  <c r="K105" i="12"/>
  <c r="O105" i="12"/>
  <c r="Q105" i="12"/>
  <c r="U105" i="12"/>
  <c r="F106" i="12"/>
  <c r="G106" i="12" s="1"/>
  <c r="M106" i="12" s="1"/>
  <c r="I106" i="12"/>
  <c r="K106" i="12"/>
  <c r="O106" i="12"/>
  <c r="Q106" i="12"/>
  <c r="U106" i="12"/>
  <c r="F111" i="12"/>
  <c r="G111" i="12" s="1"/>
  <c r="M111" i="12" s="1"/>
  <c r="I111" i="12"/>
  <c r="K111" i="12"/>
  <c r="O111" i="12"/>
  <c r="Q111" i="12"/>
  <c r="U111" i="12"/>
  <c r="F113" i="12"/>
  <c r="G113" i="12" s="1"/>
  <c r="M113" i="12" s="1"/>
  <c r="I113" i="12"/>
  <c r="K113" i="12"/>
  <c r="O113" i="12"/>
  <c r="Q113" i="12"/>
  <c r="U113" i="12"/>
  <c r="F114" i="12"/>
  <c r="G114" i="12" s="1"/>
  <c r="M114" i="12" s="1"/>
  <c r="I114" i="12"/>
  <c r="K114" i="12"/>
  <c r="O114" i="12"/>
  <c r="Q114" i="12"/>
  <c r="U114" i="12"/>
  <c r="I20" i="1"/>
  <c r="I19" i="1"/>
  <c r="I18" i="1"/>
  <c r="I17" i="1"/>
  <c r="J28" i="1"/>
  <c r="J26" i="1"/>
  <c r="G38" i="1"/>
  <c r="F38" i="1"/>
  <c r="H32" i="1"/>
  <c r="J23" i="1"/>
  <c r="J24" i="1"/>
  <c r="J25" i="1"/>
  <c r="J27" i="1"/>
  <c r="E24" i="1"/>
  <c r="E26" i="1"/>
  <c r="I54" i="13" l="1"/>
  <c r="Q82" i="12"/>
  <c r="I49" i="19"/>
  <c r="G26" i="15"/>
  <c r="G29" i="15" s="1"/>
  <c r="I16" i="13"/>
  <c r="I21" i="13" s="1"/>
  <c r="G25" i="13" s="1"/>
  <c r="G122" i="14"/>
  <c r="G24" i="13"/>
  <c r="G8" i="12"/>
  <c r="I47" i="1" s="1"/>
  <c r="AD117" i="12"/>
  <c r="G39" i="1" s="1"/>
  <c r="G40" i="1" s="1"/>
  <c r="F40" i="1"/>
  <c r="G23" i="1" s="1"/>
  <c r="F23" i="20" s="1"/>
  <c r="F22" i="20" s="1"/>
  <c r="Q92" i="12"/>
  <c r="U82" i="12"/>
  <c r="I82" i="12"/>
  <c r="U62" i="12"/>
  <c r="I62" i="12"/>
  <c r="U37" i="12"/>
  <c r="I37" i="12"/>
  <c r="K8" i="12"/>
  <c r="O92" i="12"/>
  <c r="G82" i="12"/>
  <c r="I51" i="1" s="1"/>
  <c r="Q62" i="12"/>
  <c r="Q37" i="12"/>
  <c r="U8" i="12"/>
  <c r="I8" i="12"/>
  <c r="K92" i="12"/>
  <c r="O82" i="12"/>
  <c r="O62" i="12"/>
  <c r="O37" i="12"/>
  <c r="Q8" i="12"/>
  <c r="U92" i="12"/>
  <c r="I92" i="12"/>
  <c r="K82" i="12"/>
  <c r="K62" i="12"/>
  <c r="K37" i="12"/>
  <c r="O8" i="12"/>
  <c r="M91" i="12"/>
  <c r="M90" i="12" s="1"/>
  <c r="G90" i="12"/>
  <c r="I52" i="1" s="1"/>
  <c r="M93" i="12"/>
  <c r="M92" i="12" s="1"/>
  <c r="G92" i="12"/>
  <c r="I53" i="1" s="1"/>
  <c r="M62" i="12"/>
  <c r="M38" i="12"/>
  <c r="M37" i="12" s="1"/>
  <c r="G37" i="12"/>
  <c r="I48" i="1" s="1"/>
  <c r="M83" i="12"/>
  <c r="M82" i="12" s="1"/>
  <c r="M9" i="12"/>
  <c r="M8" i="12" s="1"/>
  <c r="G60" i="12"/>
  <c r="I49" i="1" s="1"/>
  <c r="G62" i="12"/>
  <c r="I50" i="1" s="1"/>
  <c r="I48" i="19" l="1"/>
  <c r="G26" i="13"/>
  <c r="G29" i="13" s="1"/>
  <c r="H39" i="1"/>
  <c r="H40" i="1" s="1"/>
  <c r="G28" i="1"/>
  <c r="G117" i="12"/>
  <c r="G24" i="1"/>
  <c r="I39" i="1" l="1"/>
  <c r="I40" i="1" s="1"/>
  <c r="J39" i="1" s="1"/>
  <c r="J40" i="1" s="1"/>
  <c r="I54" i="1"/>
  <c r="I16" i="1"/>
  <c r="I21" i="1" s="1"/>
  <c r="I25" i="1" s="1"/>
  <c r="I47" i="19" l="1"/>
  <c r="I16" i="19" s="1"/>
  <c r="G26" i="1"/>
  <c r="G29" i="1" s="1"/>
  <c r="I52" i="19" l="1"/>
  <c r="I21" i="19"/>
  <c r="I25" i="19" s="1"/>
  <c r="G26" i="19" l="1"/>
  <c r="G29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39E42E3-F1DA-4AB5-9C1F-3F27844CAB3B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3BD5DD5-6C53-45E9-9B90-7A6CE9953BA2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7E4C2362-0122-485B-82C8-051B5699A72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B7E277E-4D32-4EF9-A871-01E3EFDFC326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75CA1D35-EDB6-47B2-B82B-A690AC9B799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62366086-2ECF-47C6-97C0-C0C9B33317C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C055579C-F83A-41A5-9DD0-25A572CC6BE1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EA39083-D696-4448-AF14-158AC8B6743E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9122304-8F94-4B75-AF8E-7B12626E14E5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D421E2EB-89C1-4F50-B63F-2BB30B4CB146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58AE482D-E38D-485C-9DBD-72B057BF07DA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69DF00D5-90E1-432D-8F2F-4030FDD1887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8249052B-C0CD-4A6D-A528-E28CC82CE3CF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17A07889-D148-437E-9AEF-54297BD0A11F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9E51928-28D7-4DE3-A37A-6C06D4F7977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5DBC368-AF37-4927-864B-FB8CE856C2E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A54113A2-91F6-4B31-9104-423FEC3BC3F1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E516B31-F768-4B97-B301-F950A3C4A05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92D5475-6952-4047-B7C3-793888CC750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AF8FD785-C5C8-4BDB-9458-0D44381621E6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71D56487-7C59-4FDF-AA7D-2EAC096BC6E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BC91B1A-FF94-4C93-A496-F9E0EE77184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F637F9D3-6219-47E7-A7CF-75B641310B8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2C9AFC56-8928-4F7A-A28F-5C2A395C137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C10" authorId="0" shapeId="0" xr:uid="{E2A19C71-6142-4F9A-9361-BCD607CF434F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0" authorId="0" shapeId="0" xr:uid="{29B83803-F126-4679-992F-D8F3E847415A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1" authorId="0" shapeId="0" xr:uid="{701A6FA5-7DD5-4762-8C4A-C4D8988D9663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1" authorId="0" shapeId="0" xr:uid="{AA15B743-389D-40B3-89BD-A0F3ACE4357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B12" authorId="0" shapeId="0" xr:uid="{8FCF16CE-C6BF-457E-A567-30115E8CE7CF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C12" authorId="0" shapeId="0" xr:uid="{EE8BC869-51F3-4176-9DB4-874D79F2A51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444B1F6A-64DE-4725-BA16-611B25550A8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98508F4-B89C-488C-A7F3-6C0F08B7FAFB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56C87F9E-5100-4F55-A2A1-DE4A4E810EB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895A14C-1D13-4356-8EEA-6DB73088CCFC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96BF300-802E-4D0C-B5A4-33AD14AB737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54242AA0-02C8-4F0F-89C6-EACE5C965E9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<sst xmlns="http://schemas.openxmlformats.org/spreadsheetml/2006/main" count="1719" uniqueCount="406">
  <si>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</si>
  <si>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</si>
  <si>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</si>
  <si>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</si>
  <si>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</si>
  <si>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</si>
  <si>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</si>
  <si>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</si>
  <si>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</si>
  <si>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</si>
  <si>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</si>
  <si>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</si>
  <si>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</si>
  <si>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</si>
  <si>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</si>
  <si>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</si>
  <si>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</si>
  <si>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</si>
  <si>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</si>
  <si>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</si>
  <si>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</si>
  <si>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</si>
  <si>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</si>
  <si>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</si>
  <si>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</si>
  <si>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</si>
  <si>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</si>
  <si>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</si>
  <si>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</si>
  <si>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</si>
  <si>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</si>
  <si>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</si>
  <si>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</si>
  <si>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</si>
  <si>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</si>
  <si>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</si>
  <si>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</si>
  <si>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</si>
  <si>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</si>
  <si>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</si>
  <si>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</si>
  <si>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</si>
  <si>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</si>
  <si>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Vidnava</t>
  </si>
  <si>
    <t>Rozpočet:</t>
  </si>
  <si>
    <t>Misto</t>
  </si>
  <si>
    <t>Oprava chodníků- Mírové náměstí Vidnava, sektor A</t>
  </si>
  <si>
    <t>Město Vidnava</t>
  </si>
  <si>
    <t>Mírové náměstí 80</t>
  </si>
  <si>
    <t>79055</t>
  </si>
  <si>
    <t>00303585</t>
  </si>
  <si>
    <t>CZ00303585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</si>
  <si>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</si>
  <si>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</si>
  <si>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</si>
  <si>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</si>
  <si>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</si>
  <si>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</si>
  <si>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</si>
  <si>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</si>
  <si>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</si>
  <si>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</si>
  <si>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</si>
  <si>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</si>
  <si>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</si>
  <si>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</si>
  <si>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</si>
  <si>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</si>
  <si>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</si>
  <si>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</si>
  <si>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</si>
  <si>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</si>
  <si>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</si>
  <si>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</si>
  <si>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</si>
  <si>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</si>
  <si>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</si>
  <si>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</si>
  <si>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</si>
  <si>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</si>
  <si>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</si>
  <si>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</si>
  <si>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</si>
  <si>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</si>
  <si>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</si>
  <si>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</si>
  <si>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</si>
  <si>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</si>
  <si>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</si>
  <si>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</si>
  <si>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</si>
  <si>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</si>
  <si>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</si>
  <si>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</si>
  <si>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</si>
  <si>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</si>
  <si>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</si>
  <si>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</si>
  <si>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</si>
  <si>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</si>
  <si>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132201110R00</t>
  </si>
  <si>
    <t>Hloubení rýh š.do 60 cm v hor.3 do 50 m3, STROJNĚ</t>
  </si>
  <si>
    <t>m3</t>
  </si>
  <si>
    <t>POL1_0</t>
  </si>
  <si>
    <t>pod obrubníky:(58+3,6+2)*0,5*0,2</t>
  </si>
  <si>
    <t>VV</t>
  </si>
  <si>
    <t>(4,7+7,15+14,7+4,2+1)*0,5*0,2</t>
  </si>
  <si>
    <t>113107615R00</t>
  </si>
  <si>
    <t>Odstranění podkladu nad 50 m2,kam.drcené tl.15 cm</t>
  </si>
  <si>
    <t>m2</t>
  </si>
  <si>
    <t>u Hrušky:58*3+10,7*0,6</t>
  </si>
  <si>
    <t>u Berušky:23,1*2,25+6,75*2,5</t>
  </si>
  <si>
    <t>113107310R00</t>
  </si>
  <si>
    <t>Odstranění podkladu pl. 50 m2,kam.těžené tl.10 cm</t>
  </si>
  <si>
    <t>pod dlažbou z valounků:(12,7+2,5)*1</t>
  </si>
  <si>
    <t>žulová kostka:67,74</t>
  </si>
  <si>
    <t>120001101R00</t>
  </si>
  <si>
    <t>Příplatek za ztížení vykopávky v blízkosti vedení</t>
  </si>
  <si>
    <t>9,535</t>
  </si>
  <si>
    <t>249,27*0,15</t>
  </si>
  <si>
    <t>82,94*0,1</t>
  </si>
  <si>
    <t>181201102R00</t>
  </si>
  <si>
    <t>Úprava pláně v násypech v hor. 1-4, se zhutněním</t>
  </si>
  <si>
    <t>15,2+67,74+249,27</t>
  </si>
  <si>
    <t>113106121R00</t>
  </si>
  <si>
    <t>Rozebrání dlažeb z betonových dlaždic na sucho</t>
  </si>
  <si>
    <t>113106221R00</t>
  </si>
  <si>
    <t>Rozebrání dlažeb z drobných kostek v kam. těženém</t>
  </si>
  <si>
    <t>dlažba z kostky oprava napojení:(58+2+4,2+1+2)*1</t>
  </si>
  <si>
    <t>přídlažba z kostky rozebrání 2 řady:(3,6)*0,15</t>
  </si>
  <si>
    <t>113105111R00</t>
  </si>
  <si>
    <t>Rozebrání dlažeb na sucho, valounky</t>
  </si>
  <si>
    <t>dlažba z valounků:(12,7+2,5)*1</t>
  </si>
  <si>
    <t>1132021</t>
  </si>
  <si>
    <t>Vytrhání obrub obrubníků silničních</t>
  </si>
  <si>
    <t>m</t>
  </si>
  <si>
    <t>kamenné obrubníky L:17,2+9+13</t>
  </si>
  <si>
    <t>113202111R00</t>
  </si>
  <si>
    <t>betonové obrubníky:45+3,6</t>
  </si>
  <si>
    <t>kamené obrubníky:4,2+1+2</t>
  </si>
  <si>
    <t>564851111RT2</t>
  </si>
  <si>
    <t>Podklad ze štěrkodrti po zhutnění tloušťky 15 cm, štěrkodrť frakce 0-32 mm</t>
  </si>
  <si>
    <t>plošná kamenná dlažba:(58,13+159,38)</t>
  </si>
  <si>
    <t>Comcon nevidomá:2,36+1,76+2,64+8,36</t>
  </si>
  <si>
    <t>596415040R00</t>
  </si>
  <si>
    <t>Kladení dlaždic kamenné dlažby do drtě tl. 4cm</t>
  </si>
  <si>
    <t>632</t>
  </si>
  <si>
    <t>Dlažba 400x300mm, tl. 50 mm</t>
  </si>
  <si>
    <t>POL3_0</t>
  </si>
  <si>
    <t>217,51*1,05</t>
  </si>
  <si>
    <t>596491113R00</t>
  </si>
  <si>
    <t xml:space="preserve">Řezání kamenné dlažby </t>
  </si>
  <si>
    <t>4,5+7,15+14,7+4,2+1+2,5+1,5*2+1*2</t>
  </si>
  <si>
    <t>58+3,6+2+10*2</t>
  </si>
  <si>
    <t>596715021R00</t>
  </si>
  <si>
    <t>Kladení vodicí linie z dlažby tl.6 cm, drť tl.4 cm</t>
  </si>
  <si>
    <t>2,369+1,76+2,64+8,36</t>
  </si>
  <si>
    <t>592490021R</t>
  </si>
  <si>
    <t>Dlažba pro zrakově postižené COMCON® CD 200 x 200 mm, tl. 60 mm, tmavošedá</t>
  </si>
  <si>
    <t>15,129*1,05</t>
  </si>
  <si>
    <t>564831111RT2</t>
  </si>
  <si>
    <t>Podklad ze štěrkodrti po zhutnění tloušťky 10 cm, štěrkodrť frakce 0-32 mm</t>
  </si>
  <si>
    <t>55,74+17,2</t>
  </si>
  <si>
    <t>591211211R00</t>
  </si>
  <si>
    <t>Kladení dlažby drobné kostky, lože z drti tl. 5 cm</t>
  </si>
  <si>
    <t>dlažba z kostky oprava napojení:(58+2)*0,8+(4,2+1+2)*1</t>
  </si>
  <si>
    <t>591111111R00</t>
  </si>
  <si>
    <t>Kladení dlažby lože z kamen.tl. 5 cm, valounky</t>
  </si>
  <si>
    <t>2</t>
  </si>
  <si>
    <t>899431111R00</t>
  </si>
  <si>
    <t>Výšková úprava do 20 cm, zvýšení krytu šoupěte</t>
  </si>
  <si>
    <t>kus</t>
  </si>
  <si>
    <t>917461111R00</t>
  </si>
  <si>
    <t>Osaz. stoj. obrub. kam. s opěrou, lože z C 12/15</t>
  </si>
  <si>
    <t>Nový kamenný obrubník 200/100:2+58+3,6</t>
  </si>
  <si>
    <t>58380374R</t>
  </si>
  <si>
    <t>Obrubník žulový přímý100x200 mm</t>
  </si>
  <si>
    <t>u Hrušky:(2+58+3,6)*1,02</t>
  </si>
  <si>
    <t>917161111R00</t>
  </si>
  <si>
    <t>Osazení obrub.kamen. s opěrou, lože z C 12/15</t>
  </si>
  <si>
    <t>zpětná montáž kamenné obruby L:4,7+14,7+4,2+1</t>
  </si>
  <si>
    <t>oblouk z kamenné obruby L:7,15</t>
  </si>
  <si>
    <t>917932121R00</t>
  </si>
  <si>
    <t>Osazení přídlažby do lože z C16/20</t>
  </si>
  <si>
    <t>kamená přídlažba 200/50:58+2</t>
  </si>
  <si>
    <t>592</t>
  </si>
  <si>
    <t>Přídlažba kamenná 500x200/50</t>
  </si>
  <si>
    <t>(58+2)*1,02</t>
  </si>
  <si>
    <t>917931122R00</t>
  </si>
  <si>
    <t>Osazení přídlažby,kostka,2 řady, lože C16/20</t>
  </si>
  <si>
    <t>u přechodu, použití stávající kostky:3,6</t>
  </si>
  <si>
    <t>918101111R00</t>
  </si>
  <si>
    <t>Lože pod obrubníky nebo obruby dlažeb z C 12/15</t>
  </si>
  <si>
    <t>(4,7+7,15+14,7+4,2+1)*0,5*0,1</t>
  </si>
  <si>
    <t>(2+58+3,6)*0,5*0,1</t>
  </si>
  <si>
    <t>Úprava stávajících kamenný obrub, řezání</t>
  </si>
  <si>
    <t>oblouk:7,15</t>
  </si>
  <si>
    <t>odhad:5</t>
  </si>
  <si>
    <t>966006215R00</t>
  </si>
  <si>
    <t>Odstranění  sloupků dopravních značek z Al patek</t>
  </si>
  <si>
    <t>979054441R00</t>
  </si>
  <si>
    <t>Očištění vybour. dlaždic s výplní kamen. těženým</t>
  </si>
  <si>
    <t>979024441R00</t>
  </si>
  <si>
    <t>Očištění vybour. obrubníků všech loží a výplní</t>
  </si>
  <si>
    <t>kamenné obruby L:39,2</t>
  </si>
  <si>
    <t>979071121R00</t>
  </si>
  <si>
    <t>Očištění vybour. kostek drobných s výplní kam. těž</t>
  </si>
  <si>
    <t>kostka:67,74</t>
  </si>
  <si>
    <t>valounky:15,2</t>
  </si>
  <si>
    <t>998223011R00</t>
  </si>
  <si>
    <t>Přesun hmot, pozemní komunikace, kryt dlážděný</t>
  </si>
  <si>
    <t>t</t>
  </si>
  <si>
    <t>POL7_0</t>
  </si>
  <si>
    <t>979084213R00</t>
  </si>
  <si>
    <t>Vodorovná doprava vybour. hmot po suchu do 1 km</t>
  </si>
  <si>
    <t>dlažba betonová 50%:249,27*0,085*0,5</t>
  </si>
  <si>
    <t>obruba kemenná:9,28</t>
  </si>
  <si>
    <t>kostka:67,74*0,12</t>
  </si>
  <si>
    <t>valounky:15,2*0,4</t>
  </si>
  <si>
    <t>979082213R00</t>
  </si>
  <si>
    <t>Vodorovná doprava suti po suchu do 1 km</t>
  </si>
  <si>
    <t>obruba betonová skládka:48,6*0,27</t>
  </si>
  <si>
    <t>bet.lože obruba kamenná:7,2*0,07</t>
  </si>
  <si>
    <t>39,2*0,07</t>
  </si>
  <si>
    <t>979082219R00</t>
  </si>
  <si>
    <t>Příplatek za dopravu suti po suchu za další 1 km</t>
  </si>
  <si>
    <t>26,96398*25</t>
  </si>
  <si>
    <t>979990107R00</t>
  </si>
  <si>
    <t>Poplatek za uložení suti - směs betonu, cihel, dřeva, skupina odpadu 170904</t>
  </si>
  <si>
    <t>podklady:82,259+18,247</t>
  </si>
  <si>
    <t>lože dlažba:249,27*0,053</t>
  </si>
  <si>
    <t>lože kostka:67,74*0,08</t>
  </si>
  <si>
    <t>lože valounky:15,2*0,08</t>
  </si>
  <si>
    <t>podklady odvoz do 5 km:120,35251*5</t>
  </si>
  <si>
    <t>979089001R00</t>
  </si>
  <si>
    <t>Poplatek za uložení odpadního štěrku a kameniva, skupina odpadu 010408</t>
  </si>
  <si>
    <t>979087212R00</t>
  </si>
  <si>
    <t>Nakládání suti na dopravní prostředky - komunikace</t>
  </si>
  <si>
    <t>34,083+26,964+120,352</t>
  </si>
  <si>
    <t/>
  </si>
  <si>
    <t>SUM</t>
  </si>
  <si>
    <t>Poznámky uchazeče k zadání</t>
  </si>
  <si>
    <t>POPUZIV</t>
  </si>
  <si>
    <t>END</t>
  </si>
  <si>
    <t>Oprava chodníků- Mírové náměstí Vidnava, sektor B</t>
  </si>
  <si>
    <t>pod obrubníky:(44+4,5+3)*0,5*0,2</t>
  </si>
  <si>
    <t>(22,8+2,4+5,6+1+3,5)*0,5*0,2</t>
  </si>
  <si>
    <t>u Lékárny:44*(3,5+2)/2</t>
  </si>
  <si>
    <t>u par.č.69:22,8*(2,35+2,2)/2+5,6*1+1,15*1,5+2,4*1,6</t>
  </si>
  <si>
    <t>starý zastávkový pás:27*1,5*2</t>
  </si>
  <si>
    <t>113107410R00</t>
  </si>
  <si>
    <t>Odstranění podkladu nad 50 m2,kam.těžené tl.10 cm</t>
  </si>
  <si>
    <t>oprava napojení valounkové dlažby:(44+3)*0,8</t>
  </si>
  <si>
    <t>(22,8+2,4+5,6+1)*0,8</t>
  </si>
  <si>
    <t>8,68</t>
  </si>
  <si>
    <t>265,035*0,15</t>
  </si>
  <si>
    <t>63,04*0,1</t>
  </si>
  <si>
    <t>nová dlažba:175,645+8,39</t>
  </si>
  <si>
    <t>plocha po zrušené zastávce:40,5</t>
  </si>
  <si>
    <t>oprava valounkové dlažby napojení:63,04</t>
  </si>
  <si>
    <t>u Lékárny:44*(3,5+2)/2-(9*2)</t>
  </si>
  <si>
    <t>starý zastávkový pás:27*1,5</t>
  </si>
  <si>
    <t>113106111R00</t>
  </si>
  <si>
    <t>Rozebrání dlažeb z mozaiky</t>
  </si>
  <si>
    <t>před lékárnou:9*2</t>
  </si>
  <si>
    <t>betonové obrubníky:1,5*2+27</t>
  </si>
  <si>
    <t>kamené obrubníky:44+4,5+3</t>
  </si>
  <si>
    <t>3,5+22,8+2,4+5,6+1</t>
  </si>
  <si>
    <t>přídlažba z kostky rozebrání 1 řady:(17+3+4,5+1+5,6+2,4+22,8+3,5)*0,15</t>
  </si>
  <si>
    <t>11310</t>
  </si>
  <si>
    <t>plošná kamenná dlažba+comcon:121+63,035</t>
  </si>
  <si>
    <t>kostka předláždění zruš.zastávky:27*1,5</t>
  </si>
  <si>
    <t>přpedláždění zružení zastávky, bez dodávky kostky:27*1,5</t>
  </si>
  <si>
    <t>Kladení kamenné dlažby do drtě tl. 4 cm</t>
  </si>
  <si>
    <t>comcon odpočet:-8,39</t>
  </si>
  <si>
    <t>175,645*1,05</t>
  </si>
  <si>
    <t>44+3,5+2+2,5+2+5</t>
  </si>
  <si>
    <t>3,5+22,8+2,4+5,6+1+5</t>
  </si>
  <si>
    <t>2,46+0,8+0,82+1+3,31</t>
  </si>
  <si>
    <t>8,39*1,05</t>
  </si>
  <si>
    <t>podklady oprava napojení valounkové dlažby:(44+3)*0,8</t>
  </si>
  <si>
    <t>59111</t>
  </si>
  <si>
    <t>Kladení dlažby z valounků,lože z kamen.tl. 5 cm</t>
  </si>
  <si>
    <t>Nový kamenný obrubník 200/100:44+4,5+3</t>
  </si>
  <si>
    <t>u Hrušky:(51,5)*1,02</t>
  </si>
  <si>
    <t>zpětná montáž kamenné obruby:1+5,6+2,4+22,8+3,5</t>
  </si>
  <si>
    <t>kamená přídlažba 200/50:44+3</t>
  </si>
  <si>
    <t>(47)*1,02</t>
  </si>
  <si>
    <t>u přechodu, použití stávající kostky:4,5</t>
  </si>
  <si>
    <t>917931121R00</t>
  </si>
  <si>
    <t>Osazení přídlažby,kostka,1 řada, lože C16/20</t>
  </si>
  <si>
    <t>úprava kolem kamenných obrub stávajících:1+5,6+2,4+22,8+3,5</t>
  </si>
  <si>
    <t>(3,5+22,8+2,4+5,6+1)*0,5*0,1</t>
  </si>
  <si>
    <t>(3+44+4,5)*0,5*0,1</t>
  </si>
  <si>
    <t>kamenné obruby:3,5+22,8+2,4+5,6+1</t>
  </si>
  <si>
    <t>44+3</t>
  </si>
  <si>
    <t>kostky. mozaiky:18+8,97</t>
  </si>
  <si>
    <t>valounků:63,04</t>
  </si>
  <si>
    <t>dlažba betonová 50%:206,535*0,085*0,5</t>
  </si>
  <si>
    <t>obruba kemenná:86,8*0,2</t>
  </si>
  <si>
    <t>kostka:(1,79+2,12)-2,16</t>
  </si>
  <si>
    <t>valounky:63,04*0,4</t>
  </si>
  <si>
    <t>obruba betonová skládka:30*0,27</t>
  </si>
  <si>
    <t>beto.lože:86,8*0,07</t>
  </si>
  <si>
    <t>dlažba na skládku 50%:206,535*0,085*0,5</t>
  </si>
  <si>
    <t>22,954*25</t>
  </si>
  <si>
    <t>podklady:87,462+13,87</t>
  </si>
  <si>
    <t>lože dlažba:206,535*0,053</t>
  </si>
  <si>
    <t>lože kostka:26,97*0,08</t>
  </si>
  <si>
    <t>lože valounky:63,04*0,08</t>
  </si>
  <si>
    <t>podklady odvoz do 5 km:114,436*5</t>
  </si>
  <si>
    <t>53,1+22,953+119,48</t>
  </si>
  <si>
    <t>Oprava chodníků- Mírové náměstí Vidnava, sektor C</t>
  </si>
  <si>
    <t>pod obrubníky:(7,2+36,9+4)*0,5*0,2</t>
  </si>
  <si>
    <t>(7,4+21,8+7,7+5)*0,5*0,2</t>
  </si>
  <si>
    <t>u drogerie:104,19-13,43</t>
  </si>
  <si>
    <t>u lékaře:117,3</t>
  </si>
  <si>
    <t>oprava napojení na stávající plochy:(36,9+4+3)*1</t>
  </si>
  <si>
    <t>(21,8+7,4+6)*1</t>
  </si>
  <si>
    <t>9</t>
  </si>
  <si>
    <t>208,06*0,15</t>
  </si>
  <si>
    <t>79,1*0,1</t>
  </si>
  <si>
    <t>dlažba:208,06</t>
  </si>
  <si>
    <t>kostka napojení:79,1</t>
  </si>
  <si>
    <t>u drogerie:95,1</t>
  </si>
  <si>
    <t>u lékaře:112,96</t>
  </si>
  <si>
    <t>kamené obrubníky:</t>
  </si>
  <si>
    <t>u drogerie:41,2</t>
  </si>
  <si>
    <t>u lékaře:45,7</t>
  </si>
  <si>
    <t>u drogerie:104,19</t>
  </si>
  <si>
    <t>odpočet Comcon:-(3+2,25+2,1+2,1)</t>
  </si>
  <si>
    <t>212,04*1,05</t>
  </si>
  <si>
    <t>21,8+7,4+7,7+5+24+8+4</t>
  </si>
  <si>
    <t>36,9+7,2+4+40</t>
  </si>
  <si>
    <t>Comcon:3+2,25+2,1+2,1</t>
  </si>
  <si>
    <t>9,45*1,05</t>
  </si>
  <si>
    <t>oprava napojení na stávající plochy-zpětná pokládka:(36,9+4+3)*0,8</t>
  </si>
  <si>
    <t>(21,8+7,4+6)*0,8</t>
  </si>
  <si>
    <t>899331111R00</t>
  </si>
  <si>
    <t>Výšková úprava vstupu poklopu</t>
  </si>
  <si>
    <t>Odvodnění- svedení dešťového svodu pod podníkem</t>
  </si>
  <si>
    <t>ks</t>
  </si>
  <si>
    <t>Nový kamenný obrubník 200/100:7,2+36,9+4</t>
  </si>
  <si>
    <t>7,4+21,8+7,7+5</t>
  </si>
  <si>
    <t>u drogerie:21,8+5</t>
  </si>
  <si>
    <t>oblouk:7,4+7,7</t>
  </si>
  <si>
    <t>u lékaře:36,9</t>
  </si>
  <si>
    <t>oblouk:7,2+4</t>
  </si>
  <si>
    <t>Obrubník žulový přímý100x200 mm, - výřez na odvodnění</t>
  </si>
  <si>
    <t>kamená přídlažba 200/50:90</t>
  </si>
  <si>
    <t>90*1,02</t>
  </si>
  <si>
    <t>90*0,5*0,1</t>
  </si>
  <si>
    <t>112,96+95,1</t>
  </si>
  <si>
    <t>kamenné obruby:45,7+41,2</t>
  </si>
  <si>
    <t>dlažba betonová 50%:(208,06*0,085)*0,5</t>
  </si>
  <si>
    <t>obruba kemenná:86,9*0,2</t>
  </si>
  <si>
    <t>kostka:79,1*0,12</t>
  </si>
  <si>
    <t>beton lože:86,9*0,07</t>
  </si>
  <si>
    <t>dlažba betonová 50% na skládku:208,06*0,085*0,5</t>
  </si>
  <si>
    <t>14,9255*25</t>
  </si>
  <si>
    <t>podklady:68,66+17,4</t>
  </si>
  <si>
    <t>lože dlažba:208,06*0,053</t>
  </si>
  <si>
    <t>lože kostka:79,1*0,08</t>
  </si>
  <si>
    <t>podklady odvoz do 5 km:103,41518*5</t>
  </si>
  <si>
    <t>35,71+14,93+103,415</t>
  </si>
  <si>
    <t>Oprava chodníků na Mírovém náměstí ve Vidnavě- VRN</t>
  </si>
  <si>
    <t>Objekt:</t>
  </si>
  <si>
    <t>005 24-1020.R</t>
  </si>
  <si>
    <t xml:space="preserve">Geodetické zaměření skutečného provedení  </t>
  </si>
  <si>
    <t>Soubor</t>
  </si>
  <si>
    <t>POL99_0</t>
  </si>
  <si>
    <t>005 21-1030.R</t>
  </si>
  <si>
    <t xml:space="preserve">Dočasná dopravní opatření </t>
  </si>
  <si>
    <t>005 21-1080.R</t>
  </si>
  <si>
    <t xml:space="preserve">Bezpečnostní a hygienická opatření na staveništi </t>
  </si>
  <si>
    <t>005 12-4010.R</t>
  </si>
  <si>
    <t>Koordinační činnost</t>
  </si>
  <si>
    <t>005 12-1010.R</t>
  </si>
  <si>
    <t>Vybudování zařízení staveniště</t>
  </si>
  <si>
    <t>005 11-1021.R</t>
  </si>
  <si>
    <t>Vytyčení inženýrských sítí</t>
  </si>
  <si>
    <t>005 11-1181.R</t>
  </si>
  <si>
    <t>Zatěžovací zkoušky</t>
  </si>
  <si>
    <t>objekt</t>
  </si>
  <si>
    <t>4*2+4*2+5*2</t>
  </si>
  <si>
    <t>3</t>
  </si>
  <si>
    <t>4</t>
  </si>
  <si>
    <t>Oprava chodníků na Mírovém náměstí ve Vidnavě- Rekapitulace</t>
  </si>
  <si>
    <t>Zpevněné plochy</t>
  </si>
  <si>
    <t>Oprava zpevněných ploch Mírové náměstí ve Vidnavě</t>
  </si>
  <si>
    <t>97</t>
  </si>
  <si>
    <t>Prorážení otvorů</t>
  </si>
  <si>
    <t>113107605R00</t>
  </si>
  <si>
    <t>Odstranění podkladu nad 50 m2,kam.drcené tl.5 cm</t>
  </si>
  <si>
    <t>Rozebrání dlažeb z kamene na sucho, valounky</t>
  </si>
  <si>
    <t>564211111R00</t>
  </si>
  <si>
    <t>Podklad ze štěrku 4/8 po zhutnění tloušťky 5 cm</t>
  </si>
  <si>
    <t>Kladení dlažby valounků,lože z kamen.tl. 5 cm</t>
  </si>
  <si>
    <t>podklady:16,72+374</t>
  </si>
  <si>
    <t>lože pod dlažbou:1700*0,2</t>
  </si>
  <si>
    <t>730,72*5</t>
  </si>
  <si>
    <t>979089001</t>
  </si>
  <si>
    <t>979093111R00</t>
  </si>
  <si>
    <t>Uložení suti na skládku bez zhutnění</t>
  </si>
  <si>
    <t>97907</t>
  </si>
  <si>
    <t>Očištění vybour. kostek drobných s výplní kam. těž, očištění valounků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</si>
</sst>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8" xfId="0" applyFont="1" applyBorder="1" applyAlignment="1">
      <alignment vertical="top" wrapText="1" shrinkToFit="1"/>
    </xf>
    <xf numFmtId="164" fontId="17" fillId="0" borderId="39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43" xfId="0" applyBorder="1" applyAlignment="1">
      <alignment horizontal="left" vertical="center"/>
    </xf>
    <xf numFmtId="0" fontId="0" fillId="0" borderId="43" xfId="0" applyBorder="1"/>
    <xf numFmtId="0" fontId="8" fillId="0" borderId="43" xfId="0" applyFont="1" applyBorder="1" applyAlignment="1">
      <alignment horizontal="left" vertical="center"/>
    </xf>
    <xf numFmtId="0" fontId="8" fillId="0" borderId="43" xfId="0" applyFont="1" applyBorder="1"/>
    <xf numFmtId="1" fontId="8" fillId="0" borderId="4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left" vertical="center" indent="1"/>
    </xf>
    <xf numFmtId="0" fontId="8" fillId="0" borderId="43" xfId="0" applyFont="1" applyBorder="1" applyAlignment="1">
      <alignment vertical="center"/>
    </xf>
    <xf numFmtId="1" fontId="8" fillId="0" borderId="53" xfId="0" applyNumberFormat="1" applyFont="1" applyBorder="1" applyAlignment="1">
      <alignment horizontal="right" vertical="center"/>
    </xf>
    <xf numFmtId="4" fontId="11" fillId="0" borderId="53" xfId="0" applyNumberFormat="1" applyFon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3" fontId="10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/>
    </xf>
    <xf numFmtId="3" fontId="0" fillId="0" borderId="53" xfId="0" applyNumberFormat="1" applyBorder="1"/>
    <xf numFmtId="3" fontId="3" fillId="0" borderId="49" xfId="0" applyNumberFormat="1" applyFont="1" applyBorder="1" applyAlignment="1">
      <alignment horizontal="right" wrapText="1" shrinkToFit="1"/>
    </xf>
    <xf numFmtId="3" fontId="3" fillId="0" borderId="49" xfId="0" applyNumberFormat="1" applyFont="1" applyBorder="1" applyAlignment="1">
      <alignment horizontal="right" shrinkToFit="1"/>
    </xf>
    <xf numFmtId="3" fontId="0" fillId="0" borderId="49" xfId="0" applyNumberFormat="1" applyBorder="1" applyAlignment="1">
      <alignment shrinkToFit="1"/>
    </xf>
    <xf numFmtId="3" fontId="0" fillId="0" borderId="49" xfId="0" applyNumberFormat="1" applyBorder="1"/>
    <xf numFmtId="3" fontId="0" fillId="5" borderId="39" xfId="0" applyNumberFormat="1" applyFill="1" applyBorder="1" applyAlignment="1">
      <alignment wrapText="1" shrinkToFit="1"/>
    </xf>
    <xf numFmtId="3" fontId="0" fillId="5" borderId="39" xfId="0" applyNumberFormat="1" applyFill="1" applyBorder="1" applyAlignment="1">
      <alignment shrinkToFit="1"/>
    </xf>
    <xf numFmtId="3" fontId="0" fillId="5" borderId="39" xfId="0" applyNumberFormat="1" applyFill="1" applyBorder="1"/>
    <xf numFmtId="0" fontId="15" fillId="3" borderId="52" xfId="0" applyFont="1" applyFill="1" applyBorder="1" applyAlignment="1">
      <alignment horizontal="center" vertical="center" wrapText="1"/>
    </xf>
    <xf numFmtId="4" fontId="7" fillId="0" borderId="52" xfId="0" applyNumberFormat="1" applyFont="1" applyBorder="1" applyAlignment="1">
      <alignment horizontal="center" vertical="center"/>
    </xf>
    <xf numFmtId="4" fontId="7" fillId="0" borderId="52" xfId="0" applyNumberFormat="1" applyFont="1" applyBorder="1" applyAlignment="1">
      <alignment vertical="center"/>
    </xf>
    <xf numFmtId="0" fontId="0" fillId="0" borderId="49" xfId="0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3" borderId="49" xfId="0" applyFill="1" applyBorder="1"/>
    <xf numFmtId="0" fontId="0" fillId="3" borderId="54" xfId="0" applyFill="1" applyBorder="1"/>
    <xf numFmtId="0" fontId="0" fillId="3" borderId="52" xfId="0" applyFill="1" applyBorder="1"/>
    <xf numFmtId="49" fontId="0" fillId="3" borderId="52" xfId="0" applyNumberFormat="1" applyFill="1" applyBorder="1"/>
    <xf numFmtId="0" fontId="8" fillId="3" borderId="53" xfId="0" applyFont="1" applyFill="1" applyBorder="1" applyAlignment="1">
      <alignment vertical="top"/>
    </xf>
    <xf numFmtId="49" fontId="8" fillId="3" borderId="43" xfId="0" applyNumberFormat="1" applyFont="1" applyFill="1" applyBorder="1" applyAlignment="1">
      <alignment vertical="top"/>
    </xf>
    <xf numFmtId="49" fontId="8" fillId="3" borderId="43" xfId="0" applyNumberFormat="1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vertical="top"/>
    </xf>
    <xf numFmtId="4" fontId="8" fillId="3" borderId="54" xfId="0" applyNumberFormat="1" applyFont="1" applyFill="1" applyBorder="1" applyAlignment="1">
      <alignment vertical="top"/>
    </xf>
    <xf numFmtId="49" fontId="7" fillId="0" borderId="53" xfId="0" applyNumberFormat="1" applyFont="1" applyBorder="1" applyAlignment="1">
      <alignment vertical="center"/>
    </xf>
    <xf numFmtId="4" fontId="7" fillId="0" borderId="49" xfId="0" applyNumberFormat="1" applyFont="1" applyBorder="1" applyAlignment="1">
      <alignment horizontal="center" vertical="center"/>
    </xf>
    <xf numFmtId="4" fontId="7" fillId="0" borderId="49" xfId="0" applyNumberFormat="1" applyFont="1" applyBorder="1" applyAlignment="1">
      <alignment vertical="center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49" fontId="7" fillId="0" borderId="55" xfId="0" applyNumberFormat="1" applyFont="1" applyBorder="1" applyAlignment="1">
      <alignment vertical="center"/>
    </xf>
    <xf numFmtId="4" fontId="7" fillId="0" borderId="56" xfId="0" applyNumberFormat="1" applyFont="1" applyBorder="1" applyAlignment="1">
      <alignment horizontal="center" vertical="center"/>
    </xf>
    <xf numFmtId="4" fontId="7" fillId="0" borderId="56" xfId="0" applyNumberFormat="1" applyFont="1" applyBorder="1" applyAlignment="1">
      <alignment vertical="center"/>
    </xf>
    <xf numFmtId="0" fontId="0" fillId="0" borderId="57" xfId="0" applyBorder="1" applyAlignment="1">
      <alignment vertical="center"/>
    </xf>
    <xf numFmtId="49" fontId="0" fillId="0" borderId="58" xfId="0" applyNumberFormat="1" applyBorder="1" applyAlignment="1">
      <alignment vertical="center"/>
    </xf>
    <xf numFmtId="0" fontId="0" fillId="0" borderId="60" xfId="0" applyBorder="1" applyAlignment="1">
      <alignment vertical="center"/>
    </xf>
    <xf numFmtId="49" fontId="0" fillId="0" borderId="61" xfId="0" applyNumberFormat="1" applyBorder="1" applyAlignment="1">
      <alignment vertical="center"/>
    </xf>
    <xf numFmtId="0" fontId="0" fillId="3" borderId="63" xfId="0" applyFill="1" applyBorder="1"/>
    <xf numFmtId="49" fontId="0" fillId="3" borderId="64" xfId="0" applyNumberForma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56" xfId="0" applyFill="1" applyBorder="1"/>
    <xf numFmtId="49" fontId="0" fillId="3" borderId="56" xfId="0" applyNumberFormat="1" applyFill="1" applyBorder="1"/>
    <xf numFmtId="0" fontId="0" fillId="3" borderId="55" xfId="0" applyFill="1" applyBorder="1"/>
    <xf numFmtId="0" fontId="0" fillId="3" borderId="66" xfId="0" applyFill="1" applyBorder="1"/>
    <xf numFmtId="0" fontId="0" fillId="3" borderId="67" xfId="0" applyFill="1" applyBorder="1" applyAlignment="1">
      <alignment vertical="top"/>
    </xf>
    <xf numFmtId="49" fontId="0" fillId="3" borderId="67" xfId="0" applyNumberFormat="1" applyFill="1" applyBorder="1" applyAlignment="1">
      <alignment vertical="top"/>
    </xf>
    <xf numFmtId="49" fontId="0" fillId="3" borderId="68" xfId="0" applyNumberFormat="1" applyFill="1" applyBorder="1" applyAlignment="1">
      <alignment vertical="top"/>
    </xf>
    <xf numFmtId="0" fontId="0" fillId="3" borderId="69" xfId="0" applyFill="1" applyBorder="1" applyAlignment="1">
      <alignment vertical="top"/>
    </xf>
    <xf numFmtId="164" fontId="0" fillId="3" borderId="68" xfId="0" applyNumberFormat="1" applyFill="1" applyBorder="1" applyAlignment="1">
      <alignment vertical="top"/>
    </xf>
    <xf numFmtId="4" fontId="0" fillId="3" borderId="68" xfId="0" applyNumberFormat="1" applyFill="1" applyBorder="1" applyAlignment="1">
      <alignment vertical="top"/>
    </xf>
    <xf numFmtId="0" fontId="16" fillId="0" borderId="39" xfId="0" applyFont="1" applyBorder="1" applyAlignment="1">
      <alignment horizontal="left" vertical="top" wrapText="1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0" fontId="15" fillId="3" borderId="0" xfId="0" applyFont="1" applyFill="1" applyAlignment="1">
      <alignment horizontal="center" vertical="center" wrapText="1"/>
    </xf>
    <xf numFmtId="49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5" borderId="0" xfId="0" applyFont="1" applyFill="1"/>
    <xf numFmtId="4" fontId="7" fillId="5" borderId="0" xfId="0" applyNumberFormat="1" applyFont="1" applyFill="1" applyAlignment="1">
      <alignment horizontal="center"/>
    </xf>
    <xf numFmtId="4" fontId="7" fillId="5" borderId="0" xfId="0" applyNumberFormat="1" applyFont="1" applyFill="1"/>
    <xf numFmtId="0" fontId="3" fillId="2" borderId="0" xfId="0" applyFont="1" applyFill="1" applyAlignment="1">
      <alignment horizontal="left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/>
    <xf numFmtId="4" fontId="7" fillId="0" borderId="53" xfId="0" applyNumberFormat="1" applyFont="1" applyBorder="1" applyAlignment="1">
      <alignment horizontal="right" vertical="center"/>
    </xf>
    <xf numFmtId="4" fontId="7" fillId="0" borderId="54" xfId="0" applyNumberFormat="1" applyFont="1" applyBorder="1" applyAlignment="1">
      <alignment horizontal="right" vertical="center"/>
    </xf>
    <xf numFmtId="49" fontId="7" fillId="0" borderId="53" xfId="0" applyNumberFormat="1" applyFont="1" applyBorder="1" applyAlignment="1">
      <alignment vertical="center" wrapText="1"/>
    </xf>
    <xf numFmtId="49" fontId="7" fillId="0" borderId="43" xfId="0" applyNumberFormat="1" applyFont="1" applyBorder="1" applyAlignment="1">
      <alignment vertical="center" wrapText="1"/>
    </xf>
    <xf numFmtId="49" fontId="7" fillId="0" borderId="53" xfId="0" applyNumberFormat="1" applyFont="1" applyBorder="1" applyAlignment="1">
      <alignment horizontal="left" vertical="center" wrapText="1"/>
    </xf>
    <xf numFmtId="49" fontId="7" fillId="0" borderId="43" xfId="0" applyNumberFormat="1" applyFont="1" applyBorder="1" applyAlignment="1">
      <alignment horizontal="left" vertical="center" wrapText="1"/>
    </xf>
    <xf numFmtId="49" fontId="7" fillId="0" borderId="54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3" fontId="0" fillId="0" borderId="43" xfId="0" applyNumberFormat="1" applyBorder="1"/>
    <xf numFmtId="3" fontId="0" fillId="0" borderId="43" xfId="0" applyNumberFormat="1" applyBorder="1" applyAlignment="1">
      <alignment wrapText="1"/>
    </xf>
    <xf numFmtId="3" fontId="0" fillId="5" borderId="53" xfId="0" applyNumberFormat="1" applyFill="1" applyBorder="1"/>
    <xf numFmtId="3" fontId="0" fillId="5" borderId="43" xfId="0" applyNumberFormat="1" applyFill="1" applyBorder="1"/>
    <xf numFmtId="3" fontId="0" fillId="5" borderId="54" xfId="0" applyNumberFormat="1" applyFill="1" applyBorder="1"/>
    <xf numFmtId="0" fontId="15" fillId="3" borderId="52" xfId="0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4" fontId="11" fillId="0" borderId="53" xfId="0" applyNumberFormat="1" applyFont="1" applyBorder="1" applyAlignment="1">
      <alignment horizontal="right" vertical="center" indent="1"/>
    </xf>
    <xf numFmtId="4" fontId="11" fillId="0" borderId="54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4" fontId="11" fillId="0" borderId="53" xfId="0" applyNumberFormat="1" applyFont="1" applyBorder="1" applyAlignment="1">
      <alignment horizontal="right" vertical="center"/>
    </xf>
    <xf numFmtId="4" fontId="11" fillId="0" borderId="43" xfId="0" applyNumberFormat="1" applyFont="1" applyBorder="1" applyAlignment="1">
      <alignment horizontal="right" vertical="center"/>
    </xf>
    <xf numFmtId="4" fontId="13" fillId="0" borderId="53" xfId="0" applyNumberFormat="1" applyFont="1" applyBorder="1" applyAlignment="1">
      <alignment horizontal="right" vertical="center" indent="1"/>
    </xf>
    <xf numFmtId="4" fontId="13" fillId="0" borderId="54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left" vertical="center" shrinkToFit="1"/>
    </xf>
    <xf numFmtId="0" fontId="6" fillId="3" borderId="18" xfId="0" applyFont="1" applyFill="1" applyBorder="1" applyAlignment="1">
      <alignment horizontal="left" vertical="center" shrinkToFit="1"/>
    </xf>
    <xf numFmtId="0" fontId="6" fillId="3" borderId="19" xfId="0" applyFont="1" applyFill="1" applyBorder="1" applyAlignment="1">
      <alignment horizontal="left" vertical="center" shrinkToFi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9" fontId="8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" fontId="7" fillId="0" borderId="52" xfId="0" applyNumberFormat="1" applyFon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54" xfId="0" applyBorder="1" applyAlignment="1">
      <alignment vertical="center"/>
    </xf>
    <xf numFmtId="0" fontId="15" fillId="3" borderId="56" xfId="0" applyFont="1" applyFill="1" applyBorder="1" applyAlignment="1">
      <alignment horizontal="center" vertical="center" wrapText="1"/>
    </xf>
    <xf numFmtId="4" fontId="7" fillId="5" borderId="0" xfId="0" applyNumberFormat="1" applyFont="1" applyFill="1"/>
    <xf numFmtId="4" fontId="7" fillId="0" borderId="0" xfId="0" applyNumberFormat="1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49" fontId="7" fillId="0" borderId="55" xfId="0" applyNumberFormat="1" applyFont="1" applyBorder="1" applyAlignment="1">
      <alignment vertical="center" wrapText="1"/>
    </xf>
    <xf numFmtId="4" fontId="7" fillId="0" borderId="56" xfId="0" applyNumberFormat="1" applyFont="1" applyBorder="1" applyAlignment="1">
      <alignment vertical="center"/>
    </xf>
    <xf numFmtId="0" fontId="0" fillId="4" borderId="55" xfId="0" applyFill="1" applyBorder="1" applyAlignment="1" applyProtection="1">
      <alignment vertical="top" wrapText="1"/>
      <protection locked="0"/>
    </xf>
    <xf numFmtId="49" fontId="0" fillId="0" borderId="58" xfId="0" applyNumberForma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49" fontId="0" fillId="0" borderId="61" xfId="0" applyNumberForma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</cellXfs>
  <cellStyles count="2">
    <cellStyle name="Normální" xfId="0" builtinId="0"/>
    <cellStyle name="normální 2" xfId="1" xr:uid="{B34EF4CA-37DB-4413-9717-B8D42F2DFB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tavitel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Vidnava%20n&#225;m&#283;st&#237;%202014\2024\Oprava%20chodn&#237;k&#367;%20Sektor%20B\Slep&#253;%20rozpo&#269;et-Oprava%20chodn&#237;k&#367;-%20M&#237;rov&#233;%20n&#225;m&#283;st&#237;%20Vidnava,%20sektor%20B.xlsx" TargetMode="External"/><Relationship Id="rId1" Type="http://schemas.openxmlformats.org/officeDocument/2006/relationships/externalLinkPath" Target="file:///K:\Vidnava%20n&#225;m&#283;st&#237;%202014\2024\Oprava%20chodn&#237;k&#367;%20Sektor%20B\Slep&#253;%20rozpo&#269;et-Oprava%20chodn&#237;k&#367;-%20M&#237;rov&#233;%20n&#225;m&#283;st&#237;%20Vidnava,%20sektor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Vidnava%20n&#225;m&#283;st&#237;%202014\2024\Oprava%20chodn&#237;k&#367;%20Sektor%20C\Slep&#253;%20rozpo&#269;et-Oprava%20chodn&#237;k&#367;-%20M&#237;rov&#233;%20n&#225;m&#283;st&#237;%20Vidnava,%20sektor%20C.xlsx" TargetMode="External"/><Relationship Id="rId1" Type="http://schemas.openxmlformats.org/officeDocument/2006/relationships/externalLinkPath" Target="file:///K:\Vidnava%20n&#225;m&#283;st&#237;%202014\2024\Oprava%20chodn&#237;k&#367;%20Sektor%20C\Slep&#253;%20rozpo&#269;et-Oprava%20chodn&#237;k&#367;-%20M&#237;rov&#233;%20n&#225;m&#283;st&#237;%20Vidnava,%20sektor%20C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Vidnava%20n&#225;m&#283;st&#237;%202014\2024\VRN%20chodn&#237;ky%20Sektor%20A,B,C.xlsx" TargetMode="External"/><Relationship Id="rId1" Type="http://schemas.openxmlformats.org/officeDocument/2006/relationships/externalLinkPath" Target="file:///K:\Vidnava%20n&#225;m&#283;st&#237;%202014\2024\VRN%20chodn&#237;ky%20Sektor%20A,B,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Pokyny pro vyplnění"/>
      <sheetName val="Krycí list-Mírové náměstí"/>
      <sheetName val="Rozpočet Pol-Mírové náměstí"/>
      <sheetName val="Krycí list-VRN"/>
      <sheetName val="Rozpočet Pol-VRN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>
        <row r="32">
          <cell r="C32" t="str">
            <v>v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/>
      <sheetData sheetId="3">
        <row r="122">
          <cell r="AC122">
            <v>0</v>
          </cell>
          <cell r="AD12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/>
      <sheetData sheetId="3">
        <row r="111">
          <cell r="AC111">
            <v>0</v>
          </cell>
          <cell r="AD11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 pro vyplnění"/>
      <sheetName val="Stavba"/>
      <sheetName val="VzorPolozky"/>
      <sheetName val="Rozpočet Pol"/>
    </sheetNames>
    <sheetDataSet>
      <sheetData sheetId="0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/>
      <sheetData sheetId="3">
        <row r="19">
          <cell r="AC19">
            <v>0</v>
          </cell>
          <cell r="AD1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6758-6C50-455E-A906-F877CAF0C10B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259" t="s">
        <v>39</v>
      </c>
      <c r="B2" s="259"/>
      <c r="C2" s="259"/>
      <c r="D2" s="259"/>
      <c r="E2" s="259"/>
      <c r="F2" s="259"/>
      <c r="G2" s="25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E1C6-DC50-419A-819F-11287A87FFC8}">
  <dimension ref="A1:I51"/>
  <sheetViews>
    <sheetView workbookViewId="0">
      <selection activeCell="F24" sqref="F24:H24"/>
    </sheetView>
  </sheetViews>
  <sheetFormatPr defaultRowHeight="12.75" x14ac:dyDescent="0.2"/>
  <cols>
    <col min="7" max="7" width="10.140625" bestFit="1" customWidth="1"/>
  </cols>
  <sheetData>
    <row r="1" spans="1:9" ht="15.75" x14ac:dyDescent="0.2">
      <c r="A1" s="72" t="s">
        <v>40</v>
      </c>
      <c r="B1" s="73"/>
      <c r="C1" s="301" t="s">
        <v>389</v>
      </c>
      <c r="D1" s="302"/>
      <c r="E1" s="302"/>
      <c r="F1" s="302"/>
      <c r="G1" s="302"/>
      <c r="H1" s="302"/>
      <c r="I1" s="303"/>
    </row>
    <row r="2" spans="1:9" x14ac:dyDescent="0.2">
      <c r="A2" s="74" t="s">
        <v>366</v>
      </c>
      <c r="B2" s="75"/>
      <c r="C2" s="304"/>
      <c r="D2" s="305"/>
      <c r="E2" s="305"/>
      <c r="F2" s="305"/>
      <c r="G2" s="305"/>
      <c r="H2" s="305"/>
      <c r="I2" s="306"/>
    </row>
    <row r="3" spans="1:9" x14ac:dyDescent="0.2">
      <c r="A3" s="76" t="s">
        <v>44</v>
      </c>
      <c r="B3" s="77"/>
      <c r="C3" s="78"/>
      <c r="D3" s="78"/>
      <c r="E3" s="79"/>
      <c r="F3" s="79"/>
      <c r="G3" s="79"/>
      <c r="H3" s="79"/>
      <c r="I3" s="80"/>
    </row>
    <row r="4" spans="1:9" x14ac:dyDescent="0.2">
      <c r="A4" s="39" t="s">
        <v>21</v>
      </c>
      <c r="C4" s="81" t="s">
        <v>47</v>
      </c>
      <c r="D4" s="22"/>
      <c r="E4" s="22"/>
      <c r="F4" s="22"/>
      <c r="G4" s="24" t="s">
        <v>33</v>
      </c>
      <c r="H4" s="81" t="s">
        <v>50</v>
      </c>
      <c r="I4" s="9"/>
    </row>
    <row r="5" spans="1:9" x14ac:dyDescent="0.2">
      <c r="A5" s="34"/>
      <c r="B5" s="22"/>
      <c r="C5" s="81" t="s">
        <v>48</v>
      </c>
      <c r="D5" s="22"/>
      <c r="E5" s="22"/>
      <c r="F5" s="22"/>
      <c r="G5" s="24" t="s">
        <v>34</v>
      </c>
      <c r="H5" s="81" t="s">
        <v>51</v>
      </c>
      <c r="I5" s="9"/>
    </row>
    <row r="6" spans="1:9" x14ac:dyDescent="0.2">
      <c r="A6" s="35"/>
      <c r="B6" s="82" t="s">
        <v>49</v>
      </c>
      <c r="C6" s="71" t="s">
        <v>43</v>
      </c>
      <c r="D6" s="29"/>
      <c r="E6" s="29"/>
      <c r="F6" s="29"/>
      <c r="G6" s="30"/>
      <c r="H6" s="29"/>
      <c r="I6" s="42"/>
    </row>
    <row r="7" spans="1:9" x14ac:dyDescent="0.2">
      <c r="A7" s="39" t="s">
        <v>19</v>
      </c>
      <c r="C7" s="28"/>
      <c r="G7" s="24" t="s">
        <v>33</v>
      </c>
      <c r="H7" s="28"/>
      <c r="I7" s="9"/>
    </row>
    <row r="8" spans="1:9" x14ac:dyDescent="0.2">
      <c r="A8" s="3"/>
      <c r="C8" s="28"/>
      <c r="G8" s="24" t="s">
        <v>34</v>
      </c>
      <c r="H8" s="28"/>
      <c r="I8" s="9"/>
    </row>
    <row r="9" spans="1:9" x14ac:dyDescent="0.2">
      <c r="A9" s="43"/>
      <c r="B9" s="23"/>
      <c r="C9" s="38"/>
      <c r="D9" s="30"/>
      <c r="E9" s="30"/>
      <c r="F9" s="15"/>
      <c r="G9" s="15"/>
      <c r="H9" s="44"/>
      <c r="I9" s="42"/>
    </row>
    <row r="10" spans="1:9" x14ac:dyDescent="0.2">
      <c r="A10" s="39" t="s">
        <v>18</v>
      </c>
      <c r="C10" s="307"/>
      <c r="D10" s="307"/>
      <c r="E10" s="307"/>
      <c r="F10" s="307"/>
      <c r="G10" s="24" t="s">
        <v>33</v>
      </c>
      <c r="H10" s="83"/>
      <c r="I10" s="9"/>
    </row>
    <row r="11" spans="1:9" x14ac:dyDescent="0.2">
      <c r="A11" s="34"/>
      <c r="B11" s="22"/>
      <c r="C11" s="308"/>
      <c r="D11" s="308"/>
      <c r="E11" s="308"/>
      <c r="F11" s="308"/>
      <c r="G11" s="24" t="s">
        <v>34</v>
      </c>
      <c r="H11" s="83"/>
      <c r="I11" s="9"/>
    </row>
    <row r="12" spans="1:9" x14ac:dyDescent="0.2">
      <c r="A12" s="35"/>
      <c r="B12" s="84"/>
      <c r="C12" s="297"/>
      <c r="D12" s="297"/>
      <c r="E12" s="297"/>
      <c r="F12" s="297"/>
      <c r="G12" s="25"/>
      <c r="H12" s="29"/>
      <c r="I12" s="42"/>
    </row>
    <row r="13" spans="1:9" x14ac:dyDescent="0.2">
      <c r="A13" s="55" t="s">
        <v>20</v>
      </c>
      <c r="B13" s="56"/>
      <c r="C13" s="57"/>
      <c r="D13" s="58"/>
      <c r="E13" s="58"/>
      <c r="F13" s="58"/>
      <c r="G13" s="59"/>
      <c r="H13" s="58"/>
      <c r="I13" s="60"/>
    </row>
    <row r="14" spans="1:9" x14ac:dyDescent="0.2">
      <c r="A14" s="43" t="s">
        <v>31</v>
      </c>
      <c r="B14" s="61"/>
      <c r="C14" s="15"/>
      <c r="D14" s="294"/>
      <c r="E14" s="294"/>
      <c r="F14" s="295"/>
      <c r="G14" s="295"/>
      <c r="H14" s="295" t="s">
        <v>28</v>
      </c>
      <c r="I14" s="296"/>
    </row>
    <row r="15" spans="1:9" ht="14.25" x14ac:dyDescent="0.2">
      <c r="A15" s="131" t="s">
        <v>23</v>
      </c>
      <c r="B15" s="186"/>
      <c r="C15" s="187"/>
      <c r="D15" s="291"/>
      <c r="E15" s="292"/>
      <c r="F15" s="291"/>
      <c r="G15" s="292"/>
      <c r="H15" s="291">
        <f>'Rozpočet Pol-zpevněné plochy'!G29</f>
        <v>0</v>
      </c>
      <c r="I15" s="293"/>
    </row>
    <row r="16" spans="1:9" ht="14.25" x14ac:dyDescent="0.2">
      <c r="A16" s="131" t="s">
        <v>24</v>
      </c>
      <c r="B16" s="186"/>
      <c r="C16" s="187"/>
      <c r="D16" s="291"/>
      <c r="E16" s="292"/>
      <c r="F16" s="291"/>
      <c r="G16" s="292"/>
      <c r="H16" s="291">
        <f>SUMIF(E46:E49,#REF!,H46:H49)</f>
        <v>0</v>
      </c>
      <c r="I16" s="293"/>
    </row>
    <row r="17" spans="1:9" ht="14.25" x14ac:dyDescent="0.2">
      <c r="A17" s="131" t="s">
        <v>25</v>
      </c>
      <c r="B17" s="186"/>
      <c r="C17" s="187"/>
      <c r="D17" s="291"/>
      <c r="E17" s="292"/>
      <c r="F17" s="291"/>
      <c r="G17" s="292"/>
      <c r="H17" s="291">
        <f>SUMIF(E46:E49,#REF!,H46:H49)</f>
        <v>0</v>
      </c>
      <c r="I17" s="293"/>
    </row>
    <row r="18" spans="1:9" ht="14.25" x14ac:dyDescent="0.2">
      <c r="A18" s="131" t="s">
        <v>26</v>
      </c>
      <c r="B18" s="186"/>
      <c r="C18" s="187"/>
      <c r="D18" s="291"/>
      <c r="E18" s="292"/>
      <c r="F18" s="291"/>
      <c r="G18" s="292"/>
      <c r="H18" s="291">
        <f>SUMIF(E46:E49,#REF!,H46:H49)</f>
        <v>0</v>
      </c>
      <c r="I18" s="293"/>
    </row>
    <row r="19" spans="1:9" ht="14.25" x14ac:dyDescent="0.2">
      <c r="A19" s="131" t="s">
        <v>27</v>
      </c>
      <c r="B19" s="186"/>
      <c r="C19" s="187"/>
      <c r="D19" s="291"/>
      <c r="E19" s="292"/>
      <c r="F19" s="291"/>
      <c r="G19" s="292"/>
      <c r="H19" s="291">
        <f>SUMIF(E46:E49,#REF!,H46:H49)</f>
        <v>0</v>
      </c>
      <c r="I19" s="293"/>
    </row>
    <row r="20" spans="1:9" ht="15" x14ac:dyDescent="0.2">
      <c r="A20" s="63" t="s">
        <v>28</v>
      </c>
      <c r="B20" s="188"/>
      <c r="C20" s="189"/>
      <c r="D20" s="284"/>
      <c r="E20" s="285"/>
      <c r="F20" s="284"/>
      <c r="G20" s="285"/>
      <c r="H20" s="284">
        <f>SUM(H15:I19)</f>
        <v>0</v>
      </c>
      <c r="I20" s="286"/>
    </row>
    <row r="21" spans="1:9" x14ac:dyDescent="0.2">
      <c r="A21" s="54" t="s">
        <v>32</v>
      </c>
      <c r="B21" s="186"/>
      <c r="C21" s="187"/>
      <c r="D21" s="190"/>
      <c r="E21" s="191"/>
      <c r="F21" s="192"/>
      <c r="G21" s="192"/>
      <c r="H21" s="192"/>
      <c r="I21" s="51"/>
    </row>
    <row r="22" spans="1:9" ht="15" x14ac:dyDescent="0.2">
      <c r="A22" s="46" t="s">
        <v>11</v>
      </c>
      <c r="B22" s="186"/>
      <c r="C22" s="187"/>
      <c r="D22" s="193">
        <v>12</v>
      </c>
      <c r="E22" s="191" t="s">
        <v>0</v>
      </c>
      <c r="F22" s="287">
        <f>F23</f>
        <v>0</v>
      </c>
      <c r="G22" s="288"/>
      <c r="H22" s="288"/>
      <c r="I22" s="51" t="str">
        <f t="shared" ref="I22:I27" si="0">Mena</f>
        <v>CZK</v>
      </c>
    </row>
    <row r="23" spans="1:9" ht="15" x14ac:dyDescent="0.2">
      <c r="A23" s="46" t="s">
        <v>12</v>
      </c>
      <c r="B23" s="186"/>
      <c r="C23" s="187"/>
      <c r="D23" s="193">
        <f>D22</f>
        <v>12</v>
      </c>
      <c r="E23" s="191" t="s">
        <v>0</v>
      </c>
      <c r="F23" s="289">
        <f>ZakladDPHSni*SazbaDPH1/100</f>
        <v>0</v>
      </c>
      <c r="G23" s="290"/>
      <c r="H23" s="290"/>
      <c r="I23" s="51" t="str">
        <f t="shared" si="0"/>
        <v>CZK</v>
      </c>
    </row>
    <row r="24" spans="1:9" ht="15" x14ac:dyDescent="0.2">
      <c r="A24" s="46" t="s">
        <v>13</v>
      </c>
      <c r="B24" s="186"/>
      <c r="C24" s="187"/>
      <c r="D24" s="193">
        <v>21</v>
      </c>
      <c r="E24" s="191" t="s">
        <v>0</v>
      </c>
      <c r="F24" s="287">
        <f>H20</f>
        <v>0</v>
      </c>
      <c r="G24" s="288"/>
      <c r="H24" s="288"/>
      <c r="I24" s="51" t="str">
        <f t="shared" si="0"/>
        <v>CZK</v>
      </c>
    </row>
    <row r="25" spans="1:9" ht="15" x14ac:dyDescent="0.2">
      <c r="A25" s="40" t="s">
        <v>14</v>
      </c>
      <c r="B25" s="19"/>
      <c r="C25" s="15"/>
      <c r="D25" s="36">
        <f>D24</f>
        <v>21</v>
      </c>
      <c r="E25" s="37" t="s">
        <v>0</v>
      </c>
      <c r="F25" s="278">
        <f>F24*0.21</f>
        <v>0</v>
      </c>
      <c r="G25" s="279"/>
      <c r="H25" s="279"/>
      <c r="I25" s="45" t="str">
        <f t="shared" si="0"/>
        <v>CZK</v>
      </c>
    </row>
    <row r="26" spans="1:9" ht="15.75" thickBot="1" x14ac:dyDescent="0.25">
      <c r="A26" s="39" t="s">
        <v>4</v>
      </c>
      <c r="B26" s="17"/>
      <c r="C26" s="20"/>
      <c r="D26" s="17"/>
      <c r="E26" s="18"/>
      <c r="F26" s="280">
        <f>0</f>
        <v>0</v>
      </c>
      <c r="G26" s="280"/>
      <c r="H26" s="280"/>
      <c r="I26" s="52" t="str">
        <f t="shared" si="0"/>
        <v>CZK</v>
      </c>
    </row>
    <row r="27" spans="1:9" ht="17.25" thickBot="1" x14ac:dyDescent="0.25">
      <c r="A27" s="103" t="s">
        <v>22</v>
      </c>
      <c r="B27" s="104"/>
      <c r="C27" s="104"/>
      <c r="D27" s="105"/>
      <c r="E27" s="106"/>
      <c r="F27" s="281">
        <f>F24</f>
        <v>0</v>
      </c>
      <c r="G27" s="281"/>
      <c r="H27" s="281"/>
      <c r="I27" s="107" t="str">
        <f t="shared" si="0"/>
        <v>CZK</v>
      </c>
    </row>
    <row r="28" spans="1:9" ht="17.25" thickBot="1" x14ac:dyDescent="0.25">
      <c r="A28" s="103" t="s">
        <v>35</v>
      </c>
      <c r="B28" s="108"/>
      <c r="C28" s="108"/>
      <c r="D28" s="108"/>
      <c r="E28" s="108"/>
      <c r="F28" s="282">
        <f>F24+F25</f>
        <v>0</v>
      </c>
      <c r="G28" s="282"/>
      <c r="H28" s="282"/>
      <c r="I28" s="109" t="s">
        <v>54</v>
      </c>
    </row>
    <row r="29" spans="1:9" x14ac:dyDescent="0.2">
      <c r="A29" s="3"/>
      <c r="I29" s="10"/>
    </row>
    <row r="30" spans="1:9" x14ac:dyDescent="0.2">
      <c r="A30" s="3"/>
      <c r="I30" s="10"/>
    </row>
    <row r="31" spans="1:9" x14ac:dyDescent="0.2">
      <c r="A31" s="21"/>
      <c r="B31" s="16" t="s">
        <v>10</v>
      </c>
      <c r="C31" s="32"/>
      <c r="D31" s="32"/>
      <c r="E31" s="16" t="s">
        <v>9</v>
      </c>
      <c r="F31" s="32"/>
      <c r="G31" s="33">
        <f ca="1">Rekapitulace!H32</f>
        <v>45813</v>
      </c>
      <c r="H31" s="32"/>
      <c r="I31" s="10"/>
    </row>
    <row r="32" spans="1:9" x14ac:dyDescent="0.2">
      <c r="A32" s="3"/>
      <c r="I32" s="10"/>
    </row>
    <row r="33" spans="1:9" x14ac:dyDescent="0.2">
      <c r="A33" s="26"/>
      <c r="B33" s="27"/>
      <c r="C33" s="283"/>
      <c r="D33" s="283"/>
      <c r="E33" s="27"/>
      <c r="F33" s="283"/>
      <c r="G33" s="283"/>
      <c r="H33" s="283"/>
      <c r="I33" s="31"/>
    </row>
    <row r="34" spans="1:9" x14ac:dyDescent="0.2">
      <c r="A34" s="3"/>
      <c r="C34" s="271" t="s">
        <v>2</v>
      </c>
      <c r="D34" s="271"/>
      <c r="G34" s="11" t="s">
        <v>3</v>
      </c>
      <c r="I34" s="10"/>
    </row>
    <row r="35" spans="1:9" ht="13.5" thickBot="1" x14ac:dyDescent="0.25">
      <c r="A35" s="12"/>
      <c r="B35" s="13"/>
      <c r="C35" s="13"/>
      <c r="D35" s="13"/>
      <c r="E35" s="13"/>
      <c r="F35" s="13"/>
      <c r="G35" s="13"/>
      <c r="H35" s="13"/>
      <c r="I35" s="14"/>
    </row>
    <row r="36" spans="1:9" ht="13.5" thickBot="1" x14ac:dyDescent="0.25">
      <c r="A36" s="12"/>
      <c r="B36" s="13"/>
      <c r="C36" s="13"/>
      <c r="D36" s="13"/>
      <c r="E36" s="13"/>
      <c r="F36" s="13"/>
      <c r="G36" s="13"/>
      <c r="H36" s="13"/>
      <c r="I36" s="14"/>
    </row>
    <row r="37" spans="1:9" ht="15.75" x14ac:dyDescent="0.25">
      <c r="A37" s="110" t="s">
        <v>55</v>
      </c>
    </row>
    <row r="38" spans="1:9" ht="29.25" customHeight="1" x14ac:dyDescent="0.2"/>
    <row r="39" spans="1:9" x14ac:dyDescent="0.2">
      <c r="A39" s="225" t="s">
        <v>16</v>
      </c>
      <c r="B39" s="225" t="s">
        <v>5</v>
      </c>
      <c r="C39" s="116"/>
      <c r="D39" s="116"/>
      <c r="E39" s="226" t="s">
        <v>56</v>
      </c>
      <c r="F39" s="226"/>
      <c r="G39" s="226"/>
      <c r="H39" s="361" t="s">
        <v>28</v>
      </c>
      <c r="I39" s="361"/>
    </row>
    <row r="40" spans="1:9" x14ac:dyDescent="0.2">
      <c r="A40" s="227" t="s">
        <v>57</v>
      </c>
      <c r="B40" s="365" t="s">
        <v>58</v>
      </c>
      <c r="C40" s="331"/>
      <c r="D40" s="331"/>
      <c r="E40" s="228" t="s">
        <v>23</v>
      </c>
      <c r="F40" s="229"/>
      <c r="G40" s="229"/>
      <c r="H40" s="366">
        <f>'Rozpočet Pol-zpevněné plochy'!G8</f>
        <v>0</v>
      </c>
      <c r="I40" s="366"/>
    </row>
    <row r="41" spans="1:9" x14ac:dyDescent="0.2">
      <c r="A41" s="114" t="s">
        <v>59</v>
      </c>
      <c r="B41" s="321" t="s">
        <v>60</v>
      </c>
      <c r="C41" s="322"/>
      <c r="D41" s="322"/>
      <c r="E41" s="124" t="s">
        <v>23</v>
      </c>
      <c r="F41" s="125"/>
      <c r="G41" s="125"/>
      <c r="H41" s="320">
        <f>'Rozpočet Pol-zpevněné plochy'!G12</f>
        <v>0</v>
      </c>
      <c r="I41" s="320"/>
    </row>
    <row r="42" spans="1:9" x14ac:dyDescent="0.2">
      <c r="A42" s="114" t="s">
        <v>390</v>
      </c>
      <c r="B42" s="321" t="s">
        <v>391</v>
      </c>
      <c r="C42" s="322"/>
      <c r="D42" s="322"/>
      <c r="E42" s="124" t="s">
        <v>23</v>
      </c>
      <c r="F42" s="125"/>
      <c r="G42" s="125"/>
      <c r="H42" s="320">
        <f>'Rozpočet Pol-zpevněné plochy'!G16</f>
        <v>0</v>
      </c>
      <c r="I42" s="320"/>
    </row>
    <row r="43" spans="1:9" x14ac:dyDescent="0.2">
      <c r="A43" s="121" t="s">
        <v>67</v>
      </c>
      <c r="B43" s="260" t="s">
        <v>68</v>
      </c>
      <c r="C43" s="261"/>
      <c r="D43" s="261"/>
      <c r="E43" s="126" t="s">
        <v>23</v>
      </c>
      <c r="F43" s="127"/>
      <c r="G43" s="127"/>
      <c r="H43" s="262">
        <f>'Rozpočet Pol-zpevněné plochy'!G26</f>
        <v>0</v>
      </c>
      <c r="I43" s="262"/>
    </row>
    <row r="44" spans="1:9" x14ac:dyDescent="0.2">
      <c r="A44" s="117" t="s">
        <v>1</v>
      </c>
      <c r="B44" s="117"/>
      <c r="C44" s="118"/>
      <c r="D44" s="118"/>
      <c r="E44" s="128"/>
      <c r="F44" s="129"/>
      <c r="G44" s="129"/>
      <c r="H44" s="263">
        <f>SUM(H40:H43)</f>
        <v>0</v>
      </c>
      <c r="I44" s="263"/>
    </row>
    <row r="46" spans="1:9" x14ac:dyDescent="0.2">
      <c r="A46" s="252"/>
      <c r="B46" s="252"/>
      <c r="C46" s="252"/>
      <c r="D46" s="252"/>
      <c r="E46" s="252"/>
      <c r="F46" s="252"/>
      <c r="G46" s="252"/>
      <c r="H46" s="364"/>
      <c r="I46" s="364"/>
    </row>
    <row r="47" spans="1:9" ht="12.75" customHeight="1" x14ac:dyDescent="0.2">
      <c r="A47" s="253"/>
      <c r="B47" s="322"/>
      <c r="C47" s="322"/>
      <c r="D47" s="322"/>
      <c r="E47" s="254"/>
      <c r="F47" s="255"/>
      <c r="G47" s="255"/>
      <c r="H47" s="363"/>
      <c r="I47" s="363"/>
    </row>
    <row r="48" spans="1:9" ht="12.75" customHeight="1" x14ac:dyDescent="0.2">
      <c r="A48" s="253"/>
      <c r="B48" s="322"/>
      <c r="C48" s="322"/>
      <c r="D48" s="322"/>
      <c r="E48" s="254"/>
      <c r="F48" s="255"/>
      <c r="G48" s="255"/>
      <c r="H48" s="363"/>
      <c r="I48" s="363"/>
    </row>
    <row r="49" spans="1:9" ht="12.75" customHeight="1" x14ac:dyDescent="0.2">
      <c r="A49" s="256"/>
      <c r="B49" s="256"/>
      <c r="C49" s="256"/>
      <c r="D49" s="256"/>
      <c r="E49" s="257"/>
      <c r="F49" s="258"/>
      <c r="G49" s="258"/>
      <c r="H49" s="362"/>
      <c r="I49" s="362"/>
    </row>
    <row r="50" spans="1:9" x14ac:dyDescent="0.2">
      <c r="A50" s="253"/>
      <c r="B50" s="322"/>
      <c r="C50" s="322"/>
      <c r="D50" s="322"/>
      <c r="E50" s="254"/>
      <c r="F50" s="255"/>
      <c r="G50" s="255"/>
      <c r="H50" s="363"/>
      <c r="I50" s="363"/>
    </row>
    <row r="51" spans="1:9" x14ac:dyDescent="0.2">
      <c r="A51" s="256"/>
      <c r="B51" s="256"/>
      <c r="C51" s="256"/>
      <c r="D51" s="256"/>
      <c r="E51" s="257"/>
      <c r="F51" s="258"/>
      <c r="G51" s="258"/>
      <c r="H51" s="362"/>
      <c r="I51" s="362"/>
    </row>
  </sheetData>
  <mergeCells count="55">
    <mergeCell ref="C2:I2"/>
    <mergeCell ref="C11:F11"/>
    <mergeCell ref="C12:F12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F24:H24"/>
    <mergeCell ref="F25:H25"/>
    <mergeCell ref="F22:H22"/>
    <mergeCell ref="D18:E18"/>
    <mergeCell ref="F18:G18"/>
    <mergeCell ref="H18:I18"/>
    <mergeCell ref="D19:E19"/>
    <mergeCell ref="F19:G19"/>
    <mergeCell ref="H19:I19"/>
    <mergeCell ref="H46:I46"/>
    <mergeCell ref="B47:D47"/>
    <mergeCell ref="H47:I47"/>
    <mergeCell ref="B40:D40"/>
    <mergeCell ref="B41:D41"/>
    <mergeCell ref="B42:D42"/>
    <mergeCell ref="H42:I42"/>
    <mergeCell ref="B43:D43"/>
    <mergeCell ref="H43:I43"/>
    <mergeCell ref="H44:I44"/>
    <mergeCell ref="H40:I40"/>
    <mergeCell ref="H41:I41"/>
    <mergeCell ref="H51:I51"/>
    <mergeCell ref="B48:D48"/>
    <mergeCell ref="H48:I48"/>
    <mergeCell ref="H49:I49"/>
    <mergeCell ref="B50:D50"/>
    <mergeCell ref="H50:I50"/>
    <mergeCell ref="H39:I39"/>
    <mergeCell ref="F26:H26"/>
    <mergeCell ref="F27:H27"/>
    <mergeCell ref="F28:H28"/>
    <mergeCell ref="C1:I1"/>
    <mergeCell ref="C10:F10"/>
    <mergeCell ref="D14:E14"/>
    <mergeCell ref="F14:G14"/>
    <mergeCell ref="H14:I14"/>
    <mergeCell ref="D20:E20"/>
    <mergeCell ref="F20:G20"/>
    <mergeCell ref="H20:I20"/>
    <mergeCell ref="C34:D34"/>
    <mergeCell ref="C33:D33"/>
    <mergeCell ref="F33:H33"/>
    <mergeCell ref="F23:H23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A716-BCE1-4438-91C1-1A6DF949CEF2}">
  <dimension ref="A1:G37"/>
  <sheetViews>
    <sheetView workbookViewId="0">
      <selection activeCell="G21" sqref="G21"/>
    </sheetView>
  </sheetViews>
  <sheetFormatPr defaultRowHeight="12.75" x14ac:dyDescent="0.2"/>
  <cols>
    <col min="3" max="3" width="34" customWidth="1"/>
  </cols>
  <sheetData>
    <row r="1" spans="1:7" ht="15.75" x14ac:dyDescent="0.25">
      <c r="A1" s="348" t="s">
        <v>6</v>
      </c>
      <c r="B1" s="348"/>
      <c r="C1" s="348"/>
      <c r="D1" s="348"/>
      <c r="E1" s="348"/>
      <c r="F1" s="348"/>
      <c r="G1" s="348"/>
    </row>
    <row r="2" spans="1:7" x14ac:dyDescent="0.2">
      <c r="A2" s="230" t="s">
        <v>73</v>
      </c>
      <c r="B2" s="231"/>
      <c r="C2" s="368" t="s">
        <v>389</v>
      </c>
      <c r="D2" s="369"/>
      <c r="E2" s="369"/>
      <c r="F2" s="369"/>
      <c r="G2" s="370"/>
    </row>
    <row r="3" spans="1:7" x14ac:dyDescent="0.2">
      <c r="A3" s="232" t="s">
        <v>7</v>
      </c>
      <c r="B3" s="233"/>
      <c r="C3" s="371"/>
      <c r="D3" s="372"/>
      <c r="E3" s="372"/>
      <c r="F3" s="372"/>
      <c r="G3" s="373"/>
    </row>
    <row r="4" spans="1:7" x14ac:dyDescent="0.2">
      <c r="A4" s="232" t="s">
        <v>8</v>
      </c>
      <c r="B4" s="233"/>
      <c r="C4" s="371"/>
      <c r="D4" s="372"/>
      <c r="E4" s="372"/>
      <c r="F4" s="372"/>
      <c r="G4" s="373"/>
    </row>
    <row r="5" spans="1:7" x14ac:dyDescent="0.2">
      <c r="A5" s="234" t="s">
        <v>78</v>
      </c>
      <c r="B5" s="235"/>
      <c r="C5" s="235"/>
      <c r="D5" s="236"/>
      <c r="E5" s="236"/>
      <c r="F5" s="236"/>
      <c r="G5" s="237"/>
    </row>
    <row r="6" spans="1:7" x14ac:dyDescent="0.2">
      <c r="B6" s="85"/>
      <c r="C6" s="85"/>
    </row>
    <row r="7" spans="1:7" x14ac:dyDescent="0.2">
      <c r="A7" s="238" t="s">
        <v>80</v>
      </c>
      <c r="B7" s="239" t="s">
        <v>81</v>
      </c>
      <c r="C7" s="239" t="s">
        <v>82</v>
      </c>
      <c r="D7" s="238" t="s">
        <v>83</v>
      </c>
      <c r="E7" s="238" t="s">
        <v>84</v>
      </c>
      <c r="F7" s="240" t="s">
        <v>85</v>
      </c>
      <c r="G7" s="241" t="s">
        <v>28</v>
      </c>
    </row>
    <row r="8" spans="1:7" x14ac:dyDescent="0.2">
      <c r="A8" s="242" t="s">
        <v>98</v>
      </c>
      <c r="B8" s="243" t="s">
        <v>57</v>
      </c>
      <c r="C8" s="244" t="s">
        <v>58</v>
      </c>
      <c r="D8" s="245"/>
      <c r="E8" s="246"/>
      <c r="F8" s="247"/>
      <c r="G8" s="247">
        <f>SUMIF(AE9:AE11,"&lt;&gt;NOR",G9:G11)</f>
        <v>0</v>
      </c>
    </row>
    <row r="9" spans="1:7" ht="24.75" customHeight="1" x14ac:dyDescent="0.2">
      <c r="A9" s="142">
        <v>1</v>
      </c>
      <c r="B9" s="142" t="s">
        <v>392</v>
      </c>
      <c r="C9" s="179" t="s">
        <v>393</v>
      </c>
      <c r="D9" s="148" t="s">
        <v>109</v>
      </c>
      <c r="E9" s="155">
        <v>152</v>
      </c>
      <c r="F9" s="158">
        <v>0</v>
      </c>
      <c r="G9" s="159">
        <f>ROUND(E9*F9,2)</f>
        <v>0</v>
      </c>
    </row>
    <row r="10" spans="1:7" ht="13.5" customHeight="1" x14ac:dyDescent="0.2">
      <c r="A10" s="142">
        <v>2</v>
      </c>
      <c r="B10" s="142" t="s">
        <v>269</v>
      </c>
      <c r="C10" s="179" t="s">
        <v>394</v>
      </c>
      <c r="D10" s="148" t="s">
        <v>109</v>
      </c>
      <c r="E10" s="155">
        <v>1700</v>
      </c>
      <c r="F10" s="158">
        <v>0</v>
      </c>
      <c r="G10" s="159">
        <f>ROUND(E10*F10,2)</f>
        <v>0</v>
      </c>
    </row>
    <row r="11" spans="1:7" ht="12.75" customHeight="1" x14ac:dyDescent="0.2">
      <c r="A11" s="142">
        <v>3</v>
      </c>
      <c r="B11" s="142" t="s">
        <v>250</v>
      </c>
      <c r="C11" s="179" t="s">
        <v>251</v>
      </c>
      <c r="D11" s="148" t="s">
        <v>109</v>
      </c>
      <c r="E11" s="155">
        <v>1700</v>
      </c>
      <c r="F11" s="158">
        <v>0</v>
      </c>
      <c r="G11" s="159">
        <f>ROUND(E11*F11,2)</f>
        <v>0</v>
      </c>
    </row>
    <row r="12" spans="1:7" x14ac:dyDescent="0.2">
      <c r="A12" s="143" t="s">
        <v>98</v>
      </c>
      <c r="B12" s="143" t="s">
        <v>59</v>
      </c>
      <c r="C12" s="181" t="s">
        <v>60</v>
      </c>
      <c r="D12" s="152"/>
      <c r="E12" s="157"/>
      <c r="F12" s="160"/>
      <c r="G12" s="160">
        <f>SUMIF(AE13:AE15,"&lt;&gt;NOR",G13:G15)</f>
        <v>0</v>
      </c>
    </row>
    <row r="13" spans="1:7" ht="14.25" customHeight="1" x14ac:dyDescent="0.2">
      <c r="A13" s="142">
        <v>4</v>
      </c>
      <c r="B13" s="142" t="s">
        <v>395</v>
      </c>
      <c r="C13" s="179" t="s">
        <v>396</v>
      </c>
      <c r="D13" s="148" t="s">
        <v>109</v>
      </c>
      <c r="E13" s="155">
        <v>152</v>
      </c>
      <c r="F13" s="158">
        <v>0</v>
      </c>
      <c r="G13" s="159">
        <f>ROUND(E13*F13,2)</f>
        <v>0</v>
      </c>
    </row>
    <row r="14" spans="1:7" ht="23.25" customHeight="1" x14ac:dyDescent="0.2">
      <c r="A14" s="142">
        <v>5</v>
      </c>
      <c r="B14" s="142" t="s">
        <v>160</v>
      </c>
      <c r="C14" s="179" t="s">
        <v>161</v>
      </c>
      <c r="D14" s="148" t="s">
        <v>109</v>
      </c>
      <c r="E14" s="155">
        <v>1700</v>
      </c>
      <c r="F14" s="158">
        <v>0</v>
      </c>
      <c r="G14" s="159">
        <f>ROUND(E14*F14,2)</f>
        <v>0</v>
      </c>
    </row>
    <row r="15" spans="1:7" ht="13.5" customHeight="1" x14ac:dyDescent="0.2">
      <c r="A15" s="142">
        <v>6</v>
      </c>
      <c r="B15" s="142" t="s">
        <v>281</v>
      </c>
      <c r="C15" s="179" t="s">
        <v>397</v>
      </c>
      <c r="D15" s="148" t="s">
        <v>109</v>
      </c>
      <c r="E15" s="155">
        <v>1700</v>
      </c>
      <c r="F15" s="158">
        <v>0</v>
      </c>
      <c r="G15" s="159">
        <f>ROUND(E15*F15,2)</f>
        <v>0</v>
      </c>
    </row>
    <row r="16" spans="1:7" ht="13.5" customHeight="1" x14ac:dyDescent="0.2">
      <c r="A16" s="143" t="s">
        <v>98</v>
      </c>
      <c r="B16" s="143" t="s">
        <v>390</v>
      </c>
      <c r="C16" s="181" t="s">
        <v>391</v>
      </c>
      <c r="D16" s="152"/>
      <c r="E16" s="157"/>
      <c r="F16" s="160"/>
      <c r="G16" s="160">
        <f>SUMIF(AE17:AE25,"&lt;&gt;NOR",G17:G25)</f>
        <v>0</v>
      </c>
    </row>
    <row r="17" spans="1:7" ht="12.75" customHeight="1" x14ac:dyDescent="0.2">
      <c r="A17" s="142">
        <v>7</v>
      </c>
      <c r="B17" s="142" t="s">
        <v>219</v>
      </c>
      <c r="C17" s="179" t="s">
        <v>220</v>
      </c>
      <c r="D17" s="148" t="s">
        <v>211</v>
      </c>
      <c r="E17" s="155">
        <v>730.72</v>
      </c>
      <c r="F17" s="158">
        <v>0</v>
      </c>
      <c r="G17" s="159">
        <f>ROUND(E17*F17,2)</f>
        <v>0</v>
      </c>
    </row>
    <row r="18" spans="1:7" ht="12" customHeight="1" x14ac:dyDescent="0.2">
      <c r="A18" s="142"/>
      <c r="B18" s="142"/>
      <c r="C18" s="180" t="s">
        <v>398</v>
      </c>
      <c r="D18" s="151"/>
      <c r="E18" s="156">
        <v>390.72</v>
      </c>
      <c r="F18" s="159"/>
      <c r="G18" s="159"/>
    </row>
    <row r="19" spans="1:7" ht="12.75" customHeight="1" x14ac:dyDescent="0.2">
      <c r="A19" s="142"/>
      <c r="B19" s="142"/>
      <c r="C19" s="180" t="s">
        <v>399</v>
      </c>
      <c r="D19" s="151"/>
      <c r="E19" s="156">
        <v>340</v>
      </c>
      <c r="F19" s="159"/>
      <c r="G19" s="159"/>
    </row>
    <row r="20" spans="1:7" ht="14.25" customHeight="1" x14ac:dyDescent="0.2">
      <c r="A20" s="142">
        <v>8</v>
      </c>
      <c r="B20" s="142" t="s">
        <v>224</v>
      </c>
      <c r="C20" s="179" t="s">
        <v>225</v>
      </c>
      <c r="D20" s="148" t="s">
        <v>211</v>
      </c>
      <c r="E20" s="155">
        <v>3653.6</v>
      </c>
      <c r="F20" s="158">
        <v>0</v>
      </c>
      <c r="G20" s="159">
        <f>ROUND(E20*F20,2)</f>
        <v>0</v>
      </c>
    </row>
    <row r="21" spans="1:7" x14ac:dyDescent="0.2">
      <c r="A21" s="142"/>
      <c r="B21" s="142"/>
      <c r="C21" s="180" t="s">
        <v>400</v>
      </c>
      <c r="D21" s="151"/>
      <c r="E21" s="156">
        <v>3653.6</v>
      </c>
      <c r="F21" s="159"/>
      <c r="G21" s="159"/>
    </row>
    <row r="22" spans="1:7" ht="23.25" customHeight="1" x14ac:dyDescent="0.2">
      <c r="A22" s="142">
        <v>9</v>
      </c>
      <c r="B22" s="142" t="s">
        <v>401</v>
      </c>
      <c r="C22" s="179" t="s">
        <v>235</v>
      </c>
      <c r="D22" s="148" t="s">
        <v>211</v>
      </c>
      <c r="E22" s="155">
        <v>730.72</v>
      </c>
      <c r="F22" s="158">
        <v>0</v>
      </c>
      <c r="G22" s="159">
        <f>ROUND(E22*F22,2)</f>
        <v>0</v>
      </c>
    </row>
    <row r="23" spans="1:7" ht="13.5" customHeight="1" x14ac:dyDescent="0.2">
      <c r="A23" s="142">
        <v>10</v>
      </c>
      <c r="B23" s="142" t="s">
        <v>402</v>
      </c>
      <c r="C23" s="179" t="s">
        <v>403</v>
      </c>
      <c r="D23" s="148" t="s">
        <v>211</v>
      </c>
      <c r="E23" s="155">
        <v>730.72</v>
      </c>
      <c r="F23" s="158">
        <v>0</v>
      </c>
      <c r="G23" s="159">
        <f>ROUND(E23*F23,2)</f>
        <v>0</v>
      </c>
    </row>
    <row r="24" spans="1:7" ht="23.25" customHeight="1" x14ac:dyDescent="0.2">
      <c r="A24" s="142">
        <v>11</v>
      </c>
      <c r="B24" s="142" t="s">
        <v>236</v>
      </c>
      <c r="C24" s="179" t="s">
        <v>237</v>
      </c>
      <c r="D24" s="148" t="s">
        <v>211</v>
      </c>
      <c r="E24" s="155">
        <v>730.72</v>
      </c>
      <c r="F24" s="158">
        <v>0</v>
      </c>
      <c r="G24" s="159">
        <f>ROUND(E24*F24,2)</f>
        <v>0</v>
      </c>
    </row>
    <row r="25" spans="1:7" ht="25.5" customHeight="1" x14ac:dyDescent="0.2">
      <c r="A25" s="142">
        <v>12</v>
      </c>
      <c r="B25" s="142" t="s">
        <v>404</v>
      </c>
      <c r="C25" s="179" t="s">
        <v>405</v>
      </c>
      <c r="D25" s="148" t="s">
        <v>109</v>
      </c>
      <c r="E25" s="155">
        <v>1700</v>
      </c>
      <c r="F25" s="158">
        <v>0</v>
      </c>
      <c r="G25" s="159">
        <f>ROUND(E25*F25,2)</f>
        <v>0</v>
      </c>
    </row>
    <row r="26" spans="1:7" ht="12.75" customHeight="1" x14ac:dyDescent="0.2">
      <c r="A26" s="143" t="s">
        <v>98</v>
      </c>
      <c r="B26" s="143" t="s">
        <v>67</v>
      </c>
      <c r="C26" s="181" t="s">
        <v>68</v>
      </c>
      <c r="D26" s="152"/>
      <c r="E26" s="157"/>
      <c r="F26" s="160"/>
      <c r="G26" s="160">
        <f>SUMIF(AE27:AE27,"&lt;&gt;NOR",G27:G27)</f>
        <v>0</v>
      </c>
    </row>
    <row r="27" spans="1:7" ht="24.75" customHeight="1" x14ac:dyDescent="0.2">
      <c r="A27" s="169">
        <v>13</v>
      </c>
      <c r="B27" s="169" t="s">
        <v>209</v>
      </c>
      <c r="C27" s="248" t="s">
        <v>210</v>
      </c>
      <c r="D27" s="249" t="s">
        <v>211</v>
      </c>
      <c r="E27" s="250">
        <v>593.38239999999996</v>
      </c>
      <c r="F27" s="251">
        <v>0</v>
      </c>
      <c r="G27" s="172">
        <f>ROUND(E27*F27,2)</f>
        <v>0</v>
      </c>
    </row>
    <row r="28" spans="1:7" x14ac:dyDescent="0.2">
      <c r="A28" s="4"/>
      <c r="B28" s="5" t="s">
        <v>239</v>
      </c>
      <c r="C28" s="183" t="s">
        <v>239</v>
      </c>
      <c r="D28" s="4"/>
      <c r="E28" s="4"/>
      <c r="F28" s="4"/>
      <c r="G28" s="4"/>
    </row>
    <row r="29" spans="1:7" x14ac:dyDescent="0.2">
      <c r="A29" s="217"/>
      <c r="B29" s="218" t="s">
        <v>28</v>
      </c>
      <c r="C29" s="219" t="s">
        <v>239</v>
      </c>
      <c r="D29" s="220"/>
      <c r="E29" s="220"/>
      <c r="F29" s="220"/>
      <c r="G29" s="221">
        <f>G8+G12+G16+G26</f>
        <v>0</v>
      </c>
    </row>
    <row r="30" spans="1:7" x14ac:dyDescent="0.2">
      <c r="A30" s="4"/>
      <c r="B30" s="5" t="s">
        <v>239</v>
      </c>
      <c r="C30" s="183" t="s">
        <v>239</v>
      </c>
      <c r="D30" s="4"/>
      <c r="E30" s="4"/>
      <c r="F30" s="4"/>
      <c r="G30" s="4"/>
    </row>
    <row r="31" spans="1:7" x14ac:dyDescent="0.2">
      <c r="A31" s="4"/>
      <c r="B31" s="5" t="s">
        <v>239</v>
      </c>
      <c r="C31" s="183" t="s">
        <v>239</v>
      </c>
      <c r="D31" s="4"/>
      <c r="E31" s="4"/>
      <c r="F31" s="4"/>
      <c r="G31" s="4"/>
    </row>
    <row r="32" spans="1:7" x14ac:dyDescent="0.2">
      <c r="A32" s="355" t="s">
        <v>241</v>
      </c>
      <c r="B32" s="355"/>
      <c r="C32" s="356"/>
      <c r="D32" s="4"/>
      <c r="E32" s="4"/>
      <c r="F32" s="4"/>
      <c r="G32" s="4"/>
    </row>
    <row r="33" spans="1:7" x14ac:dyDescent="0.2">
      <c r="A33" s="367"/>
      <c r="B33" s="337"/>
      <c r="C33" s="338"/>
      <c r="D33" s="337"/>
      <c r="E33" s="337"/>
      <c r="F33" s="337"/>
      <c r="G33" s="339"/>
    </row>
    <row r="34" spans="1:7" x14ac:dyDescent="0.2">
      <c r="A34" s="340"/>
      <c r="B34" s="341"/>
      <c r="C34" s="342"/>
      <c r="D34" s="341"/>
      <c r="E34" s="341"/>
      <c r="F34" s="341"/>
      <c r="G34" s="343"/>
    </row>
    <row r="35" spans="1:7" x14ac:dyDescent="0.2">
      <c r="A35" s="340"/>
      <c r="B35" s="341"/>
      <c r="C35" s="342"/>
      <c r="D35" s="341"/>
      <c r="E35" s="341"/>
      <c r="F35" s="341"/>
      <c r="G35" s="343"/>
    </row>
    <row r="36" spans="1:7" x14ac:dyDescent="0.2">
      <c r="A36" s="340"/>
      <c r="B36" s="341"/>
      <c r="C36" s="342"/>
      <c r="D36" s="341"/>
      <c r="E36" s="341"/>
      <c r="F36" s="341"/>
      <c r="G36" s="343"/>
    </row>
    <row r="37" spans="1:7" x14ac:dyDescent="0.2">
      <c r="A37" s="344"/>
      <c r="B37" s="345"/>
      <c r="C37" s="346"/>
      <c r="D37" s="345"/>
      <c r="E37" s="345"/>
      <c r="F37" s="345"/>
      <c r="G37" s="347"/>
    </row>
  </sheetData>
  <mergeCells count="6">
    <mergeCell ref="A33:G37"/>
    <mergeCell ref="A1:G1"/>
    <mergeCell ref="C2:G2"/>
    <mergeCell ref="C3:G3"/>
    <mergeCell ref="C4:G4"/>
    <mergeCell ref="A32:C3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A3AF-9C71-4DF6-BE96-174647A5F338}">
  <sheetPr>
    <tabColor rgb="FF66FF66"/>
  </sheetPr>
  <dimension ref="A1:O52"/>
  <sheetViews>
    <sheetView showGridLines="0" topLeftCell="B15" zoomScaleNormal="100" zoomScaleSheetLayoutView="75" workbookViewId="0">
      <selection activeCell="F39" sqref="F3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98" t="s">
        <v>42</v>
      </c>
      <c r="C1" s="299"/>
      <c r="D1" s="299"/>
      <c r="E1" s="299"/>
      <c r="F1" s="299"/>
      <c r="G1" s="299"/>
      <c r="H1" s="299"/>
      <c r="I1" s="299"/>
      <c r="J1" s="300"/>
    </row>
    <row r="2" spans="1:15" ht="23.25" customHeight="1" x14ac:dyDescent="0.2">
      <c r="A2" s="3"/>
      <c r="B2" s="72" t="s">
        <v>40</v>
      </c>
      <c r="C2" s="73"/>
      <c r="D2" s="301" t="s">
        <v>365</v>
      </c>
      <c r="E2" s="302"/>
      <c r="F2" s="302"/>
      <c r="G2" s="302"/>
      <c r="H2" s="302"/>
      <c r="I2" s="302"/>
      <c r="J2" s="303"/>
      <c r="O2" s="1"/>
    </row>
    <row r="3" spans="1:15" ht="23.25" hidden="1" customHeight="1" x14ac:dyDescent="0.2">
      <c r="A3" s="3"/>
      <c r="B3" s="74" t="s">
        <v>366</v>
      </c>
      <c r="C3" s="75"/>
      <c r="D3" s="304"/>
      <c r="E3" s="305"/>
      <c r="F3" s="305"/>
      <c r="G3" s="305"/>
      <c r="H3" s="305"/>
      <c r="I3" s="305"/>
      <c r="J3" s="306"/>
    </row>
    <row r="4" spans="1:15" ht="23.25" hidden="1" customHeight="1" x14ac:dyDescent="0.2">
      <c r="A4" s="3"/>
      <c r="B4" s="76" t="s">
        <v>44</v>
      </c>
      <c r="C4" s="77"/>
      <c r="D4" s="78"/>
      <c r="E4" s="78"/>
      <c r="F4" s="79"/>
      <c r="G4" s="79"/>
      <c r="H4" s="79"/>
      <c r="I4" s="79"/>
      <c r="J4" s="80"/>
    </row>
    <row r="5" spans="1:15" ht="24" customHeight="1" x14ac:dyDescent="0.2">
      <c r="A5" s="3"/>
      <c r="B5" s="39" t="s">
        <v>21</v>
      </c>
      <c r="D5" s="81" t="s">
        <v>47</v>
      </c>
      <c r="E5" s="22"/>
      <c r="F5" s="22"/>
      <c r="G5" s="22"/>
      <c r="H5" s="24" t="s">
        <v>33</v>
      </c>
      <c r="I5" s="81" t="s">
        <v>50</v>
      </c>
      <c r="J5" s="9"/>
    </row>
    <row r="6" spans="1:15" ht="15.75" customHeight="1" x14ac:dyDescent="0.2">
      <c r="A6" s="3"/>
      <c r="B6" s="34"/>
      <c r="C6" s="22"/>
      <c r="D6" s="81" t="s">
        <v>48</v>
      </c>
      <c r="E6" s="22"/>
      <c r="F6" s="22"/>
      <c r="G6" s="22"/>
      <c r="H6" s="24" t="s">
        <v>34</v>
      </c>
      <c r="I6" s="81" t="s">
        <v>51</v>
      </c>
      <c r="J6" s="9"/>
    </row>
    <row r="7" spans="1:15" ht="15.75" customHeight="1" x14ac:dyDescent="0.2">
      <c r="A7" s="3"/>
      <c r="B7" s="35"/>
      <c r="C7" s="82" t="s">
        <v>49</v>
      </c>
      <c r="D7" s="71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07"/>
      <c r="E11" s="307"/>
      <c r="F11" s="307"/>
      <c r="G11" s="307"/>
      <c r="H11" s="24" t="s">
        <v>33</v>
      </c>
      <c r="I11" s="83"/>
      <c r="J11" s="9"/>
    </row>
    <row r="12" spans="1:15" ht="15.75" customHeight="1" x14ac:dyDescent="0.2">
      <c r="A12" s="3"/>
      <c r="B12" s="34"/>
      <c r="C12" s="22"/>
      <c r="D12" s="308"/>
      <c r="E12" s="308"/>
      <c r="F12" s="308"/>
      <c r="G12" s="308"/>
      <c r="H12" s="24" t="s">
        <v>34</v>
      </c>
      <c r="I12" s="83"/>
      <c r="J12" s="9"/>
    </row>
    <row r="13" spans="1:15" ht="15.75" customHeight="1" x14ac:dyDescent="0.2">
      <c r="A13" s="3"/>
      <c r="B13" s="35"/>
      <c r="C13" s="84"/>
      <c r="D13" s="297"/>
      <c r="E13" s="297"/>
      <c r="F13" s="297"/>
      <c r="G13" s="29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94"/>
      <c r="F15" s="294"/>
      <c r="G15" s="295"/>
      <c r="H15" s="295"/>
      <c r="I15" s="295" t="s">
        <v>28</v>
      </c>
      <c r="J15" s="296"/>
    </row>
    <row r="16" spans="1:15" ht="23.25" customHeight="1" x14ac:dyDescent="0.2">
      <c r="A16" s="130" t="s">
        <v>23</v>
      </c>
      <c r="B16" s="131" t="s">
        <v>23</v>
      </c>
      <c r="C16" s="186"/>
      <c r="D16" s="187"/>
      <c r="E16" s="291"/>
      <c r="F16" s="292"/>
      <c r="G16" s="291"/>
      <c r="H16" s="292"/>
      <c r="I16" s="291">
        <f>SUMIF(F47:F48,A16,I47:I48)+SUMIF(F47:F48,"PSU",I47:I48)</f>
        <v>0</v>
      </c>
      <c r="J16" s="293"/>
    </row>
    <row r="17" spans="1:10" ht="23.25" customHeight="1" x14ac:dyDescent="0.2">
      <c r="A17" s="130" t="s">
        <v>24</v>
      </c>
      <c r="B17" s="131" t="s">
        <v>24</v>
      </c>
      <c r="C17" s="186"/>
      <c r="D17" s="187"/>
      <c r="E17" s="291"/>
      <c r="F17" s="292"/>
      <c r="G17" s="291"/>
      <c r="H17" s="292"/>
      <c r="I17" s="291">
        <f>SUMIF(F47:F48,A17,I47:I48)</f>
        <v>0</v>
      </c>
      <c r="J17" s="293"/>
    </row>
    <row r="18" spans="1:10" ht="23.25" customHeight="1" x14ac:dyDescent="0.2">
      <c r="A18" s="130" t="s">
        <v>25</v>
      </c>
      <c r="B18" s="131" t="s">
        <v>25</v>
      </c>
      <c r="C18" s="186"/>
      <c r="D18" s="187"/>
      <c r="E18" s="291"/>
      <c r="F18" s="292"/>
      <c r="G18" s="291"/>
      <c r="H18" s="292"/>
      <c r="I18" s="291">
        <f>SUMIF(F47:F48,A18,I47:I48)</f>
        <v>0</v>
      </c>
      <c r="J18" s="293"/>
    </row>
    <row r="19" spans="1:10" ht="23.25" customHeight="1" x14ac:dyDescent="0.2">
      <c r="A19" s="130" t="s">
        <v>71</v>
      </c>
      <c r="B19" s="131" t="s">
        <v>26</v>
      </c>
      <c r="C19" s="186"/>
      <c r="D19" s="187"/>
      <c r="E19" s="291"/>
      <c r="F19" s="292"/>
      <c r="G19" s="291"/>
      <c r="H19" s="292"/>
      <c r="I19" s="291">
        <f>SUMIF(F47:F48,A19,I47:I48)</f>
        <v>0</v>
      </c>
      <c r="J19" s="293"/>
    </row>
    <row r="20" spans="1:10" ht="23.25" customHeight="1" x14ac:dyDescent="0.2">
      <c r="A20" s="130" t="s">
        <v>72</v>
      </c>
      <c r="B20" s="131" t="s">
        <v>27</v>
      </c>
      <c r="C20" s="186"/>
      <c r="D20" s="187"/>
      <c r="E20" s="291"/>
      <c r="F20" s="292"/>
      <c r="G20" s="291"/>
      <c r="H20" s="292"/>
      <c r="I20" s="291">
        <f>SUMIF(F47:F48,A20,I47:I48)</f>
        <v>0</v>
      </c>
      <c r="J20" s="293"/>
    </row>
    <row r="21" spans="1:10" ht="23.25" customHeight="1" x14ac:dyDescent="0.2">
      <c r="A21" s="3"/>
      <c r="B21" s="63" t="s">
        <v>28</v>
      </c>
      <c r="C21" s="188"/>
      <c r="D21" s="189"/>
      <c r="E21" s="284"/>
      <c r="F21" s="285"/>
      <c r="G21" s="284"/>
      <c r="H21" s="285"/>
      <c r="I21" s="284">
        <f>SUM(I16:J20)</f>
        <v>0</v>
      </c>
      <c r="J21" s="286"/>
    </row>
    <row r="22" spans="1:10" ht="33" customHeight="1" x14ac:dyDescent="0.2">
      <c r="A22" s="3"/>
      <c r="B22" s="54" t="s">
        <v>32</v>
      </c>
      <c r="C22" s="186"/>
      <c r="D22" s="187"/>
      <c r="E22" s="190"/>
      <c r="F22" s="191"/>
      <c r="G22" s="192"/>
      <c r="H22" s="192"/>
      <c r="I22" s="192"/>
      <c r="J22" s="51"/>
    </row>
    <row r="23" spans="1:10" ht="23.25" customHeight="1" x14ac:dyDescent="0.2">
      <c r="A23" s="3"/>
      <c r="B23" s="46" t="s">
        <v>11</v>
      </c>
      <c r="C23" s="186"/>
      <c r="D23" s="187"/>
      <c r="E23" s="193">
        <v>12</v>
      </c>
      <c r="F23" s="191" t="s">
        <v>0</v>
      </c>
      <c r="G23" s="287">
        <f>ZakladDPHSniVypocet</f>
        <v>0</v>
      </c>
      <c r="H23" s="288"/>
      <c r="I23" s="288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186"/>
      <c r="D24" s="187"/>
      <c r="E24" s="193">
        <f>SazbaDPH1</f>
        <v>12</v>
      </c>
      <c r="F24" s="191" t="s">
        <v>0</v>
      </c>
      <c r="G24" s="289">
        <f>ZakladDPHSni*SazbaDPH1/100</f>
        <v>0</v>
      </c>
      <c r="H24" s="290"/>
      <c r="I24" s="290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186"/>
      <c r="D25" s="187"/>
      <c r="E25" s="193">
        <v>21</v>
      </c>
      <c r="F25" s="191" t="s">
        <v>0</v>
      </c>
      <c r="G25" s="194"/>
      <c r="H25" s="195"/>
      <c r="I25" s="195">
        <f>I21</f>
        <v>0</v>
      </c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78">
        <f>I25*0.21</f>
        <v>0</v>
      </c>
      <c r="H26" s="279"/>
      <c r="I26" s="27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80"/>
      <c r="H27" s="280"/>
      <c r="I27" s="280"/>
      <c r="J27" s="52" t="str">
        <f t="shared" si="0"/>
        <v>CZK</v>
      </c>
    </row>
    <row r="28" spans="1:10" ht="27.75" hidden="1" customHeight="1" thickBot="1" x14ac:dyDescent="0.25">
      <c r="A28" s="3"/>
      <c r="B28" s="103" t="s">
        <v>22</v>
      </c>
      <c r="C28" s="104"/>
      <c r="D28" s="104"/>
      <c r="E28" s="105"/>
      <c r="F28" s="106"/>
      <c r="G28" s="281">
        <f>ZakladDPHSniVypocet+ZakladDPHZaklVypocet</f>
        <v>0</v>
      </c>
      <c r="H28" s="281"/>
      <c r="I28" s="281"/>
      <c r="J28" s="107" t="str">
        <f t="shared" si="0"/>
        <v>CZK</v>
      </c>
    </row>
    <row r="29" spans="1:10" ht="27.75" customHeight="1" thickBot="1" x14ac:dyDescent="0.25">
      <c r="A29" s="3"/>
      <c r="B29" s="103" t="s">
        <v>35</v>
      </c>
      <c r="C29" s="108"/>
      <c r="D29" s="108"/>
      <c r="E29" s="108"/>
      <c r="F29" s="108"/>
      <c r="G29" s="282">
        <f>I25+DPHZakl</f>
        <v>0</v>
      </c>
      <c r="H29" s="282"/>
      <c r="I29" s="282"/>
      <c r="J29" s="109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83"/>
      <c r="E34" s="283"/>
      <c r="G34" s="283"/>
      <c r="H34" s="283"/>
      <c r="I34" s="283"/>
      <c r="J34" s="31"/>
    </row>
    <row r="35" spans="1:10" ht="12.75" customHeight="1" x14ac:dyDescent="0.2">
      <c r="A35" s="3"/>
      <c r="B35" s="3"/>
      <c r="D35" s="271" t="s">
        <v>2</v>
      </c>
      <c r="E35" s="27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5"/>
      <c r="G37" s="95"/>
      <c r="H37" s="95"/>
      <c r="I37" s="95"/>
      <c r="J37" s="2"/>
    </row>
    <row r="38" spans="1:10" ht="25.5" hidden="1" customHeight="1" x14ac:dyDescent="0.2">
      <c r="A38" s="87" t="s">
        <v>37</v>
      </c>
      <c r="B38" s="196" t="s">
        <v>16</v>
      </c>
      <c r="C38" s="90" t="s">
        <v>5</v>
      </c>
      <c r="D38" s="91"/>
      <c r="E38" s="91"/>
      <c r="F38" s="197" t="str">
        <f>B23</f>
        <v>Základ pro sníženou DPH</v>
      </c>
      <c r="G38" s="197" t="str">
        <f>B25</f>
        <v>Základ pro základní DPH</v>
      </c>
      <c r="H38" s="198" t="s">
        <v>17</v>
      </c>
      <c r="I38" s="198" t="s">
        <v>1</v>
      </c>
      <c r="J38" s="199" t="s">
        <v>0</v>
      </c>
    </row>
    <row r="39" spans="1:10" ht="25.5" hidden="1" customHeight="1" x14ac:dyDescent="0.2">
      <c r="A39" s="87">
        <v>1</v>
      </c>
      <c r="B39" s="200" t="s">
        <v>52</v>
      </c>
      <c r="C39" s="272" t="s">
        <v>365</v>
      </c>
      <c r="D39" s="273"/>
      <c r="E39" s="273"/>
      <c r="F39" s="201">
        <f>'[4]Rozpočet Pol'!AC19</f>
        <v>0</v>
      </c>
      <c r="G39" s="202">
        <f>'[4]Rozpočet Pol'!AD19</f>
        <v>0</v>
      </c>
      <c r="H39" s="203">
        <f>(F39*SazbaDPH1/100)+(G39*SazbaDPH2/100)</f>
        <v>0</v>
      </c>
      <c r="I39" s="203">
        <f>F39+G39+H39</f>
        <v>0</v>
      </c>
      <c r="J39" s="204" t="str">
        <f>IF(CenaCelkemVypocet=0,"",I39/CenaCelkemVypocet*100)</f>
        <v/>
      </c>
    </row>
    <row r="40" spans="1:10" ht="25.5" hidden="1" customHeight="1" x14ac:dyDescent="0.2">
      <c r="A40" s="87"/>
      <c r="B40" s="274" t="s">
        <v>53</v>
      </c>
      <c r="C40" s="275"/>
      <c r="D40" s="275"/>
      <c r="E40" s="276"/>
      <c r="F40" s="205">
        <f>SUMIF(A39:A39,"=1",F39:F39)</f>
        <v>0</v>
      </c>
      <c r="G40" s="206">
        <f>SUMIF(A39:A39,"=1",G39:G39)</f>
        <v>0</v>
      </c>
      <c r="H40" s="206">
        <f>SUMIF(A39:A39,"=1",H39:H39)</f>
        <v>0</v>
      </c>
      <c r="I40" s="206">
        <f>SUMIF(A39:A39,"=1",I39:I39)</f>
        <v>0</v>
      </c>
      <c r="J40" s="207">
        <f>SUMIF(A39:A39,"=1",J39:J39)</f>
        <v>0</v>
      </c>
    </row>
    <row r="44" spans="1:10" ht="15.75" x14ac:dyDescent="0.25">
      <c r="B44" s="110" t="s">
        <v>55</v>
      </c>
    </row>
    <row r="46" spans="1:10" ht="25.5" customHeight="1" x14ac:dyDescent="0.2">
      <c r="A46" s="111"/>
      <c r="B46" s="115" t="s">
        <v>16</v>
      </c>
      <c r="C46" s="115" t="s">
        <v>5</v>
      </c>
      <c r="D46" s="116"/>
      <c r="E46" s="116"/>
      <c r="F46" s="208" t="s">
        <v>56</v>
      </c>
      <c r="G46" s="208"/>
      <c r="H46" s="208"/>
      <c r="I46" s="277" t="s">
        <v>28</v>
      </c>
      <c r="J46" s="277"/>
    </row>
    <row r="47" spans="1:10" ht="25.5" customHeight="1" x14ac:dyDescent="0.2">
      <c r="A47" s="112"/>
      <c r="B47" s="120" t="s">
        <v>72</v>
      </c>
      <c r="C47" s="330" t="s">
        <v>27</v>
      </c>
      <c r="D47" s="331"/>
      <c r="E47" s="331"/>
      <c r="F47" s="209" t="s">
        <v>72</v>
      </c>
      <c r="G47" s="210"/>
      <c r="H47" s="210"/>
      <c r="I47" s="357">
        <f>'Rozpočet Pol-VRN'!G8</f>
        <v>0</v>
      </c>
      <c r="J47" s="357"/>
    </row>
    <row r="48" spans="1:10" ht="25.5" customHeight="1" x14ac:dyDescent="0.2">
      <c r="A48" s="112"/>
      <c r="B48" s="121" t="s">
        <v>71</v>
      </c>
      <c r="C48" s="260" t="s">
        <v>26</v>
      </c>
      <c r="D48" s="261"/>
      <c r="E48" s="261"/>
      <c r="F48" s="126" t="s">
        <v>71</v>
      </c>
      <c r="G48" s="127"/>
      <c r="H48" s="127"/>
      <c r="I48" s="262">
        <f>'Rozpočet Pol-VRN'!G12</f>
        <v>0</v>
      </c>
      <c r="J48" s="262"/>
    </row>
    <row r="49" spans="1:10" ht="25.5" customHeight="1" x14ac:dyDescent="0.2">
      <c r="A49" s="113"/>
      <c r="B49" s="117" t="s">
        <v>1</v>
      </c>
      <c r="C49" s="117"/>
      <c r="D49" s="118"/>
      <c r="E49" s="118"/>
      <c r="F49" s="128"/>
      <c r="G49" s="129"/>
      <c r="H49" s="129"/>
      <c r="I49" s="263">
        <f>SUM(I47:I48)</f>
        <v>0</v>
      </c>
      <c r="J49" s="263"/>
    </row>
    <row r="50" spans="1:10" x14ac:dyDescent="0.2">
      <c r="F50" s="86"/>
      <c r="G50" s="86"/>
      <c r="H50" s="86"/>
      <c r="I50" s="86"/>
      <c r="J50" s="86"/>
    </row>
    <row r="51" spans="1:10" x14ac:dyDescent="0.2">
      <c r="F51" s="86"/>
      <c r="G51" s="86"/>
      <c r="H51" s="86"/>
      <c r="I51" s="86"/>
      <c r="J51" s="86"/>
    </row>
    <row r="52" spans="1:10" x14ac:dyDescent="0.2">
      <c r="F52" s="86"/>
      <c r="G52" s="86"/>
      <c r="H52" s="86"/>
      <c r="I52" s="86"/>
      <c r="J52" s="86"/>
    </row>
  </sheetData>
  <mergeCells count="44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C48:E48"/>
    <mergeCell ref="I48:J48"/>
    <mergeCell ref="I49:J49"/>
    <mergeCell ref="D35:E35"/>
    <mergeCell ref="C39:E39"/>
    <mergeCell ref="B40:E40"/>
    <mergeCell ref="I46:J46"/>
    <mergeCell ref="C47:E47"/>
    <mergeCell ref="I47:J47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63AA-C2E4-46EA-9645-E8FA5D3DB5AE}">
  <sheetPr>
    <outlinePr summaryBelow="0"/>
  </sheetPr>
  <dimension ref="A1:BH29"/>
  <sheetViews>
    <sheetView tabSelected="1" workbookViewId="0">
      <selection activeCell="F12" sqref="F12"/>
    </sheetView>
  </sheetViews>
  <sheetFormatPr defaultRowHeight="12.75" outlineLevelRow="1" x14ac:dyDescent="0.2"/>
  <cols>
    <col min="1" max="1" width="4.28515625" customWidth="1"/>
    <col min="2" max="2" width="14.42578125" style="85" customWidth="1"/>
    <col min="3" max="3" width="38.28515625" style="8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48" t="s">
        <v>6</v>
      </c>
      <c r="B1" s="348"/>
      <c r="C1" s="348"/>
      <c r="D1" s="348"/>
      <c r="E1" s="348"/>
      <c r="F1" s="348"/>
      <c r="G1" s="348"/>
      <c r="AE1" t="s">
        <v>74</v>
      </c>
    </row>
    <row r="2" spans="1:60" ht="24.95" customHeight="1" x14ac:dyDescent="0.2">
      <c r="A2" s="211" t="s">
        <v>73</v>
      </c>
      <c r="B2" s="212"/>
      <c r="C2" s="358" t="s">
        <v>365</v>
      </c>
      <c r="D2" s="359"/>
      <c r="E2" s="359"/>
      <c r="F2" s="359"/>
      <c r="G2" s="360"/>
      <c r="AE2" t="s">
        <v>75</v>
      </c>
    </row>
    <row r="3" spans="1:60" ht="24.95" hidden="1" customHeight="1" x14ac:dyDescent="0.2">
      <c r="A3" s="211" t="s">
        <v>7</v>
      </c>
      <c r="B3" s="212"/>
      <c r="C3" s="358"/>
      <c r="D3" s="359"/>
      <c r="E3" s="359"/>
      <c r="F3" s="359"/>
      <c r="G3" s="360"/>
      <c r="AE3" t="s">
        <v>76</v>
      </c>
    </row>
    <row r="4" spans="1:60" ht="24.95" hidden="1" customHeight="1" x14ac:dyDescent="0.2">
      <c r="A4" s="211" t="s">
        <v>8</v>
      </c>
      <c r="B4" s="212"/>
      <c r="C4" s="358"/>
      <c r="D4" s="359"/>
      <c r="E4" s="359"/>
      <c r="F4" s="359"/>
      <c r="G4" s="360"/>
      <c r="AE4" t="s">
        <v>77</v>
      </c>
    </row>
    <row r="5" spans="1:60" hidden="1" x14ac:dyDescent="0.2">
      <c r="A5" s="213" t="s">
        <v>78</v>
      </c>
      <c r="B5" s="137"/>
      <c r="C5" s="137"/>
      <c r="D5" s="138"/>
      <c r="E5" s="138"/>
      <c r="F5" s="138"/>
      <c r="G5" s="214"/>
      <c r="AE5" t="s">
        <v>79</v>
      </c>
    </row>
    <row r="7" spans="1:60" ht="38.25" x14ac:dyDescent="0.2">
      <c r="A7" s="215" t="s">
        <v>80</v>
      </c>
      <c r="B7" s="216" t="s">
        <v>81</v>
      </c>
      <c r="C7" s="216" t="s">
        <v>82</v>
      </c>
      <c r="D7" s="215" t="s">
        <v>83</v>
      </c>
      <c r="E7" s="215" t="s">
        <v>84</v>
      </c>
      <c r="F7" s="140" t="s">
        <v>85</v>
      </c>
      <c r="G7" s="215" t="s">
        <v>28</v>
      </c>
      <c r="H7" s="162" t="s">
        <v>29</v>
      </c>
      <c r="I7" s="162" t="s">
        <v>86</v>
      </c>
      <c r="J7" s="162" t="s">
        <v>30</v>
      </c>
      <c r="K7" s="162" t="s">
        <v>87</v>
      </c>
      <c r="L7" s="162" t="s">
        <v>88</v>
      </c>
      <c r="M7" s="162" t="s">
        <v>89</v>
      </c>
      <c r="N7" s="162" t="s">
        <v>90</v>
      </c>
      <c r="O7" s="162" t="s">
        <v>91</v>
      </c>
      <c r="P7" s="162" t="s">
        <v>92</v>
      </c>
      <c r="Q7" s="162" t="s">
        <v>93</v>
      </c>
      <c r="R7" s="162" t="s">
        <v>94</v>
      </c>
      <c r="S7" s="162" t="s">
        <v>95</v>
      </c>
      <c r="T7" s="162" t="s">
        <v>96</v>
      </c>
      <c r="U7" s="162" t="s">
        <v>97</v>
      </c>
    </row>
    <row r="8" spans="1:60" x14ac:dyDescent="0.2">
      <c r="A8" s="163" t="s">
        <v>98</v>
      </c>
      <c r="B8" s="164" t="s">
        <v>72</v>
      </c>
      <c r="C8" s="165" t="s">
        <v>27</v>
      </c>
      <c r="D8" s="166"/>
      <c r="E8" s="167"/>
      <c r="F8" s="168"/>
      <c r="G8" s="168">
        <f>SUMIF(AE9:AE11,"&lt;&gt;NOR",G9:G11)</f>
        <v>0</v>
      </c>
      <c r="H8" s="168"/>
      <c r="I8" s="168">
        <f>SUM(I9:I11)</f>
        <v>0</v>
      </c>
      <c r="J8" s="168"/>
      <c r="K8" s="168">
        <f>SUM(K9:K11)</f>
        <v>0</v>
      </c>
      <c r="L8" s="168"/>
      <c r="M8" s="168">
        <f>SUM(M9:M11)</f>
        <v>0</v>
      </c>
      <c r="N8" s="146"/>
      <c r="O8" s="146">
        <f>SUM(O9:O11)</f>
        <v>0</v>
      </c>
      <c r="P8" s="146"/>
      <c r="Q8" s="146">
        <f>SUM(Q9:Q11)</f>
        <v>0</v>
      </c>
      <c r="R8" s="146"/>
      <c r="S8" s="146"/>
      <c r="T8" s="163"/>
      <c r="U8" s="146">
        <f>SUM(U9:U11)</f>
        <v>0</v>
      </c>
      <c r="AE8" t="s">
        <v>99</v>
      </c>
    </row>
    <row r="9" spans="1:60" outlineLevel="1" x14ac:dyDescent="0.2">
      <c r="A9" s="142">
        <v>1</v>
      </c>
      <c r="B9" s="142" t="s">
        <v>367</v>
      </c>
      <c r="C9" s="179" t="s">
        <v>368</v>
      </c>
      <c r="D9" s="148" t="s">
        <v>369</v>
      </c>
      <c r="E9" s="155">
        <v>1</v>
      </c>
      <c r="F9" s="158"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9">
        <v>0</v>
      </c>
      <c r="O9" s="149">
        <f>ROUND(E9*N9,5)</f>
        <v>0</v>
      </c>
      <c r="P9" s="149">
        <v>0</v>
      </c>
      <c r="Q9" s="149">
        <f>ROUND(E9*P9,5)</f>
        <v>0</v>
      </c>
      <c r="R9" s="149"/>
      <c r="S9" s="149"/>
      <c r="T9" s="150">
        <v>0</v>
      </c>
      <c r="U9" s="149">
        <f>ROUND(E9*T9,2)</f>
        <v>0</v>
      </c>
      <c r="V9" s="141"/>
      <c r="W9" s="141"/>
      <c r="X9" s="141"/>
      <c r="Y9" s="141"/>
      <c r="Z9" s="141"/>
      <c r="AA9" s="141"/>
      <c r="AB9" s="141"/>
      <c r="AC9" s="141"/>
      <c r="AD9" s="141"/>
      <c r="AE9" s="141" t="s">
        <v>370</v>
      </c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outlineLevel="1" x14ac:dyDescent="0.2">
      <c r="A10" s="142">
        <v>2</v>
      </c>
      <c r="B10" s="142" t="s">
        <v>371</v>
      </c>
      <c r="C10" s="179" t="s">
        <v>372</v>
      </c>
      <c r="D10" s="148" t="s">
        <v>369</v>
      </c>
      <c r="E10" s="155">
        <v>1</v>
      </c>
      <c r="F10" s="158">
        <f>H10+J10</f>
        <v>0</v>
      </c>
      <c r="G10" s="159">
        <f>ROUND(E10*F10,2)</f>
        <v>0</v>
      </c>
      <c r="H10" s="159"/>
      <c r="I10" s="159">
        <f>ROUND(E10*H10,2)</f>
        <v>0</v>
      </c>
      <c r="J10" s="159"/>
      <c r="K10" s="159">
        <f>ROUND(E10*J10,2)</f>
        <v>0</v>
      </c>
      <c r="L10" s="159">
        <v>21</v>
      </c>
      <c r="M10" s="159">
        <f>G10*(1+L10/100)</f>
        <v>0</v>
      </c>
      <c r="N10" s="149">
        <v>0</v>
      </c>
      <c r="O10" s="149">
        <f>ROUND(E10*N10,5)</f>
        <v>0</v>
      </c>
      <c r="P10" s="149">
        <v>0</v>
      </c>
      <c r="Q10" s="149">
        <f>ROUND(E10*P10,5)</f>
        <v>0</v>
      </c>
      <c r="R10" s="149"/>
      <c r="S10" s="149"/>
      <c r="T10" s="150">
        <v>0</v>
      </c>
      <c r="U10" s="149">
        <f>ROUND(E10*T10,2)</f>
        <v>0</v>
      </c>
      <c r="V10" s="141"/>
      <c r="W10" s="141"/>
      <c r="X10" s="141"/>
      <c r="Y10" s="141"/>
      <c r="Z10" s="141"/>
      <c r="AA10" s="141"/>
      <c r="AB10" s="141"/>
      <c r="AC10" s="141"/>
      <c r="AD10" s="141"/>
      <c r="AE10" s="141" t="s">
        <v>370</v>
      </c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42">
        <v>3</v>
      </c>
      <c r="B11" s="142" t="s">
        <v>373</v>
      </c>
      <c r="C11" s="179" t="s">
        <v>374</v>
      </c>
      <c r="D11" s="148" t="s">
        <v>369</v>
      </c>
      <c r="E11" s="155">
        <v>1</v>
      </c>
      <c r="F11" s="158">
        <f>H11+J11</f>
        <v>0</v>
      </c>
      <c r="G11" s="159">
        <f>ROUND(E11*F11,2)</f>
        <v>0</v>
      </c>
      <c r="H11" s="159"/>
      <c r="I11" s="159">
        <f>ROUND(E11*H11,2)</f>
        <v>0</v>
      </c>
      <c r="J11" s="159"/>
      <c r="K11" s="159">
        <f>ROUND(E11*J11,2)</f>
        <v>0</v>
      </c>
      <c r="L11" s="159">
        <v>21</v>
      </c>
      <c r="M11" s="159">
        <f>G11*(1+L11/100)</f>
        <v>0</v>
      </c>
      <c r="N11" s="149">
        <v>0</v>
      </c>
      <c r="O11" s="149">
        <f>ROUND(E11*N11,5)</f>
        <v>0</v>
      </c>
      <c r="P11" s="149">
        <v>0</v>
      </c>
      <c r="Q11" s="149">
        <f>ROUND(E11*P11,5)</f>
        <v>0</v>
      </c>
      <c r="R11" s="149"/>
      <c r="S11" s="149"/>
      <c r="T11" s="150">
        <v>0</v>
      </c>
      <c r="U11" s="149">
        <f>ROUND(E11*T11,2)</f>
        <v>0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 t="s">
        <v>370</v>
      </c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x14ac:dyDescent="0.2">
      <c r="A12" s="143" t="s">
        <v>98</v>
      </c>
      <c r="B12" s="143" t="s">
        <v>71</v>
      </c>
      <c r="C12" s="181" t="s">
        <v>26</v>
      </c>
      <c r="D12" s="152"/>
      <c r="E12" s="157"/>
      <c r="F12" s="160"/>
      <c r="G12" s="160">
        <f>SUMIF(AE13:AE17,"&lt;&gt;NOR",G13:G17)</f>
        <v>0</v>
      </c>
      <c r="H12" s="160"/>
      <c r="I12" s="160">
        <f>SUM(I13:I17)</f>
        <v>0</v>
      </c>
      <c r="J12" s="160"/>
      <c r="K12" s="160">
        <f>SUM(K13:K17)</f>
        <v>0</v>
      </c>
      <c r="L12" s="160"/>
      <c r="M12" s="160">
        <f>SUM(M13:M17)</f>
        <v>0</v>
      </c>
      <c r="N12" s="153"/>
      <c r="O12" s="153">
        <f>SUM(O13:O17)</f>
        <v>0</v>
      </c>
      <c r="P12" s="153"/>
      <c r="Q12" s="153">
        <f>SUM(Q13:Q17)</f>
        <v>0</v>
      </c>
      <c r="R12" s="153"/>
      <c r="S12" s="153"/>
      <c r="T12" s="154"/>
      <c r="U12" s="153">
        <f>SUM(U13:U17)</f>
        <v>0</v>
      </c>
      <c r="AE12" t="s">
        <v>99</v>
      </c>
    </row>
    <row r="13" spans="1:60" outlineLevel="1" x14ac:dyDescent="0.2">
      <c r="A13" s="142">
        <v>4</v>
      </c>
      <c r="B13" s="142" t="s">
        <v>375</v>
      </c>
      <c r="C13" s="179" t="s">
        <v>376</v>
      </c>
      <c r="D13" s="148" t="s">
        <v>369</v>
      </c>
      <c r="E13" s="155">
        <v>1</v>
      </c>
      <c r="F13" s="158">
        <v>0</v>
      </c>
      <c r="G13" s="159">
        <f>ROUND(E13*F13,2)</f>
        <v>0</v>
      </c>
      <c r="H13" s="159"/>
      <c r="I13" s="159">
        <f>ROUND(E13*H13,2)</f>
        <v>0</v>
      </c>
      <c r="J13" s="159"/>
      <c r="K13" s="159">
        <f>ROUND(E13*J13,2)</f>
        <v>0</v>
      </c>
      <c r="L13" s="159">
        <v>21</v>
      </c>
      <c r="M13" s="159">
        <f>G13*(1+L13/100)</f>
        <v>0</v>
      </c>
      <c r="N13" s="149">
        <v>0</v>
      </c>
      <c r="O13" s="149">
        <f>ROUND(E13*N13,5)</f>
        <v>0</v>
      </c>
      <c r="P13" s="149">
        <v>0</v>
      </c>
      <c r="Q13" s="149">
        <f>ROUND(E13*P13,5)</f>
        <v>0</v>
      </c>
      <c r="R13" s="149"/>
      <c r="S13" s="149"/>
      <c r="T13" s="150">
        <v>0</v>
      </c>
      <c r="U13" s="149">
        <f>ROUND(E13*T13,2)</f>
        <v>0</v>
      </c>
      <c r="V13" s="141"/>
      <c r="W13" s="141"/>
      <c r="X13" s="141"/>
      <c r="Y13" s="141"/>
      <c r="Z13" s="141"/>
      <c r="AA13" s="141"/>
      <c r="AB13" s="141"/>
      <c r="AC13" s="141"/>
      <c r="AD13" s="141"/>
      <c r="AE13" s="141" t="s">
        <v>370</v>
      </c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</row>
    <row r="14" spans="1:60" outlineLevel="1" x14ac:dyDescent="0.2">
      <c r="A14" s="142">
        <v>5</v>
      </c>
      <c r="B14" s="142" t="s">
        <v>377</v>
      </c>
      <c r="C14" s="179" t="s">
        <v>378</v>
      </c>
      <c r="D14" s="148" t="s">
        <v>369</v>
      </c>
      <c r="E14" s="155">
        <v>1</v>
      </c>
      <c r="F14" s="158">
        <f>H14+J14</f>
        <v>0</v>
      </c>
      <c r="G14" s="159">
        <f>ROUND(E14*F14,2)</f>
        <v>0</v>
      </c>
      <c r="H14" s="159"/>
      <c r="I14" s="159">
        <f>ROUND(E14*H14,2)</f>
        <v>0</v>
      </c>
      <c r="J14" s="159"/>
      <c r="K14" s="159">
        <f>ROUND(E14*J14,2)</f>
        <v>0</v>
      </c>
      <c r="L14" s="159">
        <v>21</v>
      </c>
      <c r="M14" s="159">
        <f>G14*(1+L14/100)</f>
        <v>0</v>
      </c>
      <c r="N14" s="149">
        <v>0</v>
      </c>
      <c r="O14" s="149">
        <f>ROUND(E14*N14,5)</f>
        <v>0</v>
      </c>
      <c r="P14" s="149">
        <v>0</v>
      </c>
      <c r="Q14" s="149">
        <f>ROUND(E14*P14,5)</f>
        <v>0</v>
      </c>
      <c r="R14" s="149"/>
      <c r="S14" s="149"/>
      <c r="T14" s="150">
        <v>0</v>
      </c>
      <c r="U14" s="149">
        <f>ROUND(E14*T14,2)</f>
        <v>0</v>
      </c>
      <c r="V14" s="141"/>
      <c r="W14" s="141"/>
      <c r="X14" s="141"/>
      <c r="Y14" s="141"/>
      <c r="Z14" s="141"/>
      <c r="AA14" s="141"/>
      <c r="AB14" s="141"/>
      <c r="AC14" s="141"/>
      <c r="AD14" s="141"/>
      <c r="AE14" s="141" t="s">
        <v>370</v>
      </c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outlineLevel="1" x14ac:dyDescent="0.2">
      <c r="A15" s="142">
        <v>6</v>
      </c>
      <c r="B15" s="142" t="s">
        <v>379</v>
      </c>
      <c r="C15" s="179" t="s">
        <v>380</v>
      </c>
      <c r="D15" s="148" t="s">
        <v>369</v>
      </c>
      <c r="E15" s="155">
        <v>1</v>
      </c>
      <c r="F15" s="158">
        <f>H15+J15</f>
        <v>0</v>
      </c>
      <c r="G15" s="159">
        <f>ROUND(E15*F15,2)</f>
        <v>0</v>
      </c>
      <c r="H15" s="159"/>
      <c r="I15" s="159">
        <f>ROUND(E15*H15,2)</f>
        <v>0</v>
      </c>
      <c r="J15" s="159"/>
      <c r="K15" s="159">
        <f>ROUND(E15*J15,2)</f>
        <v>0</v>
      </c>
      <c r="L15" s="159">
        <v>21</v>
      </c>
      <c r="M15" s="159">
        <f>G15*(1+L15/100)</f>
        <v>0</v>
      </c>
      <c r="N15" s="149">
        <v>0</v>
      </c>
      <c r="O15" s="149">
        <f>ROUND(E15*N15,5)</f>
        <v>0</v>
      </c>
      <c r="P15" s="149">
        <v>0</v>
      </c>
      <c r="Q15" s="149">
        <f>ROUND(E15*P15,5)</f>
        <v>0</v>
      </c>
      <c r="R15" s="149"/>
      <c r="S15" s="149"/>
      <c r="T15" s="150">
        <v>0</v>
      </c>
      <c r="U15" s="149">
        <f>ROUND(E15*T15,2)</f>
        <v>0</v>
      </c>
      <c r="V15" s="141"/>
      <c r="W15" s="141"/>
      <c r="X15" s="141"/>
      <c r="Y15" s="141"/>
      <c r="Z15" s="141"/>
      <c r="AA15" s="141"/>
      <c r="AB15" s="141"/>
      <c r="AC15" s="141"/>
      <c r="AD15" s="141"/>
      <c r="AE15" s="141" t="s">
        <v>370</v>
      </c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</row>
    <row r="16" spans="1:60" outlineLevel="1" x14ac:dyDescent="0.2">
      <c r="A16" s="142">
        <v>7</v>
      </c>
      <c r="B16" s="142" t="s">
        <v>381</v>
      </c>
      <c r="C16" s="179" t="s">
        <v>382</v>
      </c>
      <c r="D16" s="148" t="s">
        <v>383</v>
      </c>
      <c r="E16" s="155">
        <v>26</v>
      </c>
      <c r="F16" s="158">
        <f>H16+J16</f>
        <v>0</v>
      </c>
      <c r="G16" s="159">
        <f>ROUND(E16*F16,2)</f>
        <v>0</v>
      </c>
      <c r="H16" s="159"/>
      <c r="I16" s="159">
        <f>ROUND(E16*H16,2)</f>
        <v>0</v>
      </c>
      <c r="J16" s="159"/>
      <c r="K16" s="159">
        <f>ROUND(E16*J16,2)</f>
        <v>0</v>
      </c>
      <c r="L16" s="159">
        <v>21</v>
      </c>
      <c r="M16" s="159">
        <f>G16*(1+L16/100)</f>
        <v>0</v>
      </c>
      <c r="N16" s="149">
        <v>0</v>
      </c>
      <c r="O16" s="149">
        <f>ROUND(E16*N16,5)</f>
        <v>0</v>
      </c>
      <c r="P16" s="149">
        <v>0</v>
      </c>
      <c r="Q16" s="149">
        <f>ROUND(E16*P16,5)</f>
        <v>0</v>
      </c>
      <c r="R16" s="149"/>
      <c r="S16" s="149"/>
      <c r="T16" s="150">
        <v>0</v>
      </c>
      <c r="U16" s="149">
        <f>ROUND(E16*T16,2)</f>
        <v>0</v>
      </c>
      <c r="V16" s="141"/>
      <c r="W16" s="141"/>
      <c r="X16" s="141"/>
      <c r="Y16" s="141"/>
      <c r="Z16" s="141"/>
      <c r="AA16" s="141"/>
      <c r="AB16" s="141"/>
      <c r="AC16" s="141"/>
      <c r="AD16" s="141"/>
      <c r="AE16" s="141" t="s">
        <v>370</v>
      </c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outlineLevel="1" x14ac:dyDescent="0.2">
      <c r="A17" s="169"/>
      <c r="B17" s="169"/>
      <c r="C17" s="182" t="s">
        <v>384</v>
      </c>
      <c r="D17" s="170"/>
      <c r="E17" s="171">
        <v>26</v>
      </c>
      <c r="F17" s="172"/>
      <c r="G17" s="172"/>
      <c r="H17" s="172"/>
      <c r="I17" s="172"/>
      <c r="J17" s="172"/>
      <c r="K17" s="172"/>
      <c r="L17" s="172"/>
      <c r="M17" s="172"/>
      <c r="N17" s="173"/>
      <c r="O17" s="173"/>
      <c r="P17" s="173"/>
      <c r="Q17" s="173"/>
      <c r="R17" s="173"/>
      <c r="S17" s="173"/>
      <c r="T17" s="174"/>
      <c r="U17" s="173"/>
      <c r="V17" s="141"/>
      <c r="W17" s="141"/>
      <c r="X17" s="141"/>
      <c r="Y17" s="141"/>
      <c r="Z17" s="141"/>
      <c r="AA17" s="141"/>
      <c r="AB17" s="141"/>
      <c r="AC17" s="141"/>
      <c r="AD17" s="141"/>
      <c r="AE17" s="141" t="s">
        <v>105</v>
      </c>
      <c r="AF17" s="141">
        <v>0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x14ac:dyDescent="0.2">
      <c r="A18" s="4"/>
      <c r="B18" s="5" t="s">
        <v>239</v>
      </c>
      <c r="C18" s="183" t="s">
        <v>239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AC18">
        <v>12</v>
      </c>
      <c r="AD18">
        <v>21</v>
      </c>
    </row>
    <row r="19" spans="1:60" x14ac:dyDescent="0.2">
      <c r="A19" s="217"/>
      <c r="B19" s="218" t="s">
        <v>28</v>
      </c>
      <c r="C19" s="219" t="s">
        <v>239</v>
      </c>
      <c r="D19" s="220"/>
      <c r="E19" s="220"/>
      <c r="F19" s="220"/>
      <c r="G19" s="221">
        <f>G8+G12</f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AC19">
        <f>SUMIF(L7:L17,AC18,G7:G17)</f>
        <v>0</v>
      </c>
      <c r="AD19">
        <f>SUMIF(L7:L17,AD18,G7:G17)</f>
        <v>0</v>
      </c>
      <c r="AE19" t="s">
        <v>240</v>
      </c>
    </row>
    <row r="20" spans="1:60" x14ac:dyDescent="0.2">
      <c r="A20" s="4"/>
      <c r="B20" s="5" t="s">
        <v>239</v>
      </c>
      <c r="C20" s="183" t="s">
        <v>239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60" x14ac:dyDescent="0.2">
      <c r="A21" s="4"/>
      <c r="B21" s="5" t="s">
        <v>239</v>
      </c>
      <c r="C21" s="183" t="s">
        <v>239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60" x14ac:dyDescent="0.2">
      <c r="A22" s="355" t="s">
        <v>241</v>
      </c>
      <c r="B22" s="355"/>
      <c r="C22" s="35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60" x14ac:dyDescent="0.2">
      <c r="A23" s="336"/>
      <c r="B23" s="337"/>
      <c r="C23" s="338"/>
      <c r="D23" s="337"/>
      <c r="E23" s="337"/>
      <c r="F23" s="337"/>
      <c r="G23" s="33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AE23" t="s">
        <v>242</v>
      </c>
    </row>
    <row r="24" spans="1:60" x14ac:dyDescent="0.2">
      <c r="A24" s="340"/>
      <c r="B24" s="341"/>
      <c r="C24" s="342"/>
      <c r="D24" s="341"/>
      <c r="E24" s="341"/>
      <c r="F24" s="341"/>
      <c r="G24" s="34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60" x14ac:dyDescent="0.2">
      <c r="A25" s="340"/>
      <c r="B25" s="341"/>
      <c r="C25" s="342"/>
      <c r="D25" s="341"/>
      <c r="E25" s="341"/>
      <c r="F25" s="341"/>
      <c r="G25" s="34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60" x14ac:dyDescent="0.2">
      <c r="A26" s="340"/>
      <c r="B26" s="341"/>
      <c r="C26" s="342"/>
      <c r="D26" s="341"/>
      <c r="E26" s="341"/>
      <c r="F26" s="341"/>
      <c r="G26" s="34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60" x14ac:dyDescent="0.2">
      <c r="A27" s="344"/>
      <c r="B27" s="345"/>
      <c r="C27" s="346"/>
      <c r="D27" s="345"/>
      <c r="E27" s="345"/>
      <c r="F27" s="345"/>
      <c r="G27" s="34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60" x14ac:dyDescent="0.2">
      <c r="A28" s="4"/>
      <c r="B28" s="5"/>
      <c r="C28" s="18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60" x14ac:dyDescent="0.2">
      <c r="C29" s="185"/>
      <c r="AE29" t="s">
        <v>243</v>
      </c>
    </row>
  </sheetData>
  <mergeCells count="6">
    <mergeCell ref="A23:G27"/>
    <mergeCell ref="A1:G1"/>
    <mergeCell ref="C2:G2"/>
    <mergeCell ref="C3:G3"/>
    <mergeCell ref="C4:G4"/>
    <mergeCell ref="A22:C22"/>
  </mergeCells>
  <pageMargins left="0.39370078740157499" right="0.19685039370078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400E-EF0B-47C4-ABB0-CFF269DE8EE4}">
  <sheetPr>
    <tabColor rgb="FF66FF66"/>
  </sheetPr>
  <dimension ref="A1:O55"/>
  <sheetViews>
    <sheetView showGridLines="0" topLeftCell="B24" zoomScaleNormal="100" zoomScaleSheetLayoutView="75" workbookViewId="0">
      <selection activeCell="I52" sqref="I52:J5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98" t="s">
        <v>42</v>
      </c>
      <c r="C1" s="299"/>
      <c r="D1" s="299"/>
      <c r="E1" s="299"/>
      <c r="F1" s="299"/>
      <c r="G1" s="299"/>
      <c r="H1" s="299"/>
      <c r="I1" s="299"/>
      <c r="J1" s="300"/>
    </row>
    <row r="2" spans="1:15" ht="23.25" customHeight="1" x14ac:dyDescent="0.2">
      <c r="A2" s="3"/>
      <c r="B2" s="72" t="s">
        <v>40</v>
      </c>
      <c r="C2" s="73"/>
      <c r="D2" s="301" t="s">
        <v>387</v>
      </c>
      <c r="E2" s="302"/>
      <c r="F2" s="302"/>
      <c r="G2" s="302"/>
      <c r="H2" s="302"/>
      <c r="I2" s="302"/>
      <c r="J2" s="303"/>
      <c r="O2" s="1"/>
    </row>
    <row r="3" spans="1:15" ht="23.25" hidden="1" customHeight="1" x14ac:dyDescent="0.2">
      <c r="A3" s="3"/>
      <c r="B3" s="74" t="s">
        <v>366</v>
      </c>
      <c r="C3" s="75"/>
      <c r="D3" s="304"/>
      <c r="E3" s="305"/>
      <c r="F3" s="305"/>
      <c r="G3" s="305"/>
      <c r="H3" s="305"/>
      <c r="I3" s="305"/>
      <c r="J3" s="306"/>
    </row>
    <row r="4" spans="1:15" ht="23.25" hidden="1" customHeight="1" x14ac:dyDescent="0.2">
      <c r="A4" s="3"/>
      <c r="B4" s="76" t="s">
        <v>44</v>
      </c>
      <c r="C4" s="77"/>
      <c r="D4" s="78"/>
      <c r="E4" s="78"/>
      <c r="F4" s="79"/>
      <c r="G4" s="79"/>
      <c r="H4" s="79"/>
      <c r="I4" s="79"/>
      <c r="J4" s="80"/>
    </row>
    <row r="5" spans="1:15" ht="24" customHeight="1" x14ac:dyDescent="0.2">
      <c r="A5" s="3"/>
      <c r="B5" s="39" t="s">
        <v>21</v>
      </c>
      <c r="D5" s="81" t="s">
        <v>47</v>
      </c>
      <c r="E5" s="22"/>
      <c r="F5" s="22"/>
      <c r="G5" s="22"/>
      <c r="H5" s="24" t="s">
        <v>33</v>
      </c>
      <c r="I5" s="81" t="s">
        <v>50</v>
      </c>
      <c r="J5" s="9"/>
    </row>
    <row r="6" spans="1:15" ht="15.75" customHeight="1" x14ac:dyDescent="0.2">
      <c r="A6" s="3"/>
      <c r="B6" s="34"/>
      <c r="C6" s="22"/>
      <c r="D6" s="81" t="s">
        <v>48</v>
      </c>
      <c r="E6" s="22"/>
      <c r="F6" s="22"/>
      <c r="G6" s="22"/>
      <c r="H6" s="24" t="s">
        <v>34</v>
      </c>
      <c r="I6" s="81" t="s">
        <v>51</v>
      </c>
      <c r="J6" s="9"/>
    </row>
    <row r="7" spans="1:15" ht="15.75" customHeight="1" x14ac:dyDescent="0.2">
      <c r="A7" s="3"/>
      <c r="B7" s="35"/>
      <c r="C7" s="82" t="s">
        <v>49</v>
      </c>
      <c r="D7" s="71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07"/>
      <c r="E11" s="307"/>
      <c r="F11" s="307"/>
      <c r="G11" s="307"/>
      <c r="H11" s="24" t="s">
        <v>33</v>
      </c>
      <c r="I11" s="83"/>
      <c r="J11" s="9"/>
    </row>
    <row r="12" spans="1:15" ht="15.75" customHeight="1" x14ac:dyDescent="0.2">
      <c r="A12" s="3"/>
      <c r="B12" s="34"/>
      <c r="C12" s="22"/>
      <c r="D12" s="308"/>
      <c r="E12" s="308"/>
      <c r="F12" s="308"/>
      <c r="G12" s="308"/>
      <c r="H12" s="24" t="s">
        <v>34</v>
      </c>
      <c r="I12" s="83"/>
      <c r="J12" s="9"/>
    </row>
    <row r="13" spans="1:15" ht="15.75" customHeight="1" x14ac:dyDescent="0.2">
      <c r="A13" s="3"/>
      <c r="B13" s="35"/>
      <c r="C13" s="84"/>
      <c r="D13" s="297"/>
      <c r="E13" s="297"/>
      <c r="F13" s="297"/>
      <c r="G13" s="29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94"/>
      <c r="F15" s="294"/>
      <c r="G15" s="295"/>
      <c r="H15" s="295"/>
      <c r="I15" s="295" t="s">
        <v>28</v>
      </c>
      <c r="J15" s="296"/>
    </row>
    <row r="16" spans="1:15" ht="23.25" customHeight="1" x14ac:dyDescent="0.2">
      <c r="A16" s="130" t="s">
        <v>23</v>
      </c>
      <c r="B16" s="131" t="s">
        <v>23</v>
      </c>
      <c r="C16" s="186"/>
      <c r="D16" s="187"/>
      <c r="E16" s="291"/>
      <c r="F16" s="292"/>
      <c r="G16" s="291"/>
      <c r="H16" s="292"/>
      <c r="I16" s="291">
        <f>I47+I48+I49+I50</f>
        <v>0</v>
      </c>
      <c r="J16" s="293"/>
    </row>
    <row r="17" spans="1:10" ht="23.25" customHeight="1" x14ac:dyDescent="0.2">
      <c r="A17" s="130" t="s">
        <v>24</v>
      </c>
      <c r="B17" s="131" t="s">
        <v>24</v>
      </c>
      <c r="C17" s="186"/>
      <c r="D17" s="187"/>
      <c r="E17" s="291"/>
      <c r="F17" s="292"/>
      <c r="G17" s="291"/>
      <c r="H17" s="292"/>
      <c r="I17" s="291">
        <f>SUMIF(F47:F51,A17,I47:I51)</f>
        <v>0</v>
      </c>
      <c r="J17" s="293"/>
    </row>
    <row r="18" spans="1:10" ht="23.25" customHeight="1" x14ac:dyDescent="0.2">
      <c r="A18" s="130" t="s">
        <v>25</v>
      </c>
      <c r="B18" s="131" t="s">
        <v>25</v>
      </c>
      <c r="C18" s="186"/>
      <c r="D18" s="187"/>
      <c r="E18" s="291"/>
      <c r="F18" s="292"/>
      <c r="G18" s="291"/>
      <c r="H18" s="292"/>
      <c r="I18" s="291">
        <f>SUMIF(F47:F51,A18,I47:I51)</f>
        <v>0</v>
      </c>
      <c r="J18" s="293"/>
    </row>
    <row r="19" spans="1:10" ht="23.25" customHeight="1" x14ac:dyDescent="0.2">
      <c r="A19" s="130" t="s">
        <v>71</v>
      </c>
      <c r="B19" s="131" t="s">
        <v>26</v>
      </c>
      <c r="C19" s="186"/>
      <c r="D19" s="187"/>
      <c r="E19" s="291"/>
      <c r="F19" s="292"/>
      <c r="G19" s="291"/>
      <c r="H19" s="292"/>
      <c r="I19" s="291">
        <f>I51</f>
        <v>0</v>
      </c>
      <c r="J19" s="293"/>
    </row>
    <row r="20" spans="1:10" ht="23.25" customHeight="1" x14ac:dyDescent="0.2">
      <c r="A20" s="130" t="s">
        <v>72</v>
      </c>
      <c r="B20" s="131" t="s">
        <v>27</v>
      </c>
      <c r="C20" s="186"/>
      <c r="D20" s="187"/>
      <c r="E20" s="291"/>
      <c r="F20" s="292"/>
      <c r="G20" s="291"/>
      <c r="H20" s="292"/>
      <c r="I20" s="291">
        <f>SUMIF(F47:F51,A20,I47:I51)</f>
        <v>0</v>
      </c>
      <c r="J20" s="293"/>
    </row>
    <row r="21" spans="1:10" ht="23.25" customHeight="1" x14ac:dyDescent="0.2">
      <c r="A21" s="3"/>
      <c r="B21" s="63" t="s">
        <v>28</v>
      </c>
      <c r="C21" s="188"/>
      <c r="D21" s="189"/>
      <c r="E21" s="284"/>
      <c r="F21" s="285"/>
      <c r="G21" s="284"/>
      <c r="H21" s="285"/>
      <c r="I21" s="284">
        <f>SUM(I16:J20)</f>
        <v>0</v>
      </c>
      <c r="J21" s="286"/>
    </row>
    <row r="22" spans="1:10" ht="33" customHeight="1" x14ac:dyDescent="0.2">
      <c r="A22" s="3"/>
      <c r="B22" s="54" t="s">
        <v>32</v>
      </c>
      <c r="C22" s="186"/>
      <c r="D22" s="187"/>
      <c r="E22" s="190"/>
      <c r="F22" s="191"/>
      <c r="G22" s="192"/>
      <c r="H22" s="192"/>
      <c r="I22" s="192"/>
      <c r="J22" s="51"/>
    </row>
    <row r="23" spans="1:10" ht="23.25" customHeight="1" x14ac:dyDescent="0.2">
      <c r="A23" s="3"/>
      <c r="B23" s="46" t="s">
        <v>11</v>
      </c>
      <c r="C23" s="186"/>
      <c r="D23" s="187"/>
      <c r="E23" s="193">
        <v>12</v>
      </c>
      <c r="F23" s="191" t="s">
        <v>0</v>
      </c>
      <c r="G23" s="287">
        <f>ZakladDPHSniVypocet</f>
        <v>0</v>
      </c>
      <c r="H23" s="288"/>
      <c r="I23" s="288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186"/>
      <c r="D24" s="187"/>
      <c r="E24" s="193">
        <f>SazbaDPH1</f>
        <v>12</v>
      </c>
      <c r="F24" s="191" t="s">
        <v>0</v>
      </c>
      <c r="G24" s="289">
        <f>ZakladDPHSni*SazbaDPH1/100</f>
        <v>0</v>
      </c>
      <c r="H24" s="290"/>
      <c r="I24" s="290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186"/>
      <c r="D25" s="187"/>
      <c r="E25" s="193">
        <v>21</v>
      </c>
      <c r="F25" s="191" t="s">
        <v>0</v>
      </c>
      <c r="G25" s="194"/>
      <c r="H25" s="195"/>
      <c r="I25" s="195">
        <f>I21</f>
        <v>0</v>
      </c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78">
        <f>I25*0.21</f>
        <v>0</v>
      </c>
      <c r="H26" s="279"/>
      <c r="I26" s="27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80"/>
      <c r="H27" s="280"/>
      <c r="I27" s="280"/>
      <c r="J27" s="52" t="str">
        <f t="shared" si="0"/>
        <v>CZK</v>
      </c>
    </row>
    <row r="28" spans="1:10" ht="27.75" hidden="1" customHeight="1" thickBot="1" x14ac:dyDescent="0.25">
      <c r="A28" s="3"/>
      <c r="B28" s="103" t="s">
        <v>22</v>
      </c>
      <c r="C28" s="104"/>
      <c r="D28" s="104"/>
      <c r="E28" s="105"/>
      <c r="F28" s="106"/>
      <c r="G28" s="281">
        <f>ZakladDPHSniVypocet+ZakladDPHZaklVypocet</f>
        <v>0</v>
      </c>
      <c r="H28" s="281"/>
      <c r="I28" s="281"/>
      <c r="J28" s="107" t="str">
        <f t="shared" si="0"/>
        <v>CZK</v>
      </c>
    </row>
    <row r="29" spans="1:10" ht="27.75" customHeight="1" thickBot="1" x14ac:dyDescent="0.25">
      <c r="A29" s="3"/>
      <c r="B29" s="103" t="s">
        <v>35</v>
      </c>
      <c r="C29" s="108"/>
      <c r="D29" s="108"/>
      <c r="E29" s="108"/>
      <c r="F29" s="108"/>
      <c r="G29" s="282">
        <f>I25+DPHZakl</f>
        <v>0</v>
      </c>
      <c r="H29" s="282"/>
      <c r="I29" s="282"/>
      <c r="J29" s="109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83"/>
      <c r="E34" s="283"/>
      <c r="G34" s="283"/>
      <c r="H34" s="283"/>
      <c r="I34" s="283"/>
      <c r="J34" s="31"/>
    </row>
    <row r="35" spans="1:10" ht="12.75" customHeight="1" x14ac:dyDescent="0.2">
      <c r="A35" s="3"/>
      <c r="B35" s="3"/>
      <c r="D35" s="271" t="s">
        <v>2</v>
      </c>
      <c r="E35" s="27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5"/>
      <c r="G37" s="95"/>
      <c r="H37" s="95"/>
      <c r="I37" s="95"/>
      <c r="J37" s="2"/>
    </row>
    <row r="38" spans="1:10" ht="25.5" hidden="1" customHeight="1" x14ac:dyDescent="0.2">
      <c r="A38" s="87" t="s">
        <v>37</v>
      </c>
      <c r="B38" s="196" t="s">
        <v>16</v>
      </c>
      <c r="C38" s="90" t="s">
        <v>5</v>
      </c>
      <c r="D38" s="91"/>
      <c r="E38" s="91"/>
      <c r="F38" s="197" t="str">
        <f>B23</f>
        <v>Základ pro sníženou DPH</v>
      </c>
      <c r="G38" s="197" t="str">
        <f>B25</f>
        <v>Základ pro základní DPH</v>
      </c>
      <c r="H38" s="198" t="s">
        <v>17</v>
      </c>
      <c r="I38" s="198" t="s">
        <v>1</v>
      </c>
      <c r="J38" s="199" t="s">
        <v>0</v>
      </c>
    </row>
    <row r="39" spans="1:10" ht="25.5" hidden="1" customHeight="1" x14ac:dyDescent="0.2">
      <c r="A39" s="87">
        <v>1</v>
      </c>
      <c r="B39" s="200" t="s">
        <v>52</v>
      </c>
      <c r="C39" s="272" t="s">
        <v>365</v>
      </c>
      <c r="D39" s="273"/>
      <c r="E39" s="273"/>
      <c r="F39" s="201">
        <f>'[4]Rozpočet Pol'!AC19</f>
        <v>0</v>
      </c>
      <c r="G39" s="202">
        <f>'[4]Rozpočet Pol'!AD19</f>
        <v>0</v>
      </c>
      <c r="H39" s="203">
        <f>(F39*SazbaDPH1/100)+(G39*SazbaDPH2/100)</f>
        <v>0</v>
      </c>
      <c r="I39" s="203">
        <f>F39+G39+H39</f>
        <v>0</v>
      </c>
      <c r="J39" s="204" t="str">
        <f>IF(CenaCelkemVypocet=0,"",I39/CenaCelkemVypocet*100)</f>
        <v/>
      </c>
    </row>
    <row r="40" spans="1:10" ht="25.5" hidden="1" customHeight="1" x14ac:dyDescent="0.2">
      <c r="A40" s="87"/>
      <c r="B40" s="274" t="s">
        <v>53</v>
      </c>
      <c r="C40" s="275"/>
      <c r="D40" s="275"/>
      <c r="E40" s="276"/>
      <c r="F40" s="205">
        <f>SUMIF(A39:A39,"=1",F39:F39)</f>
        <v>0</v>
      </c>
      <c r="G40" s="206">
        <f>SUMIF(A39:A39,"=1",G39:G39)</f>
        <v>0</v>
      </c>
      <c r="H40" s="206">
        <f>SUMIF(A39:A39,"=1",H39:H39)</f>
        <v>0</v>
      </c>
      <c r="I40" s="206">
        <f>SUMIF(A39:A39,"=1",I39:I39)</f>
        <v>0</v>
      </c>
      <c r="J40" s="207">
        <f>SUMIF(A39:A39,"=1",J39:J39)</f>
        <v>0</v>
      </c>
    </row>
    <row r="44" spans="1:10" ht="15.75" x14ac:dyDescent="0.25">
      <c r="B44" s="110" t="s">
        <v>55</v>
      </c>
    </row>
    <row r="46" spans="1:10" ht="25.5" customHeight="1" x14ac:dyDescent="0.2">
      <c r="A46" s="111"/>
      <c r="B46" s="115" t="s">
        <v>16</v>
      </c>
      <c r="C46" s="115" t="s">
        <v>5</v>
      </c>
      <c r="D46" s="116"/>
      <c r="E46" s="116"/>
      <c r="F46" s="208"/>
      <c r="G46" s="208"/>
      <c r="H46" s="208"/>
      <c r="I46" s="277" t="s">
        <v>28</v>
      </c>
      <c r="J46" s="277"/>
    </row>
    <row r="47" spans="1:10" ht="25.5" customHeight="1" x14ac:dyDescent="0.2">
      <c r="A47" s="112"/>
      <c r="B47" s="222" t="s">
        <v>57</v>
      </c>
      <c r="C47" s="266" t="s">
        <v>46</v>
      </c>
      <c r="D47" s="267"/>
      <c r="E47" s="267"/>
      <c r="F47" s="223"/>
      <c r="G47" s="224"/>
      <c r="H47" s="224"/>
      <c r="I47" s="264">
        <f>'Krycí list-chodníky sektor A'!I25</f>
        <v>0</v>
      </c>
      <c r="J47" s="265"/>
    </row>
    <row r="48" spans="1:10" ht="25.5" customHeight="1" x14ac:dyDescent="0.2">
      <c r="A48" s="112"/>
      <c r="B48" s="222" t="s">
        <v>168</v>
      </c>
      <c r="C48" s="266" t="s">
        <v>244</v>
      </c>
      <c r="D48" s="267"/>
      <c r="E48" s="267"/>
      <c r="F48" s="223"/>
      <c r="G48" s="224"/>
      <c r="H48" s="224"/>
      <c r="I48" s="264">
        <f>'Krycí list-chodníky sektor B'!ZakladDPHZakl</f>
        <v>0</v>
      </c>
      <c r="J48" s="265"/>
    </row>
    <row r="49" spans="1:10" ht="25.5" customHeight="1" x14ac:dyDescent="0.2">
      <c r="A49" s="112"/>
      <c r="B49" s="222" t="s">
        <v>385</v>
      </c>
      <c r="C49" s="266" t="s">
        <v>312</v>
      </c>
      <c r="D49" s="267"/>
      <c r="E49" s="267"/>
      <c r="F49" s="223"/>
      <c r="G49" s="224"/>
      <c r="H49" s="224"/>
      <c r="I49" s="264">
        <f>'Krycí list-chodníky sektor C'!ZakladDPHZakl</f>
        <v>0</v>
      </c>
      <c r="J49" s="265"/>
    </row>
    <row r="50" spans="1:10" ht="25.5" customHeight="1" x14ac:dyDescent="0.2">
      <c r="A50" s="112"/>
      <c r="B50" s="121" t="s">
        <v>386</v>
      </c>
      <c r="C50" s="268" t="s">
        <v>388</v>
      </c>
      <c r="D50" s="269"/>
      <c r="E50" s="270"/>
      <c r="F50" s="126"/>
      <c r="G50" s="127"/>
      <c r="H50" s="127"/>
      <c r="I50" s="264">
        <f>'Krycí list-zpevněné plochy'!H20</f>
        <v>0</v>
      </c>
      <c r="J50" s="265"/>
    </row>
    <row r="51" spans="1:10" ht="25.5" customHeight="1" x14ac:dyDescent="0.2">
      <c r="A51" s="112"/>
      <c r="B51" s="121" t="s">
        <v>59</v>
      </c>
      <c r="C51" s="260" t="s">
        <v>365</v>
      </c>
      <c r="D51" s="261"/>
      <c r="E51" s="261"/>
      <c r="F51" s="126"/>
      <c r="G51" s="127"/>
      <c r="H51" s="127"/>
      <c r="I51" s="262">
        <f>'Krycí list- VRN'!I25</f>
        <v>0</v>
      </c>
      <c r="J51" s="262"/>
    </row>
    <row r="52" spans="1:10" ht="25.5" customHeight="1" x14ac:dyDescent="0.2">
      <c r="A52" s="113"/>
      <c r="B52" s="117" t="s">
        <v>1</v>
      </c>
      <c r="C52" s="117"/>
      <c r="D52" s="118"/>
      <c r="E52" s="118"/>
      <c r="F52" s="128"/>
      <c r="G52" s="129"/>
      <c r="H52" s="129"/>
      <c r="I52" s="263">
        <f>I47+I48+I49+I50+I51</f>
        <v>0</v>
      </c>
      <c r="J52" s="263"/>
    </row>
    <row r="53" spans="1:10" x14ac:dyDescent="0.2">
      <c r="F53" s="86"/>
      <c r="G53" s="86"/>
      <c r="H53" s="86"/>
      <c r="I53" s="86"/>
      <c r="J53" s="86"/>
    </row>
    <row r="54" spans="1:10" x14ac:dyDescent="0.2">
      <c r="F54" s="86"/>
      <c r="G54" s="86"/>
      <c r="H54" s="86"/>
      <c r="I54" s="86"/>
      <c r="J54" s="86"/>
    </row>
    <row r="55" spans="1:10" x14ac:dyDescent="0.2">
      <c r="F55" s="86"/>
      <c r="G55" s="86"/>
      <c r="H55" s="86"/>
      <c r="I55" s="86"/>
      <c r="J55" s="86"/>
    </row>
  </sheetData>
  <mergeCells count="50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51:E51"/>
    <mergeCell ref="I51:J51"/>
    <mergeCell ref="I52:J52"/>
    <mergeCell ref="I48:J48"/>
    <mergeCell ref="I49:J49"/>
    <mergeCell ref="C48:E48"/>
    <mergeCell ref="C49:E49"/>
    <mergeCell ref="C50:E50"/>
    <mergeCell ref="I50:J50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96C5-4869-4EA0-9BE9-1914C595AFB3}">
  <sheetPr codeName="List5112">
    <tabColor rgb="FF66FF66"/>
  </sheetPr>
  <dimension ref="A1:O57"/>
  <sheetViews>
    <sheetView showGridLines="0" topLeftCell="B1" zoomScaleNormal="100" zoomScaleSheetLayoutView="75" workbookViewId="0">
      <selection activeCell="I16" sqref="I16:J1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26.4257812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98" t="s">
        <v>42</v>
      </c>
      <c r="C1" s="299"/>
      <c r="D1" s="299"/>
      <c r="E1" s="299"/>
      <c r="F1" s="299"/>
      <c r="G1" s="299"/>
      <c r="H1" s="299"/>
      <c r="I1" s="299"/>
      <c r="J1" s="300"/>
    </row>
    <row r="2" spans="1:15" ht="23.25" customHeight="1" x14ac:dyDescent="0.2">
      <c r="A2" s="3"/>
      <c r="B2" s="72" t="s">
        <v>40</v>
      </c>
      <c r="C2" s="73"/>
      <c r="D2" s="301" t="s">
        <v>46</v>
      </c>
      <c r="E2" s="302"/>
      <c r="F2" s="302"/>
      <c r="G2" s="302"/>
      <c r="H2" s="302"/>
      <c r="I2" s="302"/>
      <c r="J2" s="303"/>
      <c r="O2" s="1"/>
    </row>
    <row r="3" spans="1:15" ht="23.25" customHeight="1" x14ac:dyDescent="0.2">
      <c r="A3" s="3"/>
      <c r="B3" s="74" t="s">
        <v>45</v>
      </c>
      <c r="C3" s="75"/>
      <c r="D3" s="317" t="s">
        <v>43</v>
      </c>
      <c r="E3" s="318"/>
      <c r="F3" s="318"/>
      <c r="G3" s="318"/>
      <c r="H3" s="318"/>
      <c r="I3" s="318"/>
      <c r="J3" s="319"/>
    </row>
    <row r="4" spans="1:15" ht="23.25" hidden="1" customHeight="1" x14ac:dyDescent="0.2">
      <c r="A4" s="3"/>
      <c r="B4" s="76" t="s">
        <v>44</v>
      </c>
      <c r="C4" s="77"/>
      <c r="D4" s="78"/>
      <c r="E4" s="78"/>
      <c r="F4" s="79"/>
      <c r="G4" s="79"/>
      <c r="H4" s="79"/>
      <c r="I4" s="79"/>
      <c r="J4" s="80"/>
    </row>
    <row r="5" spans="1:15" ht="24" customHeight="1" x14ac:dyDescent="0.2">
      <c r="A5" s="3"/>
      <c r="B5" s="39" t="s">
        <v>21</v>
      </c>
      <c r="D5" s="81" t="s">
        <v>47</v>
      </c>
      <c r="E5" s="22"/>
      <c r="F5" s="22"/>
      <c r="G5" s="22"/>
      <c r="H5" s="24" t="s">
        <v>33</v>
      </c>
      <c r="I5" s="81" t="s">
        <v>50</v>
      </c>
      <c r="J5" s="9"/>
    </row>
    <row r="6" spans="1:15" ht="15.75" customHeight="1" x14ac:dyDescent="0.2">
      <c r="A6" s="3"/>
      <c r="B6" s="34"/>
      <c r="C6" s="22"/>
      <c r="D6" s="81" t="s">
        <v>48</v>
      </c>
      <c r="E6" s="22"/>
      <c r="F6" s="22"/>
      <c r="G6" s="22"/>
      <c r="H6" s="24" t="s">
        <v>34</v>
      </c>
      <c r="I6" s="81" t="s">
        <v>51</v>
      </c>
      <c r="J6" s="9"/>
    </row>
    <row r="7" spans="1:15" ht="15.75" customHeight="1" x14ac:dyDescent="0.2">
      <c r="A7" s="3"/>
      <c r="B7" s="35"/>
      <c r="C7" s="82" t="s">
        <v>49</v>
      </c>
      <c r="D7" s="71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07"/>
      <c r="E11" s="307"/>
      <c r="F11" s="307"/>
      <c r="G11" s="307"/>
      <c r="H11" s="24" t="s">
        <v>33</v>
      </c>
      <c r="I11" s="83"/>
      <c r="J11" s="9"/>
    </row>
    <row r="12" spans="1:15" ht="15.75" customHeight="1" x14ac:dyDescent="0.2">
      <c r="A12" s="3"/>
      <c r="B12" s="34"/>
      <c r="C12" s="22"/>
      <c r="D12" s="308"/>
      <c r="E12" s="308"/>
      <c r="F12" s="308"/>
      <c r="G12" s="308"/>
      <c r="H12" s="24" t="s">
        <v>34</v>
      </c>
      <c r="I12" s="83"/>
      <c r="J12" s="9"/>
    </row>
    <row r="13" spans="1:15" ht="15.75" customHeight="1" x14ac:dyDescent="0.2">
      <c r="A13" s="3"/>
      <c r="B13" s="35"/>
      <c r="C13" s="84"/>
      <c r="D13" s="297"/>
      <c r="E13" s="297"/>
      <c r="F13" s="297"/>
      <c r="G13" s="29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94"/>
      <c r="F15" s="294"/>
      <c r="G15" s="295"/>
      <c r="H15" s="295"/>
      <c r="I15" s="295" t="s">
        <v>28</v>
      </c>
      <c r="J15" s="296"/>
    </row>
    <row r="16" spans="1:15" ht="23.25" customHeight="1" x14ac:dyDescent="0.2">
      <c r="A16" s="130" t="s">
        <v>23</v>
      </c>
      <c r="B16" s="131" t="s">
        <v>23</v>
      </c>
      <c r="C16" s="47"/>
      <c r="D16" s="48"/>
      <c r="E16" s="309"/>
      <c r="F16" s="310"/>
      <c r="G16" s="309"/>
      <c r="H16" s="310"/>
      <c r="I16" s="309">
        <f>SUMIF(F47:F53,A16,I47:I53)+SUMIF(F47:F53,"PSU",I47:I53)</f>
        <v>0</v>
      </c>
      <c r="J16" s="293"/>
    </row>
    <row r="17" spans="1:10" ht="23.25" customHeight="1" x14ac:dyDescent="0.2">
      <c r="A17" s="130" t="s">
        <v>24</v>
      </c>
      <c r="B17" s="131" t="s">
        <v>24</v>
      </c>
      <c r="C17" s="47"/>
      <c r="D17" s="48"/>
      <c r="E17" s="309"/>
      <c r="F17" s="310"/>
      <c r="G17" s="309"/>
      <c r="H17" s="310"/>
      <c r="I17" s="309">
        <f>SUMIF(F47:F53,A17,I47:I53)</f>
        <v>0</v>
      </c>
      <c r="J17" s="293"/>
    </row>
    <row r="18" spans="1:10" ht="23.25" customHeight="1" x14ac:dyDescent="0.2">
      <c r="A18" s="130" t="s">
        <v>25</v>
      </c>
      <c r="B18" s="131" t="s">
        <v>25</v>
      </c>
      <c r="C18" s="47"/>
      <c r="D18" s="48"/>
      <c r="E18" s="309"/>
      <c r="F18" s="310"/>
      <c r="G18" s="309"/>
      <c r="H18" s="310"/>
      <c r="I18" s="309">
        <f>SUMIF(F47:F53,A18,I47:I53)</f>
        <v>0</v>
      </c>
      <c r="J18" s="293"/>
    </row>
    <row r="19" spans="1:10" ht="23.25" customHeight="1" x14ac:dyDescent="0.2">
      <c r="A19" s="130" t="s">
        <v>71</v>
      </c>
      <c r="B19" s="131" t="s">
        <v>26</v>
      </c>
      <c r="C19" s="47"/>
      <c r="D19" s="48"/>
      <c r="E19" s="309"/>
      <c r="F19" s="310"/>
      <c r="G19" s="309"/>
      <c r="H19" s="310"/>
      <c r="I19" s="309">
        <f>SUMIF(F47:F53,A19,I47:I53)</f>
        <v>0</v>
      </c>
      <c r="J19" s="293"/>
    </row>
    <row r="20" spans="1:10" ht="23.25" customHeight="1" x14ac:dyDescent="0.2">
      <c r="A20" s="130" t="s">
        <v>72</v>
      </c>
      <c r="B20" s="131" t="s">
        <v>27</v>
      </c>
      <c r="C20" s="47"/>
      <c r="D20" s="48"/>
      <c r="E20" s="309"/>
      <c r="F20" s="310"/>
      <c r="G20" s="309"/>
      <c r="H20" s="310"/>
      <c r="I20" s="309">
        <f>SUMIF(F47:F53,A20,I47:I53)</f>
        <v>0</v>
      </c>
      <c r="J20" s="293"/>
    </row>
    <row r="21" spans="1:10" ht="23.25" customHeight="1" x14ac:dyDescent="0.2">
      <c r="A21" s="3"/>
      <c r="B21" s="63" t="s">
        <v>28</v>
      </c>
      <c r="C21" s="64"/>
      <c r="D21" s="65"/>
      <c r="E21" s="311"/>
      <c r="F21" s="312"/>
      <c r="G21" s="311"/>
      <c r="H21" s="312"/>
      <c r="I21" s="311">
        <f>SUM(I16:J20)</f>
        <v>0</v>
      </c>
      <c r="J21" s="286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315">
        <f>ZakladDPHSniVypocet</f>
        <v>0</v>
      </c>
      <c r="H23" s="316"/>
      <c r="I23" s="316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313">
        <f>ZakladDPHSni*SazbaDPH1/100</f>
        <v>0</v>
      </c>
      <c r="H24" s="314"/>
      <c r="I24" s="314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69"/>
      <c r="H25" s="70"/>
      <c r="I25" s="70">
        <f>I21</f>
        <v>0</v>
      </c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78">
        <f>I25*0.21</f>
        <v>0</v>
      </c>
      <c r="H26" s="279"/>
      <c r="I26" s="27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80"/>
      <c r="H27" s="280"/>
      <c r="I27" s="280"/>
      <c r="J27" s="52" t="str">
        <f t="shared" si="0"/>
        <v>CZK</v>
      </c>
    </row>
    <row r="28" spans="1:10" ht="27.75" hidden="1" customHeight="1" thickBot="1" x14ac:dyDescent="0.25">
      <c r="A28" s="3"/>
      <c r="B28" s="103" t="s">
        <v>22</v>
      </c>
      <c r="C28" s="104"/>
      <c r="D28" s="104"/>
      <c r="E28" s="105"/>
      <c r="F28" s="106"/>
      <c r="G28" s="281">
        <f>ZakladDPHSniVypocet+ZakladDPHZaklVypocet</f>
        <v>0</v>
      </c>
      <c r="H28" s="281"/>
      <c r="I28" s="281"/>
      <c r="J28" s="107" t="str">
        <f t="shared" si="0"/>
        <v>CZK</v>
      </c>
    </row>
    <row r="29" spans="1:10" ht="27.75" customHeight="1" thickBot="1" x14ac:dyDescent="0.25">
      <c r="A29" s="3"/>
      <c r="B29" s="103" t="s">
        <v>35</v>
      </c>
      <c r="C29" s="108"/>
      <c r="D29" s="108"/>
      <c r="E29" s="108"/>
      <c r="F29" s="108"/>
      <c r="G29" s="282">
        <f>DPHZakl+ZakladDPHZakl</f>
        <v>0</v>
      </c>
      <c r="H29" s="282"/>
      <c r="I29" s="282"/>
      <c r="J29" s="109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83"/>
      <c r="E34" s="283"/>
      <c r="G34" s="283"/>
      <c r="H34" s="283"/>
      <c r="I34" s="283"/>
      <c r="J34" s="31"/>
    </row>
    <row r="35" spans="1:10" ht="12.75" customHeight="1" x14ac:dyDescent="0.2">
      <c r="A35" s="3"/>
      <c r="B35" s="3"/>
      <c r="D35" s="271" t="s">
        <v>2</v>
      </c>
      <c r="E35" s="27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5"/>
      <c r="G37" s="95"/>
      <c r="H37" s="95"/>
      <c r="I37" s="95"/>
      <c r="J37" s="2"/>
    </row>
    <row r="38" spans="1:10" ht="25.5" hidden="1" customHeight="1" x14ac:dyDescent="0.2">
      <c r="A38" s="87" t="s">
        <v>37</v>
      </c>
      <c r="B38" s="89" t="s">
        <v>16</v>
      </c>
      <c r="C38" s="90" t="s">
        <v>5</v>
      </c>
      <c r="D38" s="91"/>
      <c r="E38" s="91"/>
      <c r="F38" s="96" t="str">
        <f>B23</f>
        <v>Základ pro sníženou DPH</v>
      </c>
      <c r="G38" s="96" t="str">
        <f>B25</f>
        <v>Základ pro základní DPH</v>
      </c>
      <c r="H38" s="97" t="s">
        <v>17</v>
      </c>
      <c r="I38" s="97" t="s">
        <v>1</v>
      </c>
      <c r="J38" s="92" t="s">
        <v>0</v>
      </c>
    </row>
    <row r="39" spans="1:10" ht="25.5" hidden="1" customHeight="1" x14ac:dyDescent="0.2">
      <c r="A39" s="87">
        <v>1</v>
      </c>
      <c r="B39" s="93" t="s">
        <v>52</v>
      </c>
      <c r="C39" s="323" t="s">
        <v>46</v>
      </c>
      <c r="D39" s="324"/>
      <c r="E39" s="324"/>
      <c r="F39" s="98">
        <f>'Rozpočet Pol-chodníky sektor A'!AC117</f>
        <v>0</v>
      </c>
      <c r="G39" s="99">
        <f>'Rozpočet Pol-chodníky sektor A'!AD117</f>
        <v>0</v>
      </c>
      <c r="H39" s="100">
        <f>(F39*SazbaDPH1/100)+(G39*SazbaDPH2/100)</f>
        <v>0</v>
      </c>
      <c r="I39" s="100">
        <f>F39+G39+H39</f>
        <v>0</v>
      </c>
      <c r="J39" s="94" t="str">
        <f>IF(CenaCelkemVypocet=0,"",I39/CenaCelkemVypocet*100)</f>
        <v/>
      </c>
    </row>
    <row r="40" spans="1:10" ht="25.5" hidden="1" customHeight="1" x14ac:dyDescent="0.2">
      <c r="A40" s="87"/>
      <c r="B40" s="325" t="s">
        <v>53</v>
      </c>
      <c r="C40" s="326"/>
      <c r="D40" s="326"/>
      <c r="E40" s="327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2">
        <f>SUMIF(A39:A39,"=1",I39:I39)</f>
        <v>0</v>
      </c>
      <c r="J40" s="88">
        <f>SUMIF(A39:A39,"=1",J39:J39)</f>
        <v>0</v>
      </c>
    </row>
    <row r="44" spans="1:10" ht="15.75" x14ac:dyDescent="0.25">
      <c r="B44" s="110" t="s">
        <v>55</v>
      </c>
    </row>
    <row r="46" spans="1:10" ht="25.5" customHeight="1" x14ac:dyDescent="0.2">
      <c r="A46" s="111"/>
      <c r="B46" s="115" t="s">
        <v>16</v>
      </c>
      <c r="C46" s="115" t="s">
        <v>5</v>
      </c>
      <c r="D46" s="116"/>
      <c r="E46" s="116"/>
      <c r="F46" s="119" t="s">
        <v>56</v>
      </c>
      <c r="G46" s="119"/>
      <c r="H46" s="119"/>
      <c r="I46" s="328" t="s">
        <v>28</v>
      </c>
      <c r="J46" s="328"/>
    </row>
    <row r="47" spans="1:10" ht="25.5" customHeight="1" x14ac:dyDescent="0.2">
      <c r="A47" s="112"/>
      <c r="B47" s="120" t="s">
        <v>57</v>
      </c>
      <c r="C47" s="330" t="s">
        <v>58</v>
      </c>
      <c r="D47" s="331"/>
      <c r="E47" s="331"/>
      <c r="F47" s="122" t="s">
        <v>23</v>
      </c>
      <c r="G47" s="123"/>
      <c r="H47" s="123"/>
      <c r="I47" s="329">
        <f>'Rozpočet Pol-chodníky sektor A'!G8</f>
        <v>0</v>
      </c>
      <c r="J47" s="329"/>
    </row>
    <row r="48" spans="1:10" ht="25.5" customHeight="1" x14ac:dyDescent="0.2">
      <c r="A48" s="112"/>
      <c r="B48" s="114" t="s">
        <v>59</v>
      </c>
      <c r="C48" s="321" t="s">
        <v>60</v>
      </c>
      <c r="D48" s="322"/>
      <c r="E48" s="322"/>
      <c r="F48" s="124" t="s">
        <v>23</v>
      </c>
      <c r="G48" s="125"/>
      <c r="H48" s="125"/>
      <c r="I48" s="320">
        <f>'Rozpočet Pol-chodníky sektor A'!G37</f>
        <v>0</v>
      </c>
      <c r="J48" s="320"/>
    </row>
    <row r="49" spans="1:10" ht="25.5" customHeight="1" x14ac:dyDescent="0.2">
      <c r="A49" s="112"/>
      <c r="B49" s="114" t="s">
        <v>61</v>
      </c>
      <c r="C49" s="321" t="s">
        <v>62</v>
      </c>
      <c r="D49" s="322"/>
      <c r="E49" s="322"/>
      <c r="F49" s="124" t="s">
        <v>23</v>
      </c>
      <c r="G49" s="125"/>
      <c r="H49" s="125"/>
      <c r="I49" s="320">
        <f>'Rozpočet Pol-chodníky sektor A'!G60</f>
        <v>0</v>
      </c>
      <c r="J49" s="320"/>
    </row>
    <row r="50" spans="1:10" ht="25.5" customHeight="1" x14ac:dyDescent="0.2">
      <c r="A50" s="112"/>
      <c r="B50" s="114" t="s">
        <v>63</v>
      </c>
      <c r="C50" s="321" t="s">
        <v>64</v>
      </c>
      <c r="D50" s="322"/>
      <c r="E50" s="322"/>
      <c r="F50" s="124" t="s">
        <v>23</v>
      </c>
      <c r="G50" s="125"/>
      <c r="H50" s="125"/>
      <c r="I50" s="320">
        <f>'Rozpočet Pol-chodníky sektor A'!G62</f>
        <v>0</v>
      </c>
      <c r="J50" s="320"/>
    </row>
    <row r="51" spans="1:10" ht="25.5" customHeight="1" x14ac:dyDescent="0.2">
      <c r="A51" s="112"/>
      <c r="B51" s="114" t="s">
        <v>65</v>
      </c>
      <c r="C51" s="321" t="s">
        <v>66</v>
      </c>
      <c r="D51" s="322"/>
      <c r="E51" s="322"/>
      <c r="F51" s="124" t="s">
        <v>23</v>
      </c>
      <c r="G51" s="125"/>
      <c r="H51" s="125"/>
      <c r="I51" s="320">
        <f>'Rozpočet Pol-chodníky sektor A'!G82</f>
        <v>0</v>
      </c>
      <c r="J51" s="320"/>
    </row>
    <row r="52" spans="1:10" ht="25.5" customHeight="1" x14ac:dyDescent="0.2">
      <c r="A52" s="112"/>
      <c r="B52" s="114" t="s">
        <v>67</v>
      </c>
      <c r="C52" s="321" t="s">
        <v>68</v>
      </c>
      <c r="D52" s="322"/>
      <c r="E52" s="322"/>
      <c r="F52" s="124" t="s">
        <v>23</v>
      </c>
      <c r="G52" s="125"/>
      <c r="H52" s="125"/>
      <c r="I52" s="320">
        <f>'Rozpočet Pol-chodníky sektor A'!G90</f>
        <v>0</v>
      </c>
      <c r="J52" s="320"/>
    </row>
    <row r="53" spans="1:10" ht="25.5" customHeight="1" x14ac:dyDescent="0.2">
      <c r="A53" s="112"/>
      <c r="B53" s="121" t="s">
        <v>69</v>
      </c>
      <c r="C53" s="260" t="s">
        <v>70</v>
      </c>
      <c r="D53" s="261"/>
      <c r="E53" s="261"/>
      <c r="F53" s="126" t="s">
        <v>23</v>
      </c>
      <c r="G53" s="127"/>
      <c r="H53" s="127"/>
      <c r="I53" s="262">
        <f>'Rozpočet Pol-chodníky sektor A'!G92</f>
        <v>0</v>
      </c>
      <c r="J53" s="262"/>
    </row>
    <row r="54" spans="1:10" ht="25.5" customHeight="1" x14ac:dyDescent="0.2">
      <c r="A54" s="113"/>
      <c r="B54" s="117" t="s">
        <v>1</v>
      </c>
      <c r="C54" s="117"/>
      <c r="D54" s="118"/>
      <c r="E54" s="118"/>
      <c r="F54" s="128"/>
      <c r="G54" s="129"/>
      <c r="H54" s="129"/>
      <c r="I54" s="263">
        <f>SUM(I47:I53)</f>
        <v>0</v>
      </c>
      <c r="J54" s="263"/>
    </row>
    <row r="55" spans="1:10" x14ac:dyDescent="0.2">
      <c r="F55" s="86"/>
      <c r="G55" s="86"/>
      <c r="H55" s="86"/>
      <c r="I55" s="86"/>
      <c r="J55" s="86"/>
    </row>
    <row r="56" spans="1:10" x14ac:dyDescent="0.2">
      <c r="F56" s="86"/>
      <c r="G56" s="86"/>
      <c r="H56" s="86"/>
      <c r="I56" s="86"/>
      <c r="J56" s="86"/>
    </row>
    <row r="57" spans="1:10" x14ac:dyDescent="0.2">
      <c r="F57" s="86"/>
      <c r="G57" s="86"/>
      <c r="H57" s="86"/>
      <c r="I57" s="86"/>
      <c r="J57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I49:J49"/>
    <mergeCell ref="C49:E49"/>
    <mergeCell ref="I50:J50"/>
    <mergeCell ref="C50:E50"/>
    <mergeCell ref="I54:J54"/>
    <mergeCell ref="I51:J51"/>
    <mergeCell ref="C51:E51"/>
    <mergeCell ref="I52:J52"/>
    <mergeCell ref="C52:E52"/>
    <mergeCell ref="I53:J53"/>
    <mergeCell ref="C53:E53"/>
    <mergeCell ref="D34:E34"/>
    <mergeCell ref="D35:E35"/>
    <mergeCell ref="G19:H19"/>
    <mergeCell ref="G20:H20"/>
    <mergeCell ref="I48:J48"/>
    <mergeCell ref="C48:E48"/>
    <mergeCell ref="C39:E39"/>
    <mergeCell ref="B40:E40"/>
    <mergeCell ref="I46:J46"/>
    <mergeCell ref="I47:J47"/>
    <mergeCell ref="C47:E47"/>
    <mergeCell ref="G34:I34"/>
    <mergeCell ref="G28:I28"/>
    <mergeCell ref="B1:J1"/>
    <mergeCell ref="G26:I26"/>
    <mergeCell ref="G27:I27"/>
    <mergeCell ref="G29:I29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D59C-2CBD-43A6-9EB4-8BC53A25766C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332" t="s">
        <v>6</v>
      </c>
      <c r="B1" s="332"/>
      <c r="C1" s="333"/>
      <c r="D1" s="332"/>
      <c r="E1" s="332"/>
      <c r="F1" s="332"/>
      <c r="G1" s="332"/>
    </row>
    <row r="2" spans="1:7" ht="24.95" customHeight="1" x14ac:dyDescent="0.2">
      <c r="A2" s="68" t="s">
        <v>41</v>
      </c>
      <c r="B2" s="67"/>
      <c r="C2" s="334"/>
      <c r="D2" s="334"/>
      <c r="E2" s="334"/>
      <c r="F2" s="334"/>
      <c r="G2" s="335"/>
    </row>
    <row r="3" spans="1:7" ht="24.95" hidden="1" customHeight="1" x14ac:dyDescent="0.2">
      <c r="A3" s="68" t="s">
        <v>7</v>
      </c>
      <c r="B3" s="67"/>
      <c r="C3" s="334"/>
      <c r="D3" s="334"/>
      <c r="E3" s="334"/>
      <c r="F3" s="334"/>
      <c r="G3" s="335"/>
    </row>
    <row r="4" spans="1:7" ht="24.95" hidden="1" customHeight="1" x14ac:dyDescent="0.2">
      <c r="A4" s="68" t="s">
        <v>8</v>
      </c>
      <c r="B4" s="67"/>
      <c r="C4" s="334"/>
      <c r="D4" s="334"/>
      <c r="E4" s="334"/>
      <c r="F4" s="334"/>
      <c r="G4" s="335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D168-C27D-4ADB-AD2A-DDDA42E3CDE8}">
  <sheetPr>
    <outlinePr summaryBelow="0"/>
  </sheetPr>
  <dimension ref="A1:BH127"/>
  <sheetViews>
    <sheetView topLeftCell="D1" workbookViewId="0">
      <selection activeCell="F15" sqref="F15"/>
    </sheetView>
  </sheetViews>
  <sheetFormatPr defaultRowHeight="12.75" outlineLevelRow="1" x14ac:dyDescent="0.2"/>
  <cols>
    <col min="1" max="1" width="4.28515625" customWidth="1"/>
    <col min="2" max="2" width="14.42578125" style="85" customWidth="1"/>
    <col min="3" max="3" width="38.28515625" style="8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48" t="s">
        <v>6</v>
      </c>
      <c r="B1" s="348"/>
      <c r="C1" s="348"/>
      <c r="D1" s="348"/>
      <c r="E1" s="348"/>
      <c r="F1" s="348"/>
      <c r="G1" s="348"/>
      <c r="AE1" t="s">
        <v>74</v>
      </c>
    </row>
    <row r="2" spans="1:60" ht="24.95" customHeight="1" x14ac:dyDescent="0.2">
      <c r="A2" s="134" t="s">
        <v>73</v>
      </c>
      <c r="B2" s="132"/>
      <c r="C2" s="349" t="s">
        <v>46</v>
      </c>
      <c r="D2" s="350"/>
      <c r="E2" s="350"/>
      <c r="F2" s="350"/>
      <c r="G2" s="351"/>
      <c r="AE2" t="s">
        <v>75</v>
      </c>
    </row>
    <row r="3" spans="1:60" ht="24.95" customHeight="1" x14ac:dyDescent="0.2">
      <c r="A3" s="135" t="s">
        <v>7</v>
      </c>
      <c r="B3" s="133"/>
      <c r="C3" s="352" t="s">
        <v>43</v>
      </c>
      <c r="D3" s="353"/>
      <c r="E3" s="353"/>
      <c r="F3" s="353"/>
      <c r="G3" s="354"/>
      <c r="AE3" t="s">
        <v>76</v>
      </c>
    </row>
    <row r="4" spans="1:60" ht="24.95" hidden="1" customHeight="1" x14ac:dyDescent="0.2">
      <c r="A4" s="135" t="s">
        <v>8</v>
      </c>
      <c r="B4" s="133"/>
      <c r="C4" s="352"/>
      <c r="D4" s="353"/>
      <c r="E4" s="353"/>
      <c r="F4" s="353"/>
      <c r="G4" s="354"/>
      <c r="AE4" t="s">
        <v>77</v>
      </c>
    </row>
    <row r="5" spans="1:60" hidden="1" x14ac:dyDescent="0.2">
      <c r="A5" s="136" t="s">
        <v>78</v>
      </c>
      <c r="B5" s="137"/>
      <c r="C5" s="137"/>
      <c r="D5" s="138"/>
      <c r="E5" s="138"/>
      <c r="F5" s="138"/>
      <c r="G5" s="139"/>
      <c r="AE5" t="s">
        <v>79</v>
      </c>
    </row>
    <row r="7" spans="1:60" ht="38.25" x14ac:dyDescent="0.2">
      <c r="A7" s="144" t="s">
        <v>80</v>
      </c>
      <c r="B7" s="145" t="s">
        <v>81</v>
      </c>
      <c r="C7" s="145" t="s">
        <v>82</v>
      </c>
      <c r="D7" s="144" t="s">
        <v>83</v>
      </c>
      <c r="E7" s="144" t="s">
        <v>84</v>
      </c>
      <c r="F7" s="140" t="s">
        <v>85</v>
      </c>
      <c r="G7" s="161" t="s">
        <v>28</v>
      </c>
      <c r="H7" s="162" t="s">
        <v>29</v>
      </c>
      <c r="I7" s="162" t="s">
        <v>86</v>
      </c>
      <c r="J7" s="162" t="s">
        <v>30</v>
      </c>
      <c r="K7" s="162" t="s">
        <v>87</v>
      </c>
      <c r="L7" s="162" t="s">
        <v>88</v>
      </c>
      <c r="M7" s="162" t="s">
        <v>89</v>
      </c>
      <c r="N7" s="162" t="s">
        <v>90</v>
      </c>
      <c r="O7" s="162" t="s">
        <v>91</v>
      </c>
      <c r="P7" s="162" t="s">
        <v>92</v>
      </c>
      <c r="Q7" s="162" t="s">
        <v>93</v>
      </c>
      <c r="R7" s="162" t="s">
        <v>94</v>
      </c>
      <c r="S7" s="162" t="s">
        <v>95</v>
      </c>
      <c r="T7" s="162" t="s">
        <v>96</v>
      </c>
      <c r="U7" s="147" t="s">
        <v>97</v>
      </c>
    </row>
    <row r="8" spans="1:60" x14ac:dyDescent="0.2">
      <c r="A8" s="163" t="s">
        <v>98</v>
      </c>
      <c r="B8" s="164" t="s">
        <v>57</v>
      </c>
      <c r="C8" s="165" t="s">
        <v>58</v>
      </c>
      <c r="D8" s="166"/>
      <c r="E8" s="167"/>
      <c r="F8" s="168"/>
      <c r="G8" s="168">
        <f>SUMIF(AE9:AE36,"&lt;&gt;NOR",G9:G36)</f>
        <v>0</v>
      </c>
      <c r="H8" s="168"/>
      <c r="I8" s="168">
        <f>SUM(I9:I36)</f>
        <v>0</v>
      </c>
      <c r="J8" s="168"/>
      <c r="K8" s="168">
        <f>SUM(K9:K36)</f>
        <v>0</v>
      </c>
      <c r="L8" s="168"/>
      <c r="M8" s="168">
        <f>SUM(M9:M36)</f>
        <v>0</v>
      </c>
      <c r="N8" s="146"/>
      <c r="O8" s="146">
        <f>SUM(O9:O36)</f>
        <v>0</v>
      </c>
      <c r="P8" s="146"/>
      <c r="Q8" s="146">
        <f>SUM(Q9:Q36)</f>
        <v>181.39915999999999</v>
      </c>
      <c r="R8" s="146"/>
      <c r="S8" s="146"/>
      <c r="T8" s="163"/>
      <c r="U8" s="146">
        <f>SUM(U9:U36)</f>
        <v>193.70000000000002</v>
      </c>
      <c r="AE8" t="s">
        <v>99</v>
      </c>
    </row>
    <row r="9" spans="1:60" outlineLevel="1" x14ac:dyDescent="0.2">
      <c r="A9" s="142">
        <v>1</v>
      </c>
      <c r="B9" s="142" t="s">
        <v>100</v>
      </c>
      <c r="C9" s="179" t="s">
        <v>101</v>
      </c>
      <c r="D9" s="148" t="s">
        <v>102</v>
      </c>
      <c r="E9" s="155">
        <v>9.5350000000000001</v>
      </c>
      <c r="F9" s="158"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9">
        <v>0</v>
      </c>
      <c r="O9" s="149">
        <f>ROUND(E9*N9,5)</f>
        <v>0</v>
      </c>
      <c r="P9" s="149">
        <v>0</v>
      </c>
      <c r="Q9" s="149">
        <f>ROUND(E9*P9,5)</f>
        <v>0</v>
      </c>
      <c r="R9" s="149"/>
      <c r="S9" s="149"/>
      <c r="T9" s="150">
        <v>0.36499999999999999</v>
      </c>
      <c r="U9" s="149">
        <f>ROUND(E9*T9,2)</f>
        <v>3.48</v>
      </c>
      <c r="V9" s="141"/>
      <c r="W9" s="141"/>
      <c r="X9" s="141"/>
      <c r="Y9" s="141"/>
      <c r="Z9" s="141"/>
      <c r="AA9" s="141"/>
      <c r="AB9" s="141"/>
      <c r="AC9" s="141"/>
      <c r="AD9" s="141"/>
      <c r="AE9" s="141" t="s">
        <v>103</v>
      </c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outlineLevel="1" x14ac:dyDescent="0.2">
      <c r="A10" s="142"/>
      <c r="B10" s="142"/>
      <c r="C10" s="180" t="s">
        <v>104</v>
      </c>
      <c r="D10" s="151"/>
      <c r="E10" s="156">
        <v>6.36</v>
      </c>
      <c r="F10" s="159"/>
      <c r="G10" s="159"/>
      <c r="H10" s="159"/>
      <c r="I10" s="159"/>
      <c r="J10" s="159"/>
      <c r="K10" s="159"/>
      <c r="L10" s="159"/>
      <c r="M10" s="159"/>
      <c r="N10" s="149"/>
      <c r="O10" s="149"/>
      <c r="P10" s="149"/>
      <c r="Q10" s="149"/>
      <c r="R10" s="149"/>
      <c r="S10" s="149"/>
      <c r="T10" s="150"/>
      <c r="U10" s="149"/>
      <c r="V10" s="141"/>
      <c r="W10" s="141"/>
      <c r="X10" s="141"/>
      <c r="Y10" s="141"/>
      <c r="Z10" s="141"/>
      <c r="AA10" s="141"/>
      <c r="AB10" s="141"/>
      <c r="AC10" s="141"/>
      <c r="AD10" s="141"/>
      <c r="AE10" s="141" t="s">
        <v>105</v>
      </c>
      <c r="AF10" s="141">
        <v>0</v>
      </c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42"/>
      <c r="B11" s="142"/>
      <c r="C11" s="180" t="s">
        <v>106</v>
      </c>
      <c r="D11" s="151"/>
      <c r="E11" s="156">
        <v>3.1749999999999998</v>
      </c>
      <c r="F11" s="159"/>
      <c r="G11" s="159"/>
      <c r="H11" s="159"/>
      <c r="I11" s="159"/>
      <c r="J11" s="159"/>
      <c r="K11" s="159"/>
      <c r="L11" s="159"/>
      <c r="M11" s="159"/>
      <c r="N11" s="149"/>
      <c r="O11" s="149"/>
      <c r="P11" s="149"/>
      <c r="Q11" s="149"/>
      <c r="R11" s="149"/>
      <c r="S11" s="149"/>
      <c r="T11" s="150"/>
      <c r="U11" s="149"/>
      <c r="V11" s="141"/>
      <c r="W11" s="141"/>
      <c r="X11" s="141"/>
      <c r="Y11" s="141"/>
      <c r="Z11" s="141"/>
      <c r="AA11" s="141"/>
      <c r="AB11" s="141"/>
      <c r="AC11" s="141"/>
      <c r="AD11" s="141"/>
      <c r="AE11" s="141" t="s">
        <v>105</v>
      </c>
      <c r="AF11" s="141">
        <v>0</v>
      </c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outlineLevel="1" x14ac:dyDescent="0.2">
      <c r="A12" s="142">
        <v>2</v>
      </c>
      <c r="B12" s="142" t="s">
        <v>107</v>
      </c>
      <c r="C12" s="179" t="s">
        <v>108</v>
      </c>
      <c r="D12" s="148" t="s">
        <v>109</v>
      </c>
      <c r="E12" s="155">
        <v>249.27</v>
      </c>
      <c r="F12" s="158">
        <f>H12+J12</f>
        <v>0</v>
      </c>
      <c r="G12" s="159">
        <f>ROUND(E12*F12,2)</f>
        <v>0</v>
      </c>
      <c r="H12" s="159"/>
      <c r="I12" s="159">
        <f>ROUND(E12*H12,2)</f>
        <v>0</v>
      </c>
      <c r="J12" s="159"/>
      <c r="K12" s="159">
        <f>ROUND(E12*J12,2)</f>
        <v>0</v>
      </c>
      <c r="L12" s="159">
        <v>21</v>
      </c>
      <c r="M12" s="159">
        <f>G12*(1+L12/100)</f>
        <v>0</v>
      </c>
      <c r="N12" s="149">
        <v>0</v>
      </c>
      <c r="O12" s="149">
        <f>ROUND(E12*N12,5)</f>
        <v>0</v>
      </c>
      <c r="P12" s="149">
        <v>0.33</v>
      </c>
      <c r="Q12" s="149">
        <f>ROUND(E12*P12,5)</f>
        <v>82.259100000000004</v>
      </c>
      <c r="R12" s="149"/>
      <c r="S12" s="149"/>
      <c r="T12" s="150">
        <v>0.06</v>
      </c>
      <c r="U12" s="149">
        <f>ROUND(E12*T12,2)</f>
        <v>14.96</v>
      </c>
      <c r="V12" s="141"/>
      <c r="W12" s="141"/>
      <c r="X12" s="141"/>
      <c r="Y12" s="141"/>
      <c r="Z12" s="141"/>
      <c r="AA12" s="141"/>
      <c r="AB12" s="141"/>
      <c r="AC12" s="141"/>
      <c r="AD12" s="141"/>
      <c r="AE12" s="141" t="s">
        <v>103</v>
      </c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</row>
    <row r="13" spans="1:60" outlineLevel="1" x14ac:dyDescent="0.2">
      <c r="A13" s="142"/>
      <c r="B13" s="142"/>
      <c r="C13" s="180" t="s">
        <v>110</v>
      </c>
      <c r="D13" s="151"/>
      <c r="E13" s="156">
        <v>180.42</v>
      </c>
      <c r="F13" s="159"/>
      <c r="G13" s="159"/>
      <c r="H13" s="159"/>
      <c r="I13" s="159"/>
      <c r="J13" s="159"/>
      <c r="K13" s="159"/>
      <c r="L13" s="159"/>
      <c r="M13" s="159"/>
      <c r="N13" s="149"/>
      <c r="O13" s="149"/>
      <c r="P13" s="149"/>
      <c r="Q13" s="149"/>
      <c r="R13" s="149"/>
      <c r="S13" s="149"/>
      <c r="T13" s="150"/>
      <c r="U13" s="149"/>
      <c r="V13" s="141"/>
      <c r="W13" s="141"/>
      <c r="X13" s="141"/>
      <c r="Y13" s="141"/>
      <c r="Z13" s="141"/>
      <c r="AA13" s="141"/>
      <c r="AB13" s="141"/>
      <c r="AC13" s="141"/>
      <c r="AD13" s="141"/>
      <c r="AE13" s="141" t="s">
        <v>105</v>
      </c>
      <c r="AF13" s="141">
        <v>0</v>
      </c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</row>
    <row r="14" spans="1:60" outlineLevel="1" x14ac:dyDescent="0.2">
      <c r="A14" s="142"/>
      <c r="B14" s="142"/>
      <c r="C14" s="180" t="s">
        <v>111</v>
      </c>
      <c r="D14" s="151"/>
      <c r="E14" s="156">
        <v>68.849999999999994</v>
      </c>
      <c r="F14" s="159"/>
      <c r="G14" s="159"/>
      <c r="H14" s="159"/>
      <c r="I14" s="159"/>
      <c r="J14" s="159"/>
      <c r="K14" s="159"/>
      <c r="L14" s="159"/>
      <c r="M14" s="159"/>
      <c r="N14" s="149"/>
      <c r="O14" s="149"/>
      <c r="P14" s="149"/>
      <c r="Q14" s="149"/>
      <c r="R14" s="149"/>
      <c r="S14" s="149"/>
      <c r="T14" s="150"/>
      <c r="U14" s="149"/>
      <c r="V14" s="141"/>
      <c r="W14" s="141"/>
      <c r="X14" s="141"/>
      <c r="Y14" s="141"/>
      <c r="Z14" s="141"/>
      <c r="AA14" s="141"/>
      <c r="AB14" s="141"/>
      <c r="AC14" s="141"/>
      <c r="AD14" s="141"/>
      <c r="AE14" s="141" t="s">
        <v>105</v>
      </c>
      <c r="AF14" s="141">
        <v>0</v>
      </c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outlineLevel="1" x14ac:dyDescent="0.2">
      <c r="A15" s="142">
        <v>3</v>
      </c>
      <c r="B15" s="142" t="s">
        <v>112</v>
      </c>
      <c r="C15" s="179" t="s">
        <v>113</v>
      </c>
      <c r="D15" s="148" t="s">
        <v>109</v>
      </c>
      <c r="E15" s="155">
        <v>82.94</v>
      </c>
      <c r="F15" s="158">
        <f>H15+J15</f>
        <v>0</v>
      </c>
      <c r="G15" s="159">
        <f>ROUND(E15*F15,2)</f>
        <v>0</v>
      </c>
      <c r="H15" s="159"/>
      <c r="I15" s="159">
        <f>ROUND(E15*H15,2)</f>
        <v>0</v>
      </c>
      <c r="J15" s="159"/>
      <c r="K15" s="159">
        <f>ROUND(E15*J15,2)</f>
        <v>0</v>
      </c>
      <c r="L15" s="159">
        <v>21</v>
      </c>
      <c r="M15" s="159">
        <f>G15*(1+L15/100)</f>
        <v>0</v>
      </c>
      <c r="N15" s="149">
        <v>0</v>
      </c>
      <c r="O15" s="149">
        <f>ROUND(E15*N15,5)</f>
        <v>0</v>
      </c>
      <c r="P15" s="149">
        <v>0.22</v>
      </c>
      <c r="Q15" s="149">
        <f>ROUND(E15*P15,5)</f>
        <v>18.2468</v>
      </c>
      <c r="R15" s="149"/>
      <c r="S15" s="149"/>
      <c r="T15" s="150">
        <v>0.251</v>
      </c>
      <c r="U15" s="149">
        <f>ROUND(E15*T15,2)</f>
        <v>20.82</v>
      </c>
      <c r="V15" s="141"/>
      <c r="W15" s="141"/>
      <c r="X15" s="141"/>
      <c r="Y15" s="141"/>
      <c r="Z15" s="141"/>
      <c r="AA15" s="141"/>
      <c r="AB15" s="141"/>
      <c r="AC15" s="141"/>
      <c r="AD15" s="141"/>
      <c r="AE15" s="141" t="s">
        <v>103</v>
      </c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</row>
    <row r="16" spans="1:60" outlineLevel="1" x14ac:dyDescent="0.2">
      <c r="A16" s="142"/>
      <c r="B16" s="142"/>
      <c r="C16" s="180" t="s">
        <v>114</v>
      </c>
      <c r="D16" s="151"/>
      <c r="E16" s="156">
        <v>15.2</v>
      </c>
      <c r="F16" s="159"/>
      <c r="G16" s="159"/>
      <c r="H16" s="159"/>
      <c r="I16" s="159"/>
      <c r="J16" s="159"/>
      <c r="K16" s="159"/>
      <c r="L16" s="159"/>
      <c r="M16" s="159"/>
      <c r="N16" s="149"/>
      <c r="O16" s="149"/>
      <c r="P16" s="149"/>
      <c r="Q16" s="149"/>
      <c r="R16" s="149"/>
      <c r="S16" s="149"/>
      <c r="T16" s="150"/>
      <c r="U16" s="149"/>
      <c r="V16" s="141"/>
      <c r="W16" s="141"/>
      <c r="X16" s="141"/>
      <c r="Y16" s="141"/>
      <c r="Z16" s="141"/>
      <c r="AA16" s="141"/>
      <c r="AB16" s="141"/>
      <c r="AC16" s="141"/>
      <c r="AD16" s="141"/>
      <c r="AE16" s="141" t="s">
        <v>105</v>
      </c>
      <c r="AF16" s="141">
        <v>0</v>
      </c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outlineLevel="1" x14ac:dyDescent="0.2">
      <c r="A17" s="142"/>
      <c r="B17" s="142"/>
      <c r="C17" s="180" t="s">
        <v>115</v>
      </c>
      <c r="D17" s="151"/>
      <c r="E17" s="156">
        <v>67.739999999999995</v>
      </c>
      <c r="F17" s="159"/>
      <c r="G17" s="159"/>
      <c r="H17" s="159"/>
      <c r="I17" s="159"/>
      <c r="J17" s="159"/>
      <c r="K17" s="159"/>
      <c r="L17" s="159"/>
      <c r="M17" s="159"/>
      <c r="N17" s="149"/>
      <c r="O17" s="149"/>
      <c r="P17" s="149"/>
      <c r="Q17" s="149"/>
      <c r="R17" s="149"/>
      <c r="S17" s="149"/>
      <c r="T17" s="150"/>
      <c r="U17" s="149"/>
      <c r="V17" s="141"/>
      <c r="W17" s="141"/>
      <c r="X17" s="141"/>
      <c r="Y17" s="141"/>
      <c r="Z17" s="141"/>
      <c r="AA17" s="141"/>
      <c r="AB17" s="141"/>
      <c r="AC17" s="141"/>
      <c r="AD17" s="141"/>
      <c r="AE17" s="141" t="s">
        <v>105</v>
      </c>
      <c r="AF17" s="141">
        <v>0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outlineLevel="1" x14ac:dyDescent="0.2">
      <c r="A18" s="142">
        <v>4</v>
      </c>
      <c r="B18" s="142" t="s">
        <v>116</v>
      </c>
      <c r="C18" s="179" t="s">
        <v>117</v>
      </c>
      <c r="D18" s="148" t="s">
        <v>102</v>
      </c>
      <c r="E18" s="155">
        <v>55.219499999999996</v>
      </c>
      <c r="F18" s="158">
        <f>H18+J18</f>
        <v>0</v>
      </c>
      <c r="G18" s="159">
        <f>ROUND(E18*F18,2)</f>
        <v>0</v>
      </c>
      <c r="H18" s="159"/>
      <c r="I18" s="159">
        <f>ROUND(E18*H18,2)</f>
        <v>0</v>
      </c>
      <c r="J18" s="159"/>
      <c r="K18" s="159">
        <f>ROUND(E18*J18,2)</f>
        <v>0</v>
      </c>
      <c r="L18" s="159">
        <v>21</v>
      </c>
      <c r="M18" s="159">
        <f>G18*(1+L18/100)</f>
        <v>0</v>
      </c>
      <c r="N18" s="149">
        <v>0</v>
      </c>
      <c r="O18" s="149">
        <f>ROUND(E18*N18,5)</f>
        <v>0</v>
      </c>
      <c r="P18" s="149">
        <v>0</v>
      </c>
      <c r="Q18" s="149">
        <f>ROUND(E18*P18,5)</f>
        <v>0</v>
      </c>
      <c r="R18" s="149"/>
      <c r="S18" s="149"/>
      <c r="T18" s="150">
        <v>1.548</v>
      </c>
      <c r="U18" s="149">
        <f>ROUND(E18*T18,2)</f>
        <v>85.48</v>
      </c>
      <c r="V18" s="141"/>
      <c r="W18" s="141"/>
      <c r="X18" s="141"/>
      <c r="Y18" s="141"/>
      <c r="Z18" s="141"/>
      <c r="AA18" s="141"/>
      <c r="AB18" s="141"/>
      <c r="AC18" s="141"/>
      <c r="AD18" s="141"/>
      <c r="AE18" s="141" t="s">
        <v>103</v>
      </c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</row>
    <row r="19" spans="1:60" outlineLevel="1" x14ac:dyDescent="0.2">
      <c r="A19" s="142"/>
      <c r="B19" s="142"/>
      <c r="C19" s="180" t="s">
        <v>118</v>
      </c>
      <c r="D19" s="151"/>
      <c r="E19" s="156">
        <v>9.5350000000000001</v>
      </c>
      <c r="F19" s="159"/>
      <c r="G19" s="159"/>
      <c r="H19" s="159"/>
      <c r="I19" s="159"/>
      <c r="J19" s="159"/>
      <c r="K19" s="159"/>
      <c r="L19" s="159"/>
      <c r="M19" s="159"/>
      <c r="N19" s="149"/>
      <c r="O19" s="149"/>
      <c r="P19" s="149"/>
      <c r="Q19" s="149"/>
      <c r="R19" s="149"/>
      <c r="S19" s="149"/>
      <c r="T19" s="150"/>
      <c r="U19" s="149"/>
      <c r="V19" s="141"/>
      <c r="W19" s="141"/>
      <c r="X19" s="141"/>
      <c r="Y19" s="141"/>
      <c r="Z19" s="141"/>
      <c r="AA19" s="141"/>
      <c r="AB19" s="141"/>
      <c r="AC19" s="141"/>
      <c r="AD19" s="141"/>
      <c r="AE19" s="141" t="s">
        <v>105</v>
      </c>
      <c r="AF19" s="141">
        <v>0</v>
      </c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outlineLevel="1" x14ac:dyDescent="0.2">
      <c r="A20" s="142"/>
      <c r="B20" s="142"/>
      <c r="C20" s="180" t="s">
        <v>119</v>
      </c>
      <c r="D20" s="151"/>
      <c r="E20" s="156">
        <v>37.390500000000003</v>
      </c>
      <c r="F20" s="159"/>
      <c r="G20" s="159"/>
      <c r="H20" s="159"/>
      <c r="I20" s="159"/>
      <c r="J20" s="159"/>
      <c r="K20" s="159"/>
      <c r="L20" s="159"/>
      <c r="M20" s="159"/>
      <c r="N20" s="149"/>
      <c r="O20" s="149"/>
      <c r="P20" s="149"/>
      <c r="Q20" s="149"/>
      <c r="R20" s="149"/>
      <c r="S20" s="149"/>
      <c r="T20" s="150"/>
      <c r="U20" s="149"/>
      <c r="V20" s="141"/>
      <c r="W20" s="141"/>
      <c r="X20" s="141"/>
      <c r="Y20" s="141"/>
      <c r="Z20" s="141"/>
      <c r="AA20" s="141"/>
      <c r="AB20" s="141"/>
      <c r="AC20" s="141"/>
      <c r="AD20" s="141"/>
      <c r="AE20" s="141" t="s">
        <v>105</v>
      </c>
      <c r="AF20" s="141">
        <v>0</v>
      </c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</row>
    <row r="21" spans="1:60" outlineLevel="1" x14ac:dyDescent="0.2">
      <c r="A21" s="142"/>
      <c r="B21" s="142"/>
      <c r="C21" s="180" t="s">
        <v>120</v>
      </c>
      <c r="D21" s="151"/>
      <c r="E21" s="156">
        <v>8.2940000000000005</v>
      </c>
      <c r="F21" s="159"/>
      <c r="G21" s="159"/>
      <c r="H21" s="159"/>
      <c r="I21" s="159"/>
      <c r="J21" s="159"/>
      <c r="K21" s="159"/>
      <c r="L21" s="159"/>
      <c r="M21" s="159"/>
      <c r="N21" s="149"/>
      <c r="O21" s="149"/>
      <c r="P21" s="149"/>
      <c r="Q21" s="149"/>
      <c r="R21" s="149"/>
      <c r="S21" s="149"/>
      <c r="T21" s="150"/>
      <c r="U21" s="149"/>
      <c r="V21" s="141"/>
      <c r="W21" s="141"/>
      <c r="X21" s="141"/>
      <c r="Y21" s="141"/>
      <c r="Z21" s="141"/>
      <c r="AA21" s="141"/>
      <c r="AB21" s="141"/>
      <c r="AC21" s="141"/>
      <c r="AD21" s="141"/>
      <c r="AE21" s="141" t="s">
        <v>105</v>
      </c>
      <c r="AF21" s="141">
        <v>0</v>
      </c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</row>
    <row r="22" spans="1:60" outlineLevel="1" x14ac:dyDescent="0.2">
      <c r="A22" s="142">
        <v>5</v>
      </c>
      <c r="B22" s="142" t="s">
        <v>121</v>
      </c>
      <c r="C22" s="179" t="s">
        <v>122</v>
      </c>
      <c r="D22" s="148" t="s">
        <v>109</v>
      </c>
      <c r="E22" s="155">
        <v>332.21</v>
      </c>
      <c r="F22" s="158">
        <f>H22+J22</f>
        <v>0</v>
      </c>
      <c r="G22" s="159">
        <f>ROUND(E22*F22,2)</f>
        <v>0</v>
      </c>
      <c r="H22" s="159"/>
      <c r="I22" s="159">
        <f>ROUND(E22*H22,2)</f>
        <v>0</v>
      </c>
      <c r="J22" s="159"/>
      <c r="K22" s="159">
        <f>ROUND(E22*J22,2)</f>
        <v>0</v>
      </c>
      <c r="L22" s="159">
        <v>21</v>
      </c>
      <c r="M22" s="159">
        <f>G22*(1+L22/100)</f>
        <v>0</v>
      </c>
      <c r="N22" s="149">
        <v>0</v>
      </c>
      <c r="O22" s="149">
        <f>ROUND(E22*N22,5)</f>
        <v>0</v>
      </c>
      <c r="P22" s="149">
        <v>0</v>
      </c>
      <c r="Q22" s="149">
        <f>ROUND(E22*P22,5)</f>
        <v>0</v>
      </c>
      <c r="R22" s="149"/>
      <c r="S22" s="149"/>
      <c r="T22" s="150">
        <v>1.7999999999999999E-2</v>
      </c>
      <c r="U22" s="149">
        <f>ROUND(E22*T22,2)</f>
        <v>5.98</v>
      </c>
      <c r="V22" s="141"/>
      <c r="W22" s="141"/>
      <c r="X22" s="141"/>
      <c r="Y22" s="141"/>
      <c r="Z22" s="141"/>
      <c r="AA22" s="141"/>
      <c r="AB22" s="141"/>
      <c r="AC22" s="141"/>
      <c r="AD22" s="141"/>
      <c r="AE22" s="141" t="s">
        <v>103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</row>
    <row r="23" spans="1:60" outlineLevel="1" x14ac:dyDescent="0.2">
      <c r="A23" s="142"/>
      <c r="B23" s="142"/>
      <c r="C23" s="180" t="s">
        <v>123</v>
      </c>
      <c r="D23" s="151"/>
      <c r="E23" s="156">
        <v>332.21</v>
      </c>
      <c r="F23" s="159"/>
      <c r="G23" s="159"/>
      <c r="H23" s="159"/>
      <c r="I23" s="159"/>
      <c r="J23" s="159"/>
      <c r="K23" s="159"/>
      <c r="L23" s="159"/>
      <c r="M23" s="159"/>
      <c r="N23" s="149"/>
      <c r="O23" s="149"/>
      <c r="P23" s="149"/>
      <c r="Q23" s="149"/>
      <c r="R23" s="149"/>
      <c r="S23" s="149"/>
      <c r="T23" s="150"/>
      <c r="U23" s="149"/>
      <c r="V23" s="141"/>
      <c r="W23" s="141"/>
      <c r="X23" s="141"/>
      <c r="Y23" s="141"/>
      <c r="Z23" s="141"/>
      <c r="AA23" s="141"/>
      <c r="AB23" s="141"/>
      <c r="AC23" s="141"/>
      <c r="AD23" s="141"/>
      <c r="AE23" s="141" t="s">
        <v>105</v>
      </c>
      <c r="AF23" s="141">
        <v>0</v>
      </c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</row>
    <row r="24" spans="1:60" outlineLevel="1" x14ac:dyDescent="0.2">
      <c r="A24" s="142">
        <v>6</v>
      </c>
      <c r="B24" s="142" t="s">
        <v>124</v>
      </c>
      <c r="C24" s="179" t="s">
        <v>125</v>
      </c>
      <c r="D24" s="148" t="s">
        <v>109</v>
      </c>
      <c r="E24" s="155">
        <v>249.27</v>
      </c>
      <c r="F24" s="158">
        <f>H24+J24</f>
        <v>0</v>
      </c>
      <c r="G24" s="159">
        <f>ROUND(E24*F24,2)</f>
        <v>0</v>
      </c>
      <c r="H24" s="159"/>
      <c r="I24" s="159">
        <f>ROUND(E24*H24,2)</f>
        <v>0</v>
      </c>
      <c r="J24" s="159"/>
      <c r="K24" s="159">
        <f>ROUND(E24*J24,2)</f>
        <v>0</v>
      </c>
      <c r="L24" s="159">
        <v>21</v>
      </c>
      <c r="M24" s="159">
        <f>G24*(1+L24/100)</f>
        <v>0</v>
      </c>
      <c r="N24" s="149">
        <v>0</v>
      </c>
      <c r="O24" s="149">
        <f>ROUND(E24*N24,5)</f>
        <v>0</v>
      </c>
      <c r="P24" s="149">
        <v>0.13800000000000001</v>
      </c>
      <c r="Q24" s="149">
        <f>ROUND(E24*P24,5)</f>
        <v>34.399259999999998</v>
      </c>
      <c r="R24" s="149"/>
      <c r="S24" s="149"/>
      <c r="T24" s="150">
        <v>0.16</v>
      </c>
      <c r="U24" s="149">
        <f>ROUND(E24*T24,2)</f>
        <v>39.880000000000003</v>
      </c>
      <c r="V24" s="141"/>
      <c r="W24" s="141"/>
      <c r="X24" s="141"/>
      <c r="Y24" s="141"/>
      <c r="Z24" s="141"/>
      <c r="AA24" s="141"/>
      <c r="AB24" s="141"/>
      <c r="AC24" s="141"/>
      <c r="AD24" s="141"/>
      <c r="AE24" s="141" t="s">
        <v>103</v>
      </c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</row>
    <row r="25" spans="1:60" outlineLevel="1" x14ac:dyDescent="0.2">
      <c r="A25" s="142"/>
      <c r="B25" s="142"/>
      <c r="C25" s="180" t="s">
        <v>110</v>
      </c>
      <c r="D25" s="151"/>
      <c r="E25" s="156">
        <v>180.42</v>
      </c>
      <c r="F25" s="159"/>
      <c r="G25" s="159"/>
      <c r="H25" s="159"/>
      <c r="I25" s="159"/>
      <c r="J25" s="159"/>
      <c r="K25" s="159"/>
      <c r="L25" s="159"/>
      <c r="M25" s="159"/>
      <c r="N25" s="149"/>
      <c r="O25" s="149"/>
      <c r="P25" s="149"/>
      <c r="Q25" s="149"/>
      <c r="R25" s="149"/>
      <c r="S25" s="149"/>
      <c r="T25" s="150"/>
      <c r="U25" s="149"/>
      <c r="V25" s="141"/>
      <c r="W25" s="141"/>
      <c r="X25" s="141"/>
      <c r="Y25" s="141"/>
      <c r="Z25" s="141"/>
      <c r="AA25" s="141"/>
      <c r="AB25" s="141"/>
      <c r="AC25" s="141"/>
      <c r="AD25" s="141"/>
      <c r="AE25" s="141" t="s">
        <v>105</v>
      </c>
      <c r="AF25" s="141">
        <v>0</v>
      </c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outlineLevel="1" x14ac:dyDescent="0.2">
      <c r="A26" s="142"/>
      <c r="B26" s="142"/>
      <c r="C26" s="180" t="s">
        <v>111</v>
      </c>
      <c r="D26" s="151"/>
      <c r="E26" s="156">
        <v>68.849999999999994</v>
      </c>
      <c r="F26" s="159"/>
      <c r="G26" s="159"/>
      <c r="H26" s="159"/>
      <c r="I26" s="159"/>
      <c r="J26" s="159"/>
      <c r="K26" s="159"/>
      <c r="L26" s="159"/>
      <c r="M26" s="159"/>
      <c r="N26" s="149"/>
      <c r="O26" s="149"/>
      <c r="P26" s="149"/>
      <c r="Q26" s="149"/>
      <c r="R26" s="149"/>
      <c r="S26" s="149"/>
      <c r="T26" s="150"/>
      <c r="U26" s="149"/>
      <c r="V26" s="141"/>
      <c r="W26" s="141"/>
      <c r="X26" s="141"/>
      <c r="Y26" s="141"/>
      <c r="Z26" s="141"/>
      <c r="AA26" s="141"/>
      <c r="AB26" s="141"/>
      <c r="AC26" s="141"/>
      <c r="AD26" s="141"/>
      <c r="AE26" s="141" t="s">
        <v>105</v>
      </c>
      <c r="AF26" s="141">
        <v>0</v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</row>
    <row r="27" spans="1:60" outlineLevel="1" x14ac:dyDescent="0.2">
      <c r="A27" s="142">
        <v>7</v>
      </c>
      <c r="B27" s="142" t="s">
        <v>126</v>
      </c>
      <c r="C27" s="179" t="s">
        <v>127</v>
      </c>
      <c r="D27" s="148" t="s">
        <v>109</v>
      </c>
      <c r="E27" s="155">
        <v>67.740000000000009</v>
      </c>
      <c r="F27" s="158">
        <f>H27+J27</f>
        <v>0</v>
      </c>
      <c r="G27" s="159">
        <f>ROUND(E27*F27,2)</f>
        <v>0</v>
      </c>
      <c r="H27" s="159"/>
      <c r="I27" s="159">
        <f>ROUND(E27*H27,2)</f>
        <v>0</v>
      </c>
      <c r="J27" s="159"/>
      <c r="K27" s="159">
        <f>ROUND(E27*J27,2)</f>
        <v>0</v>
      </c>
      <c r="L27" s="159">
        <v>21</v>
      </c>
      <c r="M27" s="159">
        <f>G27*(1+L27/100)</f>
        <v>0</v>
      </c>
      <c r="N27" s="149">
        <v>0</v>
      </c>
      <c r="O27" s="149">
        <f>ROUND(E27*N27,5)</f>
        <v>0</v>
      </c>
      <c r="P27" s="149">
        <v>0.2</v>
      </c>
      <c r="Q27" s="149">
        <f>ROUND(E27*P27,5)</f>
        <v>13.548</v>
      </c>
      <c r="R27" s="149"/>
      <c r="S27" s="149"/>
      <c r="T27" s="150">
        <v>0.1</v>
      </c>
      <c r="U27" s="149">
        <f>ROUND(E27*T27,2)</f>
        <v>6.77</v>
      </c>
      <c r="V27" s="141"/>
      <c r="W27" s="141"/>
      <c r="X27" s="141"/>
      <c r="Y27" s="141"/>
      <c r="Z27" s="141"/>
      <c r="AA27" s="141"/>
      <c r="AB27" s="141"/>
      <c r="AC27" s="141"/>
      <c r="AD27" s="141"/>
      <c r="AE27" s="141" t="s">
        <v>103</v>
      </c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</row>
    <row r="28" spans="1:60" outlineLevel="1" x14ac:dyDescent="0.2">
      <c r="A28" s="142"/>
      <c r="B28" s="142"/>
      <c r="C28" s="180" t="s">
        <v>128</v>
      </c>
      <c r="D28" s="151"/>
      <c r="E28" s="156">
        <v>67.2</v>
      </c>
      <c r="F28" s="159"/>
      <c r="G28" s="159"/>
      <c r="H28" s="159"/>
      <c r="I28" s="159"/>
      <c r="J28" s="159"/>
      <c r="K28" s="159"/>
      <c r="L28" s="159"/>
      <c r="M28" s="159"/>
      <c r="N28" s="149"/>
      <c r="O28" s="149"/>
      <c r="P28" s="149"/>
      <c r="Q28" s="149"/>
      <c r="R28" s="149"/>
      <c r="S28" s="149"/>
      <c r="T28" s="150"/>
      <c r="U28" s="149"/>
      <c r="V28" s="141"/>
      <c r="W28" s="141"/>
      <c r="X28" s="141"/>
      <c r="Y28" s="141"/>
      <c r="Z28" s="141"/>
      <c r="AA28" s="141"/>
      <c r="AB28" s="141"/>
      <c r="AC28" s="141"/>
      <c r="AD28" s="141"/>
      <c r="AE28" s="141" t="s">
        <v>105</v>
      </c>
      <c r="AF28" s="141">
        <v>0</v>
      </c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</row>
    <row r="29" spans="1:60" outlineLevel="1" x14ac:dyDescent="0.2">
      <c r="A29" s="142"/>
      <c r="B29" s="142"/>
      <c r="C29" s="180" t="s">
        <v>129</v>
      </c>
      <c r="D29" s="151"/>
      <c r="E29" s="156">
        <v>0.54</v>
      </c>
      <c r="F29" s="159"/>
      <c r="G29" s="159"/>
      <c r="H29" s="159"/>
      <c r="I29" s="159"/>
      <c r="J29" s="159"/>
      <c r="K29" s="159"/>
      <c r="L29" s="159"/>
      <c r="M29" s="159"/>
      <c r="N29" s="149"/>
      <c r="O29" s="149"/>
      <c r="P29" s="149"/>
      <c r="Q29" s="149"/>
      <c r="R29" s="149"/>
      <c r="S29" s="149"/>
      <c r="T29" s="150"/>
      <c r="U29" s="149"/>
      <c r="V29" s="141"/>
      <c r="W29" s="141"/>
      <c r="X29" s="141"/>
      <c r="Y29" s="141"/>
      <c r="Z29" s="141"/>
      <c r="AA29" s="141"/>
      <c r="AB29" s="141"/>
      <c r="AC29" s="141"/>
      <c r="AD29" s="141"/>
      <c r="AE29" s="141" t="s">
        <v>105</v>
      </c>
      <c r="AF29" s="141">
        <v>0</v>
      </c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</row>
    <row r="30" spans="1:60" outlineLevel="1" x14ac:dyDescent="0.2">
      <c r="A30" s="142">
        <v>8</v>
      </c>
      <c r="B30" s="142" t="s">
        <v>130</v>
      </c>
      <c r="C30" s="179" t="s">
        <v>131</v>
      </c>
      <c r="D30" s="148" t="s">
        <v>109</v>
      </c>
      <c r="E30" s="155">
        <v>15.2</v>
      </c>
      <c r="F30" s="158">
        <f>H30+J30</f>
        <v>0</v>
      </c>
      <c r="G30" s="159">
        <f>ROUND(E30*F30,2)</f>
        <v>0</v>
      </c>
      <c r="H30" s="159"/>
      <c r="I30" s="159">
        <f>ROUND(E30*H30,2)</f>
        <v>0</v>
      </c>
      <c r="J30" s="159"/>
      <c r="K30" s="159">
        <f>ROUND(E30*J30,2)</f>
        <v>0</v>
      </c>
      <c r="L30" s="159">
        <v>21</v>
      </c>
      <c r="M30" s="159">
        <f>G30*(1+L30/100)</f>
        <v>0</v>
      </c>
      <c r="N30" s="149">
        <v>0</v>
      </c>
      <c r="O30" s="149">
        <f>ROUND(E30*N30,5)</f>
        <v>0</v>
      </c>
      <c r="P30" s="149">
        <v>0.48</v>
      </c>
      <c r="Q30" s="149">
        <f>ROUND(E30*P30,5)</f>
        <v>7.2960000000000003</v>
      </c>
      <c r="R30" s="149"/>
      <c r="S30" s="149"/>
      <c r="T30" s="150">
        <v>0.30599999999999999</v>
      </c>
      <c r="U30" s="149">
        <f>ROUND(E30*T30,2)</f>
        <v>4.6500000000000004</v>
      </c>
      <c r="V30" s="141"/>
      <c r="W30" s="141"/>
      <c r="X30" s="141"/>
      <c r="Y30" s="141"/>
      <c r="Z30" s="141"/>
      <c r="AA30" s="141"/>
      <c r="AB30" s="141"/>
      <c r="AC30" s="141"/>
      <c r="AD30" s="141"/>
      <c r="AE30" s="141" t="s">
        <v>103</v>
      </c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</row>
    <row r="31" spans="1:60" outlineLevel="1" x14ac:dyDescent="0.2">
      <c r="A31" s="142"/>
      <c r="B31" s="142"/>
      <c r="C31" s="180" t="s">
        <v>132</v>
      </c>
      <c r="D31" s="151"/>
      <c r="E31" s="156">
        <v>15.2</v>
      </c>
      <c r="F31" s="159"/>
      <c r="G31" s="159"/>
      <c r="H31" s="159"/>
      <c r="I31" s="159"/>
      <c r="J31" s="159"/>
      <c r="K31" s="159"/>
      <c r="L31" s="159"/>
      <c r="M31" s="159"/>
      <c r="N31" s="149"/>
      <c r="O31" s="149"/>
      <c r="P31" s="149"/>
      <c r="Q31" s="149"/>
      <c r="R31" s="149"/>
      <c r="S31" s="149"/>
      <c r="T31" s="150"/>
      <c r="U31" s="149"/>
      <c r="V31" s="141"/>
      <c r="W31" s="141"/>
      <c r="X31" s="141"/>
      <c r="Y31" s="141"/>
      <c r="Z31" s="141"/>
      <c r="AA31" s="141"/>
      <c r="AB31" s="141"/>
      <c r="AC31" s="141"/>
      <c r="AD31" s="141"/>
      <c r="AE31" s="141" t="s">
        <v>105</v>
      </c>
      <c r="AF31" s="141">
        <v>0</v>
      </c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</row>
    <row r="32" spans="1:60" outlineLevel="1" x14ac:dyDescent="0.2">
      <c r="A32" s="142">
        <v>9</v>
      </c>
      <c r="B32" s="142" t="s">
        <v>133</v>
      </c>
      <c r="C32" s="179" t="s">
        <v>134</v>
      </c>
      <c r="D32" s="148" t="s">
        <v>135</v>
      </c>
      <c r="E32" s="155">
        <v>39.200000000000003</v>
      </c>
      <c r="F32" s="158">
        <f>H32+J32</f>
        <v>0</v>
      </c>
      <c r="G32" s="159">
        <f>ROUND(E32*F32,2)</f>
        <v>0</v>
      </c>
      <c r="H32" s="159"/>
      <c r="I32" s="159">
        <f>ROUND(E32*H32,2)</f>
        <v>0</v>
      </c>
      <c r="J32" s="159"/>
      <c r="K32" s="159">
        <f>ROUND(E32*J32,2)</f>
        <v>0</v>
      </c>
      <c r="L32" s="159">
        <v>21</v>
      </c>
      <c r="M32" s="159">
        <f>G32*(1+L32/100)</f>
        <v>0</v>
      </c>
      <c r="N32" s="149">
        <v>0</v>
      </c>
      <c r="O32" s="149">
        <f>ROUND(E32*N32,5)</f>
        <v>0</v>
      </c>
      <c r="P32" s="149">
        <v>0.27</v>
      </c>
      <c r="Q32" s="149">
        <f>ROUND(E32*P32,5)</f>
        <v>10.584</v>
      </c>
      <c r="R32" s="149"/>
      <c r="S32" s="149"/>
      <c r="T32" s="150">
        <v>0.123</v>
      </c>
      <c r="U32" s="149">
        <f>ROUND(E32*T32,2)</f>
        <v>4.82</v>
      </c>
      <c r="V32" s="141"/>
      <c r="W32" s="141"/>
      <c r="X32" s="141"/>
      <c r="Y32" s="141"/>
      <c r="Z32" s="141"/>
      <c r="AA32" s="141"/>
      <c r="AB32" s="141"/>
      <c r="AC32" s="141"/>
      <c r="AD32" s="141"/>
      <c r="AE32" s="141" t="s">
        <v>103</v>
      </c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</row>
    <row r="33" spans="1:60" outlineLevel="1" x14ac:dyDescent="0.2">
      <c r="A33" s="142"/>
      <c r="B33" s="142"/>
      <c r="C33" s="180" t="s">
        <v>136</v>
      </c>
      <c r="D33" s="151"/>
      <c r="E33" s="156">
        <v>39.200000000000003</v>
      </c>
      <c r="F33" s="159"/>
      <c r="G33" s="159"/>
      <c r="H33" s="159"/>
      <c r="I33" s="159"/>
      <c r="J33" s="159"/>
      <c r="K33" s="159"/>
      <c r="L33" s="159"/>
      <c r="M33" s="159"/>
      <c r="N33" s="149"/>
      <c r="O33" s="149"/>
      <c r="P33" s="149"/>
      <c r="Q33" s="149"/>
      <c r="R33" s="149"/>
      <c r="S33" s="149"/>
      <c r="T33" s="150"/>
      <c r="U33" s="149"/>
      <c r="V33" s="141"/>
      <c r="W33" s="141"/>
      <c r="X33" s="141"/>
      <c r="Y33" s="141"/>
      <c r="Z33" s="141"/>
      <c r="AA33" s="141"/>
      <c r="AB33" s="141"/>
      <c r="AC33" s="141"/>
      <c r="AD33" s="141"/>
      <c r="AE33" s="141" t="s">
        <v>105</v>
      </c>
      <c r="AF33" s="141">
        <v>0</v>
      </c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</row>
    <row r="34" spans="1:60" outlineLevel="1" x14ac:dyDescent="0.2">
      <c r="A34" s="142">
        <v>10</v>
      </c>
      <c r="B34" s="142" t="s">
        <v>137</v>
      </c>
      <c r="C34" s="179" t="s">
        <v>134</v>
      </c>
      <c r="D34" s="148" t="s">
        <v>135</v>
      </c>
      <c r="E34" s="155">
        <v>55.8</v>
      </c>
      <c r="F34" s="158">
        <f>H34+J34</f>
        <v>0</v>
      </c>
      <c r="G34" s="159">
        <f>ROUND(E34*F34,2)</f>
        <v>0</v>
      </c>
      <c r="H34" s="159"/>
      <c r="I34" s="159">
        <f>ROUND(E34*H34,2)</f>
        <v>0</v>
      </c>
      <c r="J34" s="159"/>
      <c r="K34" s="159">
        <f>ROUND(E34*J34,2)</f>
        <v>0</v>
      </c>
      <c r="L34" s="159">
        <v>21</v>
      </c>
      <c r="M34" s="159">
        <f>G34*(1+L34/100)</f>
        <v>0</v>
      </c>
      <c r="N34" s="149">
        <v>0</v>
      </c>
      <c r="O34" s="149">
        <f>ROUND(E34*N34,5)</f>
        <v>0</v>
      </c>
      <c r="P34" s="149">
        <v>0.27</v>
      </c>
      <c r="Q34" s="149">
        <f>ROUND(E34*P34,5)</f>
        <v>15.066000000000001</v>
      </c>
      <c r="R34" s="149"/>
      <c r="S34" s="149"/>
      <c r="T34" s="150">
        <v>0.123</v>
      </c>
      <c r="U34" s="149">
        <f>ROUND(E34*T34,2)</f>
        <v>6.86</v>
      </c>
      <c r="V34" s="141"/>
      <c r="W34" s="141"/>
      <c r="X34" s="141"/>
      <c r="Y34" s="141"/>
      <c r="Z34" s="141"/>
      <c r="AA34" s="141"/>
      <c r="AB34" s="141"/>
      <c r="AC34" s="141"/>
      <c r="AD34" s="141"/>
      <c r="AE34" s="141" t="s">
        <v>103</v>
      </c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</row>
    <row r="35" spans="1:60" outlineLevel="1" x14ac:dyDescent="0.2">
      <c r="A35" s="142"/>
      <c r="B35" s="142"/>
      <c r="C35" s="180" t="s">
        <v>138</v>
      </c>
      <c r="D35" s="151"/>
      <c r="E35" s="156">
        <v>48.6</v>
      </c>
      <c r="F35" s="159"/>
      <c r="G35" s="159"/>
      <c r="H35" s="159"/>
      <c r="I35" s="159"/>
      <c r="J35" s="159"/>
      <c r="K35" s="159"/>
      <c r="L35" s="159"/>
      <c r="M35" s="159"/>
      <c r="N35" s="149"/>
      <c r="O35" s="149"/>
      <c r="P35" s="149"/>
      <c r="Q35" s="149"/>
      <c r="R35" s="149"/>
      <c r="S35" s="149"/>
      <c r="T35" s="150"/>
      <c r="U35" s="149"/>
      <c r="V35" s="141"/>
      <c r="W35" s="141"/>
      <c r="X35" s="141"/>
      <c r="Y35" s="141"/>
      <c r="Z35" s="141"/>
      <c r="AA35" s="141"/>
      <c r="AB35" s="141"/>
      <c r="AC35" s="141"/>
      <c r="AD35" s="141"/>
      <c r="AE35" s="141" t="s">
        <v>105</v>
      </c>
      <c r="AF35" s="141">
        <v>0</v>
      </c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</row>
    <row r="36" spans="1:60" outlineLevel="1" x14ac:dyDescent="0.2">
      <c r="A36" s="142"/>
      <c r="B36" s="142"/>
      <c r="C36" s="180" t="s">
        <v>139</v>
      </c>
      <c r="D36" s="151"/>
      <c r="E36" s="156">
        <v>7.2</v>
      </c>
      <c r="F36" s="159"/>
      <c r="G36" s="159"/>
      <c r="H36" s="159"/>
      <c r="I36" s="159"/>
      <c r="J36" s="159"/>
      <c r="K36" s="159"/>
      <c r="L36" s="159"/>
      <c r="M36" s="159"/>
      <c r="N36" s="149"/>
      <c r="O36" s="149"/>
      <c r="P36" s="149"/>
      <c r="Q36" s="149"/>
      <c r="R36" s="149"/>
      <c r="S36" s="149"/>
      <c r="T36" s="150"/>
      <c r="U36" s="149"/>
      <c r="V36" s="141"/>
      <c r="W36" s="141"/>
      <c r="X36" s="141"/>
      <c r="Y36" s="141"/>
      <c r="Z36" s="141"/>
      <c r="AA36" s="141"/>
      <c r="AB36" s="141"/>
      <c r="AC36" s="141"/>
      <c r="AD36" s="141"/>
      <c r="AE36" s="141" t="s">
        <v>105</v>
      </c>
      <c r="AF36" s="141">
        <v>0</v>
      </c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</row>
    <row r="37" spans="1:60" x14ac:dyDescent="0.2">
      <c r="A37" s="143" t="s">
        <v>98</v>
      </c>
      <c r="B37" s="143" t="s">
        <v>59</v>
      </c>
      <c r="C37" s="181" t="s">
        <v>60</v>
      </c>
      <c r="D37" s="152"/>
      <c r="E37" s="157"/>
      <c r="F37" s="160"/>
      <c r="G37" s="160">
        <f>SUMIF(AE38:AE59,"&lt;&gt;NOR",G38:G59)</f>
        <v>0</v>
      </c>
      <c r="H37" s="160"/>
      <c r="I37" s="160">
        <f>SUM(I38:I59)</f>
        <v>0</v>
      </c>
      <c r="J37" s="160"/>
      <c r="K37" s="160">
        <f>SUM(K38:K59)</f>
        <v>0</v>
      </c>
      <c r="L37" s="160"/>
      <c r="M37" s="160">
        <f>SUM(M38:M59)</f>
        <v>0</v>
      </c>
      <c r="N37" s="153"/>
      <c r="O37" s="153">
        <f>SUM(O38:O59)</f>
        <v>143.75096000000002</v>
      </c>
      <c r="P37" s="153"/>
      <c r="Q37" s="153">
        <f>SUM(Q38:Q59)</f>
        <v>0</v>
      </c>
      <c r="R37" s="153"/>
      <c r="S37" s="153"/>
      <c r="T37" s="154"/>
      <c r="U37" s="153">
        <f>SUM(U38:U59)</f>
        <v>235.65</v>
      </c>
      <c r="AE37" t="s">
        <v>99</v>
      </c>
    </row>
    <row r="38" spans="1:60" ht="22.5" outlineLevel="1" x14ac:dyDescent="0.2">
      <c r="A38" s="142">
        <v>11</v>
      </c>
      <c r="B38" s="142" t="s">
        <v>140</v>
      </c>
      <c r="C38" s="179" t="s">
        <v>141</v>
      </c>
      <c r="D38" s="148" t="s">
        <v>109</v>
      </c>
      <c r="E38" s="155">
        <v>232.63</v>
      </c>
      <c r="F38" s="158">
        <f>H38+J38</f>
        <v>0</v>
      </c>
      <c r="G38" s="159">
        <f>ROUND(E38*F38,2)</f>
        <v>0</v>
      </c>
      <c r="H38" s="159"/>
      <c r="I38" s="159">
        <f>ROUND(E38*H38,2)</f>
        <v>0</v>
      </c>
      <c r="J38" s="159"/>
      <c r="K38" s="159">
        <f>ROUND(E38*J38,2)</f>
        <v>0</v>
      </c>
      <c r="L38" s="159">
        <v>21</v>
      </c>
      <c r="M38" s="159">
        <f>G38*(1+L38/100)</f>
        <v>0</v>
      </c>
      <c r="N38" s="149">
        <v>0.34499999999999997</v>
      </c>
      <c r="O38" s="149">
        <f>ROUND(E38*N38,5)</f>
        <v>80.257350000000002</v>
      </c>
      <c r="P38" s="149">
        <v>0</v>
      </c>
      <c r="Q38" s="149">
        <f>ROUND(E38*P38,5)</f>
        <v>0</v>
      </c>
      <c r="R38" s="149"/>
      <c r="S38" s="149"/>
      <c r="T38" s="150">
        <v>2.5999999999999999E-2</v>
      </c>
      <c r="U38" s="149">
        <f>ROUND(E38*T38,2)</f>
        <v>6.05</v>
      </c>
      <c r="V38" s="141"/>
      <c r="W38" s="141"/>
      <c r="X38" s="141"/>
      <c r="Y38" s="141"/>
      <c r="Z38" s="141"/>
      <c r="AA38" s="141"/>
      <c r="AB38" s="141"/>
      <c r="AC38" s="141"/>
      <c r="AD38" s="141"/>
      <c r="AE38" s="141" t="s">
        <v>103</v>
      </c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</row>
    <row r="39" spans="1:60" outlineLevel="1" x14ac:dyDescent="0.2">
      <c r="A39" s="142"/>
      <c r="B39" s="142"/>
      <c r="C39" s="180" t="s">
        <v>142</v>
      </c>
      <c r="D39" s="151"/>
      <c r="E39" s="156">
        <v>217.51</v>
      </c>
      <c r="F39" s="159"/>
      <c r="G39" s="159"/>
      <c r="H39" s="159"/>
      <c r="I39" s="159"/>
      <c r="J39" s="159"/>
      <c r="K39" s="159"/>
      <c r="L39" s="159"/>
      <c r="M39" s="159"/>
      <c r="N39" s="149"/>
      <c r="O39" s="149"/>
      <c r="P39" s="149"/>
      <c r="Q39" s="149"/>
      <c r="R39" s="149"/>
      <c r="S39" s="149"/>
      <c r="T39" s="150"/>
      <c r="U39" s="149"/>
      <c r="V39" s="141"/>
      <c r="W39" s="141"/>
      <c r="X39" s="141"/>
      <c r="Y39" s="141"/>
      <c r="Z39" s="141"/>
      <c r="AA39" s="141"/>
      <c r="AB39" s="141"/>
      <c r="AC39" s="141"/>
      <c r="AD39" s="141"/>
      <c r="AE39" s="141" t="s">
        <v>105</v>
      </c>
      <c r="AF39" s="141">
        <v>0</v>
      </c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</row>
    <row r="40" spans="1:60" outlineLevel="1" x14ac:dyDescent="0.2">
      <c r="A40" s="142"/>
      <c r="B40" s="142"/>
      <c r="C40" s="180" t="s">
        <v>143</v>
      </c>
      <c r="D40" s="151"/>
      <c r="E40" s="156">
        <v>15.12</v>
      </c>
      <c r="F40" s="159"/>
      <c r="G40" s="159"/>
      <c r="H40" s="159"/>
      <c r="I40" s="159"/>
      <c r="J40" s="159"/>
      <c r="K40" s="159"/>
      <c r="L40" s="159"/>
      <c r="M40" s="159"/>
      <c r="N40" s="149"/>
      <c r="O40" s="149"/>
      <c r="P40" s="149"/>
      <c r="Q40" s="149"/>
      <c r="R40" s="149"/>
      <c r="S40" s="149"/>
      <c r="T40" s="150"/>
      <c r="U40" s="149"/>
      <c r="V40" s="141"/>
      <c r="W40" s="141"/>
      <c r="X40" s="141"/>
      <c r="Y40" s="141"/>
      <c r="Z40" s="141"/>
      <c r="AA40" s="141"/>
      <c r="AB40" s="141"/>
      <c r="AC40" s="141"/>
      <c r="AD40" s="141"/>
      <c r="AE40" s="141" t="s">
        <v>105</v>
      </c>
      <c r="AF40" s="141">
        <v>0</v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</row>
    <row r="41" spans="1:60" outlineLevel="1" x14ac:dyDescent="0.2">
      <c r="A41" s="142">
        <v>12</v>
      </c>
      <c r="B41" s="142" t="s">
        <v>144</v>
      </c>
      <c r="C41" s="179" t="s">
        <v>145</v>
      </c>
      <c r="D41" s="148" t="s">
        <v>109</v>
      </c>
      <c r="E41" s="155">
        <v>217.51</v>
      </c>
      <c r="F41" s="158">
        <f>H41+J41</f>
        <v>0</v>
      </c>
      <c r="G41" s="159">
        <f>ROUND(E41*F41,2)</f>
        <v>0</v>
      </c>
      <c r="H41" s="159"/>
      <c r="I41" s="159">
        <f>ROUND(E41*H41,2)</f>
        <v>0</v>
      </c>
      <c r="J41" s="159"/>
      <c r="K41" s="159">
        <f>ROUND(E41*J41,2)</f>
        <v>0</v>
      </c>
      <c r="L41" s="159">
        <v>21</v>
      </c>
      <c r="M41" s="159">
        <f>G41*(1+L41/100)</f>
        <v>0</v>
      </c>
      <c r="N41" s="149">
        <v>7.1999999999999995E-2</v>
      </c>
      <c r="O41" s="149">
        <f>ROUND(E41*N41,5)</f>
        <v>15.66072</v>
      </c>
      <c r="P41" s="149">
        <v>0</v>
      </c>
      <c r="Q41" s="149">
        <f>ROUND(E41*P41,5)</f>
        <v>0</v>
      </c>
      <c r="R41" s="149"/>
      <c r="S41" s="149"/>
      <c r="T41" s="150">
        <v>0.375</v>
      </c>
      <c r="U41" s="149">
        <f>ROUND(E41*T41,2)</f>
        <v>81.569999999999993</v>
      </c>
      <c r="V41" s="141"/>
      <c r="W41" s="141"/>
      <c r="X41" s="141"/>
      <c r="Y41" s="141"/>
      <c r="Z41" s="141"/>
      <c r="AA41" s="141"/>
      <c r="AB41" s="141"/>
      <c r="AC41" s="141"/>
      <c r="AD41" s="141"/>
      <c r="AE41" s="141" t="s">
        <v>103</v>
      </c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</row>
    <row r="42" spans="1:60" outlineLevel="1" x14ac:dyDescent="0.2">
      <c r="A42" s="142"/>
      <c r="B42" s="142"/>
      <c r="C42" s="180" t="s">
        <v>142</v>
      </c>
      <c r="D42" s="151"/>
      <c r="E42" s="156">
        <v>217.51</v>
      </c>
      <c r="F42" s="159"/>
      <c r="G42" s="159"/>
      <c r="H42" s="159"/>
      <c r="I42" s="159"/>
      <c r="J42" s="159"/>
      <c r="K42" s="159"/>
      <c r="L42" s="159"/>
      <c r="M42" s="159"/>
      <c r="N42" s="149"/>
      <c r="O42" s="149"/>
      <c r="P42" s="149"/>
      <c r="Q42" s="149"/>
      <c r="R42" s="149"/>
      <c r="S42" s="149"/>
      <c r="T42" s="150"/>
      <c r="U42" s="149"/>
      <c r="V42" s="141"/>
      <c r="W42" s="141"/>
      <c r="X42" s="141"/>
      <c r="Y42" s="141"/>
      <c r="Z42" s="141"/>
      <c r="AA42" s="141"/>
      <c r="AB42" s="141"/>
      <c r="AC42" s="141"/>
      <c r="AD42" s="141"/>
      <c r="AE42" s="141" t="s">
        <v>105</v>
      </c>
      <c r="AF42" s="141">
        <v>0</v>
      </c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</row>
    <row r="43" spans="1:60" outlineLevel="1" x14ac:dyDescent="0.2">
      <c r="A43" s="142">
        <v>13</v>
      </c>
      <c r="B43" s="142" t="s">
        <v>146</v>
      </c>
      <c r="C43" s="179" t="s">
        <v>147</v>
      </c>
      <c r="D43" s="148" t="s">
        <v>109</v>
      </c>
      <c r="E43" s="155">
        <v>228.38550000000001</v>
      </c>
      <c r="F43" s="158">
        <f>H43+J43</f>
        <v>0</v>
      </c>
      <c r="G43" s="159">
        <f>ROUND(E43*F43,2)</f>
        <v>0</v>
      </c>
      <c r="H43" s="159"/>
      <c r="I43" s="159">
        <f>ROUND(E43*H43,2)</f>
        <v>0</v>
      </c>
      <c r="J43" s="159"/>
      <c r="K43" s="159">
        <f>ROUND(E43*J43,2)</f>
        <v>0</v>
      </c>
      <c r="L43" s="159">
        <v>21</v>
      </c>
      <c r="M43" s="159">
        <f>G43*(1+L43/100)</f>
        <v>0</v>
      </c>
      <c r="N43" s="149">
        <v>8.6999999999999994E-2</v>
      </c>
      <c r="O43" s="149">
        <f>ROUND(E43*N43,5)</f>
        <v>19.869540000000001</v>
      </c>
      <c r="P43" s="149">
        <v>0</v>
      </c>
      <c r="Q43" s="149">
        <f>ROUND(E43*P43,5)</f>
        <v>0</v>
      </c>
      <c r="R43" s="149"/>
      <c r="S43" s="149"/>
      <c r="T43" s="150">
        <v>0</v>
      </c>
      <c r="U43" s="149">
        <f>ROUND(E43*T43,2)</f>
        <v>0</v>
      </c>
      <c r="V43" s="141"/>
      <c r="W43" s="141"/>
      <c r="X43" s="141"/>
      <c r="Y43" s="141"/>
      <c r="Z43" s="141"/>
      <c r="AA43" s="141"/>
      <c r="AB43" s="141"/>
      <c r="AC43" s="141"/>
      <c r="AD43" s="141"/>
      <c r="AE43" s="141" t="s">
        <v>148</v>
      </c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</row>
    <row r="44" spans="1:60" outlineLevel="1" x14ac:dyDescent="0.2">
      <c r="A44" s="142"/>
      <c r="B44" s="142"/>
      <c r="C44" s="180" t="s">
        <v>149</v>
      </c>
      <c r="D44" s="151"/>
      <c r="E44" s="156">
        <v>228.38550000000001</v>
      </c>
      <c r="F44" s="159"/>
      <c r="G44" s="159"/>
      <c r="H44" s="159"/>
      <c r="I44" s="159"/>
      <c r="J44" s="159"/>
      <c r="K44" s="159"/>
      <c r="L44" s="159"/>
      <c r="M44" s="159"/>
      <c r="N44" s="149"/>
      <c r="O44" s="149"/>
      <c r="P44" s="149"/>
      <c r="Q44" s="149"/>
      <c r="R44" s="149"/>
      <c r="S44" s="149"/>
      <c r="T44" s="150"/>
      <c r="U44" s="149"/>
      <c r="V44" s="141"/>
      <c r="W44" s="141"/>
      <c r="X44" s="141"/>
      <c r="Y44" s="141"/>
      <c r="Z44" s="141"/>
      <c r="AA44" s="141"/>
      <c r="AB44" s="141"/>
      <c r="AC44" s="141"/>
      <c r="AD44" s="141"/>
      <c r="AE44" s="141" t="s">
        <v>105</v>
      </c>
      <c r="AF44" s="141">
        <v>0</v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</row>
    <row r="45" spans="1:60" outlineLevel="1" x14ac:dyDescent="0.2">
      <c r="A45" s="142">
        <v>14</v>
      </c>
      <c r="B45" s="142" t="s">
        <v>150</v>
      </c>
      <c r="C45" s="179" t="s">
        <v>151</v>
      </c>
      <c r="D45" s="148" t="s">
        <v>135</v>
      </c>
      <c r="E45" s="155">
        <v>122.65</v>
      </c>
      <c r="F45" s="158">
        <f>H45+J45</f>
        <v>0</v>
      </c>
      <c r="G45" s="159">
        <f>ROUND(E45*F45,2)</f>
        <v>0</v>
      </c>
      <c r="H45" s="159"/>
      <c r="I45" s="159">
        <f>ROUND(E45*H45,2)</f>
        <v>0</v>
      </c>
      <c r="J45" s="159"/>
      <c r="K45" s="159">
        <f>ROUND(E45*J45,2)</f>
        <v>0</v>
      </c>
      <c r="L45" s="159">
        <v>21</v>
      </c>
      <c r="M45" s="159">
        <f>G45*(1+L45/100)</f>
        <v>0</v>
      </c>
      <c r="N45" s="149">
        <v>3.6000000000000002E-4</v>
      </c>
      <c r="O45" s="149">
        <f>ROUND(E45*N45,5)</f>
        <v>4.4150000000000002E-2</v>
      </c>
      <c r="P45" s="149">
        <v>0</v>
      </c>
      <c r="Q45" s="149">
        <f>ROUND(E45*P45,5)</f>
        <v>0</v>
      </c>
      <c r="R45" s="149"/>
      <c r="S45" s="149"/>
      <c r="T45" s="150">
        <v>0.43</v>
      </c>
      <c r="U45" s="149">
        <f>ROUND(E45*T45,2)</f>
        <v>52.74</v>
      </c>
      <c r="V45" s="141"/>
      <c r="W45" s="141"/>
      <c r="X45" s="141"/>
      <c r="Y45" s="141"/>
      <c r="Z45" s="141"/>
      <c r="AA45" s="141"/>
      <c r="AB45" s="141"/>
      <c r="AC45" s="141"/>
      <c r="AD45" s="141"/>
      <c r="AE45" s="141" t="s">
        <v>103</v>
      </c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</row>
    <row r="46" spans="1:60" outlineLevel="1" x14ac:dyDescent="0.2">
      <c r="A46" s="142"/>
      <c r="B46" s="142"/>
      <c r="C46" s="180" t="s">
        <v>152</v>
      </c>
      <c r="D46" s="151"/>
      <c r="E46" s="156">
        <v>39.049999999999997</v>
      </c>
      <c r="F46" s="159"/>
      <c r="G46" s="159"/>
      <c r="H46" s="159"/>
      <c r="I46" s="159"/>
      <c r="J46" s="159"/>
      <c r="K46" s="159"/>
      <c r="L46" s="159"/>
      <c r="M46" s="159"/>
      <c r="N46" s="149"/>
      <c r="O46" s="149"/>
      <c r="P46" s="149"/>
      <c r="Q46" s="149"/>
      <c r="R46" s="149"/>
      <c r="S46" s="149"/>
      <c r="T46" s="150"/>
      <c r="U46" s="149"/>
      <c r="V46" s="141"/>
      <c r="W46" s="141"/>
      <c r="X46" s="141"/>
      <c r="Y46" s="141"/>
      <c r="Z46" s="141"/>
      <c r="AA46" s="141"/>
      <c r="AB46" s="141"/>
      <c r="AC46" s="141"/>
      <c r="AD46" s="141"/>
      <c r="AE46" s="141" t="s">
        <v>105</v>
      </c>
      <c r="AF46" s="141">
        <v>0</v>
      </c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</row>
    <row r="47" spans="1:60" outlineLevel="1" x14ac:dyDescent="0.2">
      <c r="A47" s="142"/>
      <c r="B47" s="142"/>
      <c r="C47" s="180" t="s">
        <v>153</v>
      </c>
      <c r="D47" s="151"/>
      <c r="E47" s="156">
        <v>83.6</v>
      </c>
      <c r="F47" s="159"/>
      <c r="G47" s="159"/>
      <c r="H47" s="159"/>
      <c r="I47" s="159"/>
      <c r="J47" s="159"/>
      <c r="K47" s="159"/>
      <c r="L47" s="159"/>
      <c r="M47" s="159"/>
      <c r="N47" s="149"/>
      <c r="O47" s="149"/>
      <c r="P47" s="149"/>
      <c r="Q47" s="149"/>
      <c r="R47" s="149"/>
      <c r="S47" s="149"/>
      <c r="T47" s="150"/>
      <c r="U47" s="149"/>
      <c r="V47" s="141"/>
      <c r="W47" s="141"/>
      <c r="X47" s="141"/>
      <c r="Y47" s="141"/>
      <c r="Z47" s="141"/>
      <c r="AA47" s="141"/>
      <c r="AB47" s="141"/>
      <c r="AC47" s="141"/>
      <c r="AD47" s="141"/>
      <c r="AE47" s="141" t="s">
        <v>105</v>
      </c>
      <c r="AF47" s="141">
        <v>0</v>
      </c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</row>
    <row r="48" spans="1:60" outlineLevel="1" x14ac:dyDescent="0.2">
      <c r="A48" s="142">
        <v>15</v>
      </c>
      <c r="B48" s="142" t="s">
        <v>154</v>
      </c>
      <c r="C48" s="179" t="s">
        <v>155</v>
      </c>
      <c r="D48" s="148" t="s">
        <v>109</v>
      </c>
      <c r="E48" s="155">
        <v>15.129</v>
      </c>
      <c r="F48" s="158">
        <f>H48+J48</f>
        <v>0</v>
      </c>
      <c r="G48" s="159">
        <f>ROUND(E48*F48,2)</f>
        <v>0</v>
      </c>
      <c r="H48" s="159"/>
      <c r="I48" s="159">
        <f>ROUND(E48*H48,2)</f>
        <v>0</v>
      </c>
      <c r="J48" s="159"/>
      <c r="K48" s="159">
        <f>ROUND(E48*J48,2)</f>
        <v>0</v>
      </c>
      <c r="L48" s="159">
        <v>21</v>
      </c>
      <c r="M48" s="159">
        <f>G48*(1+L48/100)</f>
        <v>0</v>
      </c>
      <c r="N48" s="149">
        <v>7.3899999999999993E-2</v>
      </c>
      <c r="O48" s="149">
        <f>ROUND(E48*N48,5)</f>
        <v>1.1180300000000001</v>
      </c>
      <c r="P48" s="149">
        <v>0</v>
      </c>
      <c r="Q48" s="149">
        <f>ROUND(E48*P48,5)</f>
        <v>0</v>
      </c>
      <c r="R48" s="149"/>
      <c r="S48" s="149"/>
      <c r="T48" s="150">
        <v>0.502</v>
      </c>
      <c r="U48" s="149">
        <f>ROUND(E48*T48,2)</f>
        <v>7.59</v>
      </c>
      <c r="V48" s="141"/>
      <c r="W48" s="141"/>
      <c r="X48" s="141"/>
      <c r="Y48" s="141"/>
      <c r="Z48" s="141"/>
      <c r="AA48" s="141"/>
      <c r="AB48" s="141"/>
      <c r="AC48" s="141"/>
      <c r="AD48" s="141"/>
      <c r="AE48" s="141" t="s">
        <v>103</v>
      </c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</row>
    <row r="49" spans="1:60" outlineLevel="1" x14ac:dyDescent="0.2">
      <c r="A49" s="142"/>
      <c r="B49" s="142"/>
      <c r="C49" s="180" t="s">
        <v>156</v>
      </c>
      <c r="D49" s="151"/>
      <c r="E49" s="156">
        <v>15.129</v>
      </c>
      <c r="F49" s="159"/>
      <c r="G49" s="159"/>
      <c r="H49" s="159"/>
      <c r="I49" s="159"/>
      <c r="J49" s="159"/>
      <c r="K49" s="159"/>
      <c r="L49" s="159"/>
      <c r="M49" s="159"/>
      <c r="N49" s="149"/>
      <c r="O49" s="149"/>
      <c r="P49" s="149"/>
      <c r="Q49" s="149"/>
      <c r="R49" s="149"/>
      <c r="S49" s="149"/>
      <c r="T49" s="150"/>
      <c r="U49" s="149"/>
      <c r="V49" s="141"/>
      <c r="W49" s="141"/>
      <c r="X49" s="141"/>
      <c r="Y49" s="141"/>
      <c r="Z49" s="141"/>
      <c r="AA49" s="141"/>
      <c r="AB49" s="141"/>
      <c r="AC49" s="141"/>
      <c r="AD49" s="141"/>
      <c r="AE49" s="141" t="s">
        <v>105</v>
      </c>
      <c r="AF49" s="141">
        <v>0</v>
      </c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</row>
    <row r="50" spans="1:60" ht="22.5" outlineLevel="1" x14ac:dyDescent="0.2">
      <c r="A50" s="142">
        <v>16</v>
      </c>
      <c r="B50" s="142" t="s">
        <v>157</v>
      </c>
      <c r="C50" s="179" t="s">
        <v>158</v>
      </c>
      <c r="D50" s="148" t="s">
        <v>109</v>
      </c>
      <c r="E50" s="155">
        <v>15.885450000000001</v>
      </c>
      <c r="F50" s="158">
        <f>H50+J50</f>
        <v>0</v>
      </c>
      <c r="G50" s="159">
        <f>ROUND(E50*F50,2)</f>
        <v>0</v>
      </c>
      <c r="H50" s="159"/>
      <c r="I50" s="159">
        <f>ROUND(E50*H50,2)</f>
        <v>0</v>
      </c>
      <c r="J50" s="159"/>
      <c r="K50" s="159">
        <f>ROUND(E50*J50,2)</f>
        <v>0</v>
      </c>
      <c r="L50" s="159">
        <v>21</v>
      </c>
      <c r="M50" s="159">
        <f>G50*(1+L50/100)</f>
        <v>0</v>
      </c>
      <c r="N50" s="149">
        <v>0.126</v>
      </c>
      <c r="O50" s="149">
        <f>ROUND(E50*N50,5)</f>
        <v>2.0015700000000001</v>
      </c>
      <c r="P50" s="149">
        <v>0</v>
      </c>
      <c r="Q50" s="149">
        <f>ROUND(E50*P50,5)</f>
        <v>0</v>
      </c>
      <c r="R50" s="149"/>
      <c r="S50" s="149"/>
      <c r="T50" s="150">
        <v>0</v>
      </c>
      <c r="U50" s="149">
        <f>ROUND(E50*T50,2)</f>
        <v>0</v>
      </c>
      <c r="V50" s="141"/>
      <c r="W50" s="141"/>
      <c r="X50" s="141"/>
      <c r="Y50" s="141"/>
      <c r="Z50" s="141"/>
      <c r="AA50" s="141"/>
      <c r="AB50" s="141"/>
      <c r="AC50" s="141"/>
      <c r="AD50" s="141"/>
      <c r="AE50" s="141" t="s">
        <v>148</v>
      </c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</row>
    <row r="51" spans="1:60" outlineLevel="1" x14ac:dyDescent="0.2">
      <c r="A51" s="142"/>
      <c r="B51" s="142"/>
      <c r="C51" s="180" t="s">
        <v>159</v>
      </c>
      <c r="D51" s="151"/>
      <c r="E51" s="156">
        <v>15.885450000000001</v>
      </c>
      <c r="F51" s="159"/>
      <c r="G51" s="159"/>
      <c r="H51" s="159"/>
      <c r="I51" s="159"/>
      <c r="J51" s="159"/>
      <c r="K51" s="159"/>
      <c r="L51" s="159"/>
      <c r="M51" s="159"/>
      <c r="N51" s="149"/>
      <c r="O51" s="149"/>
      <c r="P51" s="149"/>
      <c r="Q51" s="149"/>
      <c r="R51" s="149"/>
      <c r="S51" s="149"/>
      <c r="T51" s="150"/>
      <c r="U51" s="149"/>
      <c r="V51" s="141"/>
      <c r="W51" s="141"/>
      <c r="X51" s="141"/>
      <c r="Y51" s="141"/>
      <c r="Z51" s="141"/>
      <c r="AA51" s="141"/>
      <c r="AB51" s="141"/>
      <c r="AC51" s="141"/>
      <c r="AD51" s="141"/>
      <c r="AE51" s="141" t="s">
        <v>105</v>
      </c>
      <c r="AF51" s="141">
        <v>0</v>
      </c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</row>
    <row r="52" spans="1:60" ht="22.5" outlineLevel="1" x14ac:dyDescent="0.2">
      <c r="A52" s="142">
        <v>17</v>
      </c>
      <c r="B52" s="142" t="s">
        <v>160</v>
      </c>
      <c r="C52" s="179" t="s">
        <v>161</v>
      </c>
      <c r="D52" s="148" t="s">
        <v>109</v>
      </c>
      <c r="E52" s="155">
        <v>72.94</v>
      </c>
      <c r="F52" s="158">
        <f>H52+J52</f>
        <v>0</v>
      </c>
      <c r="G52" s="159">
        <f>ROUND(E52*F52,2)</f>
        <v>0</v>
      </c>
      <c r="H52" s="159"/>
      <c r="I52" s="159">
        <f>ROUND(E52*H52,2)</f>
        <v>0</v>
      </c>
      <c r="J52" s="159"/>
      <c r="K52" s="159">
        <f>ROUND(E52*J52,2)</f>
        <v>0</v>
      </c>
      <c r="L52" s="159">
        <v>21</v>
      </c>
      <c r="M52" s="159">
        <f>G52*(1+L52/100)</f>
        <v>0</v>
      </c>
      <c r="N52" s="149">
        <v>0.23</v>
      </c>
      <c r="O52" s="149">
        <f>ROUND(E52*N52,5)</f>
        <v>16.776199999999999</v>
      </c>
      <c r="P52" s="149">
        <v>0</v>
      </c>
      <c r="Q52" s="149">
        <f>ROUND(E52*P52,5)</f>
        <v>0</v>
      </c>
      <c r="R52" s="149"/>
      <c r="S52" s="149"/>
      <c r="T52" s="150">
        <v>2.3E-2</v>
      </c>
      <c r="U52" s="149">
        <f>ROUND(E52*T52,2)</f>
        <v>1.68</v>
      </c>
      <c r="V52" s="141"/>
      <c r="W52" s="141"/>
      <c r="X52" s="141"/>
      <c r="Y52" s="141"/>
      <c r="Z52" s="141"/>
      <c r="AA52" s="141"/>
      <c r="AB52" s="141"/>
      <c r="AC52" s="141"/>
      <c r="AD52" s="141"/>
      <c r="AE52" s="141" t="s">
        <v>103</v>
      </c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</row>
    <row r="53" spans="1:60" outlineLevel="1" x14ac:dyDescent="0.2">
      <c r="A53" s="142"/>
      <c r="B53" s="142"/>
      <c r="C53" s="180" t="s">
        <v>162</v>
      </c>
      <c r="D53" s="151"/>
      <c r="E53" s="156">
        <v>72.94</v>
      </c>
      <c r="F53" s="159"/>
      <c r="G53" s="159"/>
      <c r="H53" s="159"/>
      <c r="I53" s="159"/>
      <c r="J53" s="159"/>
      <c r="K53" s="159"/>
      <c r="L53" s="159"/>
      <c r="M53" s="159"/>
      <c r="N53" s="149"/>
      <c r="O53" s="149"/>
      <c r="P53" s="149"/>
      <c r="Q53" s="149"/>
      <c r="R53" s="149"/>
      <c r="S53" s="149"/>
      <c r="T53" s="150"/>
      <c r="U53" s="149"/>
      <c r="V53" s="141"/>
      <c r="W53" s="141"/>
      <c r="X53" s="141"/>
      <c r="Y53" s="141"/>
      <c r="Z53" s="141"/>
      <c r="AA53" s="141"/>
      <c r="AB53" s="141"/>
      <c r="AC53" s="141"/>
      <c r="AD53" s="141"/>
      <c r="AE53" s="141" t="s">
        <v>105</v>
      </c>
      <c r="AF53" s="141">
        <v>0</v>
      </c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</row>
    <row r="54" spans="1:60" outlineLevel="1" x14ac:dyDescent="0.2">
      <c r="A54" s="142">
        <v>18</v>
      </c>
      <c r="B54" s="142" t="s">
        <v>163</v>
      </c>
      <c r="C54" s="179" t="s">
        <v>164</v>
      </c>
      <c r="D54" s="148" t="s">
        <v>109</v>
      </c>
      <c r="E54" s="155">
        <v>55.74</v>
      </c>
      <c r="F54" s="158">
        <f>H54+J54</f>
        <v>0</v>
      </c>
      <c r="G54" s="159">
        <f>ROUND(E54*F54,2)</f>
        <v>0</v>
      </c>
      <c r="H54" s="159"/>
      <c r="I54" s="159">
        <f>ROUND(E54*H54,2)</f>
        <v>0</v>
      </c>
      <c r="J54" s="159"/>
      <c r="K54" s="159">
        <f>ROUND(E54*J54,2)</f>
        <v>0</v>
      </c>
      <c r="L54" s="159">
        <v>21</v>
      </c>
      <c r="M54" s="159">
        <f>G54*(1+L54/100)</f>
        <v>0</v>
      </c>
      <c r="N54" s="149">
        <v>0.11</v>
      </c>
      <c r="O54" s="149">
        <f>ROUND(E54*N54,5)</f>
        <v>6.1314000000000002</v>
      </c>
      <c r="P54" s="149">
        <v>0</v>
      </c>
      <c r="Q54" s="149">
        <f>ROUND(E54*P54,5)</f>
        <v>0</v>
      </c>
      <c r="R54" s="149"/>
      <c r="S54" s="149"/>
      <c r="T54" s="150">
        <v>1.1930000000000001</v>
      </c>
      <c r="U54" s="149">
        <f>ROUND(E54*T54,2)</f>
        <v>66.5</v>
      </c>
      <c r="V54" s="141"/>
      <c r="W54" s="141"/>
      <c r="X54" s="141"/>
      <c r="Y54" s="141"/>
      <c r="Z54" s="141"/>
      <c r="AA54" s="141"/>
      <c r="AB54" s="141"/>
      <c r="AC54" s="141"/>
      <c r="AD54" s="141"/>
      <c r="AE54" s="141" t="s">
        <v>103</v>
      </c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</row>
    <row r="55" spans="1:60" ht="22.5" outlineLevel="1" x14ac:dyDescent="0.2">
      <c r="A55" s="142"/>
      <c r="B55" s="142"/>
      <c r="C55" s="180" t="s">
        <v>165</v>
      </c>
      <c r="D55" s="151"/>
      <c r="E55" s="156">
        <v>55.2</v>
      </c>
      <c r="F55" s="159"/>
      <c r="G55" s="159"/>
      <c r="H55" s="159"/>
      <c r="I55" s="159"/>
      <c r="J55" s="159"/>
      <c r="K55" s="159"/>
      <c r="L55" s="159"/>
      <c r="M55" s="159"/>
      <c r="N55" s="149"/>
      <c r="O55" s="149"/>
      <c r="P55" s="149"/>
      <c r="Q55" s="149"/>
      <c r="R55" s="149"/>
      <c r="S55" s="149"/>
      <c r="T55" s="150"/>
      <c r="U55" s="149"/>
      <c r="V55" s="141"/>
      <c r="W55" s="141"/>
      <c r="X55" s="141"/>
      <c r="Y55" s="141"/>
      <c r="Z55" s="141"/>
      <c r="AA55" s="141"/>
      <c r="AB55" s="141"/>
      <c r="AC55" s="141"/>
      <c r="AD55" s="141"/>
      <c r="AE55" s="141" t="s">
        <v>105</v>
      </c>
      <c r="AF55" s="141">
        <v>0</v>
      </c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</row>
    <row r="56" spans="1:60" outlineLevel="1" x14ac:dyDescent="0.2">
      <c r="A56" s="142"/>
      <c r="B56" s="142"/>
      <c r="C56" s="180" t="s">
        <v>129</v>
      </c>
      <c r="D56" s="151"/>
      <c r="E56" s="156">
        <v>0.54</v>
      </c>
      <c r="F56" s="159"/>
      <c r="G56" s="159"/>
      <c r="H56" s="159"/>
      <c r="I56" s="159"/>
      <c r="J56" s="159"/>
      <c r="K56" s="159"/>
      <c r="L56" s="159"/>
      <c r="M56" s="159"/>
      <c r="N56" s="149"/>
      <c r="O56" s="149"/>
      <c r="P56" s="149"/>
      <c r="Q56" s="149"/>
      <c r="R56" s="149"/>
      <c r="S56" s="149"/>
      <c r="T56" s="150"/>
      <c r="U56" s="149"/>
      <c r="V56" s="141"/>
      <c r="W56" s="141"/>
      <c r="X56" s="141"/>
      <c r="Y56" s="141"/>
      <c r="Z56" s="141"/>
      <c r="AA56" s="141"/>
      <c r="AB56" s="141"/>
      <c r="AC56" s="141"/>
      <c r="AD56" s="141"/>
      <c r="AE56" s="141" t="s">
        <v>105</v>
      </c>
      <c r="AF56" s="141">
        <v>0</v>
      </c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</row>
    <row r="57" spans="1:60" outlineLevel="1" x14ac:dyDescent="0.2">
      <c r="A57" s="142">
        <v>19</v>
      </c>
      <c r="B57" s="142" t="s">
        <v>166</v>
      </c>
      <c r="C57" s="179" t="s">
        <v>167</v>
      </c>
      <c r="D57" s="148" t="s">
        <v>109</v>
      </c>
      <c r="E57" s="155">
        <v>17.2</v>
      </c>
      <c r="F57" s="158">
        <f>H57+J57</f>
        <v>0</v>
      </c>
      <c r="G57" s="159">
        <f>ROUND(E57*F57,2)</f>
        <v>0</v>
      </c>
      <c r="H57" s="159"/>
      <c r="I57" s="159">
        <f>ROUND(E57*H57,2)</f>
        <v>0</v>
      </c>
      <c r="J57" s="159"/>
      <c r="K57" s="159">
        <f>ROUND(E57*J57,2)</f>
        <v>0</v>
      </c>
      <c r="L57" s="159">
        <v>21</v>
      </c>
      <c r="M57" s="159">
        <f>G57*(1+L57/100)</f>
        <v>0</v>
      </c>
      <c r="N57" s="149">
        <v>0.11</v>
      </c>
      <c r="O57" s="149">
        <f>ROUND(E57*N57,5)</f>
        <v>1.8919999999999999</v>
      </c>
      <c r="P57" s="149">
        <v>0</v>
      </c>
      <c r="Q57" s="149">
        <f>ROUND(E57*P57,5)</f>
        <v>0</v>
      </c>
      <c r="R57" s="149"/>
      <c r="S57" s="149"/>
      <c r="T57" s="150">
        <v>1.135</v>
      </c>
      <c r="U57" s="149">
        <f>ROUND(E57*T57,2)</f>
        <v>19.52</v>
      </c>
      <c r="V57" s="141"/>
      <c r="W57" s="141"/>
      <c r="X57" s="141"/>
      <c r="Y57" s="141"/>
      <c r="Z57" s="141"/>
      <c r="AA57" s="141"/>
      <c r="AB57" s="141"/>
      <c r="AC57" s="141"/>
      <c r="AD57" s="141"/>
      <c r="AE57" s="141" t="s">
        <v>103</v>
      </c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</row>
    <row r="58" spans="1:60" outlineLevel="1" x14ac:dyDescent="0.2">
      <c r="A58" s="142"/>
      <c r="B58" s="142"/>
      <c r="C58" s="180" t="s">
        <v>132</v>
      </c>
      <c r="D58" s="151"/>
      <c r="E58" s="156">
        <v>15.2</v>
      </c>
      <c r="F58" s="159"/>
      <c r="G58" s="159"/>
      <c r="H58" s="159"/>
      <c r="I58" s="159"/>
      <c r="J58" s="159"/>
      <c r="K58" s="159"/>
      <c r="L58" s="159"/>
      <c r="M58" s="159"/>
      <c r="N58" s="149"/>
      <c r="O58" s="149"/>
      <c r="P58" s="149"/>
      <c r="Q58" s="149"/>
      <c r="R58" s="149"/>
      <c r="S58" s="149"/>
      <c r="T58" s="150"/>
      <c r="U58" s="149"/>
      <c r="V58" s="141"/>
      <c r="W58" s="141"/>
      <c r="X58" s="141"/>
      <c r="Y58" s="141"/>
      <c r="Z58" s="141"/>
      <c r="AA58" s="141"/>
      <c r="AB58" s="141"/>
      <c r="AC58" s="141"/>
      <c r="AD58" s="141"/>
      <c r="AE58" s="141" t="s">
        <v>105</v>
      </c>
      <c r="AF58" s="141">
        <v>0</v>
      </c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</row>
    <row r="59" spans="1:60" outlineLevel="1" x14ac:dyDescent="0.2">
      <c r="A59" s="142"/>
      <c r="B59" s="142"/>
      <c r="C59" s="180" t="s">
        <v>168</v>
      </c>
      <c r="D59" s="151"/>
      <c r="E59" s="156">
        <v>2</v>
      </c>
      <c r="F59" s="159"/>
      <c r="G59" s="159"/>
      <c r="H59" s="159"/>
      <c r="I59" s="159"/>
      <c r="J59" s="159"/>
      <c r="K59" s="159"/>
      <c r="L59" s="159"/>
      <c r="M59" s="159"/>
      <c r="N59" s="149"/>
      <c r="O59" s="149"/>
      <c r="P59" s="149"/>
      <c r="Q59" s="149"/>
      <c r="R59" s="149"/>
      <c r="S59" s="149"/>
      <c r="T59" s="150"/>
      <c r="U59" s="149"/>
      <c r="V59" s="141"/>
      <c r="W59" s="141"/>
      <c r="X59" s="141"/>
      <c r="Y59" s="141"/>
      <c r="Z59" s="141"/>
      <c r="AA59" s="141"/>
      <c r="AB59" s="141"/>
      <c r="AC59" s="141"/>
      <c r="AD59" s="141"/>
      <c r="AE59" s="141" t="s">
        <v>105</v>
      </c>
      <c r="AF59" s="141">
        <v>0</v>
      </c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</row>
    <row r="60" spans="1:60" x14ac:dyDescent="0.2">
      <c r="A60" s="143" t="s">
        <v>98</v>
      </c>
      <c r="B60" s="143" t="s">
        <v>61</v>
      </c>
      <c r="C60" s="181" t="s">
        <v>62</v>
      </c>
      <c r="D60" s="152"/>
      <c r="E60" s="157"/>
      <c r="F60" s="160"/>
      <c r="G60" s="160">
        <f>SUMIF(AE61:AE61,"&lt;&gt;NOR",G61:G61)</f>
        <v>0</v>
      </c>
      <c r="H60" s="160"/>
      <c r="I60" s="160">
        <f>SUM(I61:I61)</f>
        <v>0</v>
      </c>
      <c r="J60" s="160"/>
      <c r="K60" s="160">
        <f>SUM(K61:K61)</f>
        <v>0</v>
      </c>
      <c r="L60" s="160"/>
      <c r="M60" s="160">
        <f>SUM(M61:M61)</f>
        <v>0</v>
      </c>
      <c r="N60" s="153"/>
      <c r="O60" s="153">
        <f>SUM(O61:O61)</f>
        <v>0.31590000000000001</v>
      </c>
      <c r="P60" s="153"/>
      <c r="Q60" s="153">
        <f>SUM(Q61:Q61)</f>
        <v>0</v>
      </c>
      <c r="R60" s="153"/>
      <c r="S60" s="153"/>
      <c r="T60" s="154"/>
      <c r="U60" s="153">
        <f>SUM(U61:U61)</f>
        <v>1.55</v>
      </c>
      <c r="AE60" t="s">
        <v>99</v>
      </c>
    </row>
    <row r="61" spans="1:60" outlineLevel="1" x14ac:dyDescent="0.2">
      <c r="A61" s="142">
        <v>20</v>
      </c>
      <c r="B61" s="142" t="s">
        <v>169</v>
      </c>
      <c r="C61" s="179" t="s">
        <v>170</v>
      </c>
      <c r="D61" s="148" t="s">
        <v>171</v>
      </c>
      <c r="E61" s="155">
        <v>1</v>
      </c>
      <c r="F61" s="158">
        <f>H61+J61</f>
        <v>0</v>
      </c>
      <c r="G61" s="159">
        <f>ROUND(E61*F61,2)</f>
        <v>0</v>
      </c>
      <c r="H61" s="159"/>
      <c r="I61" s="159">
        <f>ROUND(E61*H61,2)</f>
        <v>0</v>
      </c>
      <c r="J61" s="159"/>
      <c r="K61" s="159">
        <f>ROUND(E61*J61,2)</f>
        <v>0</v>
      </c>
      <c r="L61" s="159">
        <v>21</v>
      </c>
      <c r="M61" s="159">
        <f>G61*(1+L61/100)</f>
        <v>0</v>
      </c>
      <c r="N61" s="149">
        <v>0.31590000000000001</v>
      </c>
      <c r="O61" s="149">
        <f>ROUND(E61*N61,5)</f>
        <v>0.31590000000000001</v>
      </c>
      <c r="P61" s="149">
        <v>0</v>
      </c>
      <c r="Q61" s="149">
        <f>ROUND(E61*P61,5)</f>
        <v>0</v>
      </c>
      <c r="R61" s="149"/>
      <c r="S61" s="149"/>
      <c r="T61" s="150">
        <v>1.5509999999999999</v>
      </c>
      <c r="U61" s="149">
        <f>ROUND(E61*T61,2)</f>
        <v>1.55</v>
      </c>
      <c r="V61" s="141"/>
      <c r="W61" s="141"/>
      <c r="X61" s="141"/>
      <c r="Y61" s="141"/>
      <c r="Z61" s="141"/>
      <c r="AA61" s="141"/>
      <c r="AB61" s="141"/>
      <c r="AC61" s="141"/>
      <c r="AD61" s="141"/>
      <c r="AE61" s="141" t="s">
        <v>103</v>
      </c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</row>
    <row r="62" spans="1:60" x14ac:dyDescent="0.2">
      <c r="A62" s="143" t="s">
        <v>98</v>
      </c>
      <c r="B62" s="143" t="s">
        <v>63</v>
      </c>
      <c r="C62" s="181" t="s">
        <v>64</v>
      </c>
      <c r="D62" s="152"/>
      <c r="E62" s="157"/>
      <c r="F62" s="160"/>
      <c r="G62" s="160">
        <f>SUMIF(AE63:AE81,"&lt;&gt;NOR",G63:G81)</f>
        <v>0</v>
      </c>
      <c r="H62" s="160"/>
      <c r="I62" s="160">
        <f>SUM(I63:I81)</f>
        <v>0</v>
      </c>
      <c r="J62" s="160"/>
      <c r="K62" s="160">
        <f>SUM(K63:K81)</f>
        <v>0</v>
      </c>
      <c r="L62" s="160"/>
      <c r="M62" s="160">
        <f>SUM(M63:M81)</f>
        <v>0</v>
      </c>
      <c r="N62" s="153"/>
      <c r="O62" s="153">
        <f>SUM(O63:O81)</f>
        <v>40.337269999999997</v>
      </c>
      <c r="P62" s="153"/>
      <c r="Q62" s="153">
        <f>SUM(Q63:Q81)</f>
        <v>0</v>
      </c>
      <c r="R62" s="153"/>
      <c r="S62" s="153"/>
      <c r="T62" s="154"/>
      <c r="U62" s="153">
        <f>SUM(U63:U81)</f>
        <v>54.969999999999992</v>
      </c>
      <c r="AE62" t="s">
        <v>99</v>
      </c>
    </row>
    <row r="63" spans="1:60" outlineLevel="1" x14ac:dyDescent="0.2">
      <c r="A63" s="142">
        <v>21</v>
      </c>
      <c r="B63" s="142" t="s">
        <v>172</v>
      </c>
      <c r="C63" s="179" t="s">
        <v>173</v>
      </c>
      <c r="D63" s="148" t="s">
        <v>135</v>
      </c>
      <c r="E63" s="155">
        <v>63.6</v>
      </c>
      <c r="F63" s="158">
        <f>H63+J63</f>
        <v>0</v>
      </c>
      <c r="G63" s="159">
        <f>ROUND(E63*F63,2)</f>
        <v>0</v>
      </c>
      <c r="H63" s="159"/>
      <c r="I63" s="159">
        <f>ROUND(E63*H63,2)</f>
        <v>0</v>
      </c>
      <c r="J63" s="159"/>
      <c r="K63" s="159">
        <f>ROUND(E63*J63,2)</f>
        <v>0</v>
      </c>
      <c r="L63" s="159">
        <v>21</v>
      </c>
      <c r="M63" s="159">
        <f>G63*(1+L63/100)</f>
        <v>0</v>
      </c>
      <c r="N63" s="149">
        <v>0.15673999999999999</v>
      </c>
      <c r="O63" s="149">
        <f>ROUND(E63*N63,5)</f>
        <v>9.9686599999999999</v>
      </c>
      <c r="P63" s="149">
        <v>0</v>
      </c>
      <c r="Q63" s="149">
        <f>ROUND(E63*P63,5)</f>
        <v>0</v>
      </c>
      <c r="R63" s="149"/>
      <c r="S63" s="149"/>
      <c r="T63" s="150">
        <v>0.29548000000000002</v>
      </c>
      <c r="U63" s="149">
        <f>ROUND(E63*T63,2)</f>
        <v>18.79</v>
      </c>
      <c r="V63" s="141"/>
      <c r="W63" s="141"/>
      <c r="X63" s="141"/>
      <c r="Y63" s="141"/>
      <c r="Z63" s="141"/>
      <c r="AA63" s="141"/>
      <c r="AB63" s="141"/>
      <c r="AC63" s="141"/>
      <c r="AD63" s="141"/>
      <c r="AE63" s="141" t="s">
        <v>103</v>
      </c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</row>
    <row r="64" spans="1:60" outlineLevel="1" x14ac:dyDescent="0.2">
      <c r="A64" s="142"/>
      <c r="B64" s="142"/>
      <c r="C64" s="180" t="s">
        <v>174</v>
      </c>
      <c r="D64" s="151"/>
      <c r="E64" s="156">
        <v>63.6</v>
      </c>
      <c r="F64" s="159"/>
      <c r="G64" s="159"/>
      <c r="H64" s="159"/>
      <c r="I64" s="159"/>
      <c r="J64" s="159"/>
      <c r="K64" s="159"/>
      <c r="L64" s="159"/>
      <c r="M64" s="159"/>
      <c r="N64" s="149"/>
      <c r="O64" s="149"/>
      <c r="P64" s="149"/>
      <c r="Q64" s="149"/>
      <c r="R64" s="149"/>
      <c r="S64" s="149"/>
      <c r="T64" s="150"/>
      <c r="U64" s="149"/>
      <c r="V64" s="141"/>
      <c r="W64" s="141"/>
      <c r="X64" s="141"/>
      <c r="Y64" s="141"/>
      <c r="Z64" s="141"/>
      <c r="AA64" s="141"/>
      <c r="AB64" s="141"/>
      <c r="AC64" s="141"/>
      <c r="AD64" s="141"/>
      <c r="AE64" s="141" t="s">
        <v>105</v>
      </c>
      <c r="AF64" s="141">
        <v>0</v>
      </c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</row>
    <row r="65" spans="1:60" outlineLevel="1" x14ac:dyDescent="0.2">
      <c r="A65" s="142">
        <v>22</v>
      </c>
      <c r="B65" s="142" t="s">
        <v>175</v>
      </c>
      <c r="C65" s="179" t="s">
        <v>176</v>
      </c>
      <c r="D65" s="148" t="s">
        <v>135</v>
      </c>
      <c r="E65" s="155">
        <v>64.872</v>
      </c>
      <c r="F65" s="158">
        <f>H65+J65</f>
        <v>0</v>
      </c>
      <c r="G65" s="159">
        <f>ROUND(E65*F65,2)</f>
        <v>0</v>
      </c>
      <c r="H65" s="159"/>
      <c r="I65" s="159">
        <f>ROUND(E65*H65,2)</f>
        <v>0</v>
      </c>
      <c r="J65" s="159"/>
      <c r="K65" s="159">
        <f>ROUND(E65*J65,2)</f>
        <v>0</v>
      </c>
      <c r="L65" s="159">
        <v>21</v>
      </c>
      <c r="M65" s="159">
        <f>G65*(1+L65/100)</f>
        <v>0</v>
      </c>
      <c r="N65" s="149">
        <v>0.08</v>
      </c>
      <c r="O65" s="149">
        <f>ROUND(E65*N65,5)</f>
        <v>5.1897599999999997</v>
      </c>
      <c r="P65" s="149">
        <v>0</v>
      </c>
      <c r="Q65" s="149">
        <f>ROUND(E65*P65,5)</f>
        <v>0</v>
      </c>
      <c r="R65" s="149"/>
      <c r="S65" s="149"/>
      <c r="T65" s="150">
        <v>0</v>
      </c>
      <c r="U65" s="149">
        <f>ROUND(E65*T65,2)</f>
        <v>0</v>
      </c>
      <c r="V65" s="141"/>
      <c r="W65" s="141"/>
      <c r="X65" s="141"/>
      <c r="Y65" s="141"/>
      <c r="Z65" s="141"/>
      <c r="AA65" s="141"/>
      <c r="AB65" s="141"/>
      <c r="AC65" s="141"/>
      <c r="AD65" s="141"/>
      <c r="AE65" s="141" t="s">
        <v>148</v>
      </c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</row>
    <row r="66" spans="1:60" outlineLevel="1" x14ac:dyDescent="0.2">
      <c r="A66" s="142"/>
      <c r="B66" s="142"/>
      <c r="C66" s="180" t="s">
        <v>177</v>
      </c>
      <c r="D66" s="151"/>
      <c r="E66" s="156">
        <v>64.872</v>
      </c>
      <c r="F66" s="159"/>
      <c r="G66" s="159"/>
      <c r="H66" s="159"/>
      <c r="I66" s="159"/>
      <c r="J66" s="159"/>
      <c r="K66" s="159"/>
      <c r="L66" s="159"/>
      <c r="M66" s="159"/>
      <c r="N66" s="149"/>
      <c r="O66" s="149"/>
      <c r="P66" s="149"/>
      <c r="Q66" s="149"/>
      <c r="R66" s="149"/>
      <c r="S66" s="149"/>
      <c r="T66" s="150"/>
      <c r="U66" s="149"/>
      <c r="V66" s="141"/>
      <c r="W66" s="141"/>
      <c r="X66" s="141"/>
      <c r="Y66" s="141"/>
      <c r="Z66" s="141"/>
      <c r="AA66" s="141"/>
      <c r="AB66" s="141"/>
      <c r="AC66" s="141"/>
      <c r="AD66" s="141"/>
      <c r="AE66" s="141" t="s">
        <v>105</v>
      </c>
      <c r="AF66" s="141">
        <v>0</v>
      </c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</row>
    <row r="67" spans="1:60" outlineLevel="1" x14ac:dyDescent="0.2">
      <c r="A67" s="142">
        <v>23</v>
      </c>
      <c r="B67" s="142" t="s">
        <v>178</v>
      </c>
      <c r="C67" s="179" t="s">
        <v>179</v>
      </c>
      <c r="D67" s="148" t="s">
        <v>135</v>
      </c>
      <c r="E67" s="155">
        <v>31.75</v>
      </c>
      <c r="F67" s="158">
        <f>H67+J67</f>
        <v>0</v>
      </c>
      <c r="G67" s="159">
        <f>ROUND(E67*F67,2)</f>
        <v>0</v>
      </c>
      <c r="H67" s="159"/>
      <c r="I67" s="159">
        <f>ROUND(E67*H67,2)</f>
        <v>0</v>
      </c>
      <c r="J67" s="159"/>
      <c r="K67" s="159">
        <f>ROUND(E67*J67,2)</f>
        <v>0</v>
      </c>
      <c r="L67" s="159">
        <v>21</v>
      </c>
      <c r="M67" s="159">
        <f>G67*(1+L67/100)</f>
        <v>0</v>
      </c>
      <c r="N67" s="149">
        <v>0.18806</v>
      </c>
      <c r="O67" s="149">
        <f>ROUND(E67*N67,5)</f>
        <v>5.9709099999999999</v>
      </c>
      <c r="P67" s="149">
        <v>0</v>
      </c>
      <c r="Q67" s="149">
        <f>ROUND(E67*P67,5)</f>
        <v>0</v>
      </c>
      <c r="R67" s="149"/>
      <c r="S67" s="149"/>
      <c r="T67" s="150">
        <v>0.38661000000000001</v>
      </c>
      <c r="U67" s="149">
        <f>ROUND(E67*T67,2)</f>
        <v>12.27</v>
      </c>
      <c r="V67" s="141"/>
      <c r="W67" s="141"/>
      <c r="X67" s="141"/>
      <c r="Y67" s="141"/>
      <c r="Z67" s="141"/>
      <c r="AA67" s="141"/>
      <c r="AB67" s="141"/>
      <c r="AC67" s="141"/>
      <c r="AD67" s="141"/>
      <c r="AE67" s="141" t="s">
        <v>103</v>
      </c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</row>
    <row r="68" spans="1:60" outlineLevel="1" x14ac:dyDescent="0.2">
      <c r="A68" s="142"/>
      <c r="B68" s="142"/>
      <c r="C68" s="180" t="s">
        <v>180</v>
      </c>
      <c r="D68" s="151"/>
      <c r="E68" s="156">
        <v>24.6</v>
      </c>
      <c r="F68" s="159"/>
      <c r="G68" s="159"/>
      <c r="H68" s="159"/>
      <c r="I68" s="159"/>
      <c r="J68" s="159"/>
      <c r="K68" s="159"/>
      <c r="L68" s="159"/>
      <c r="M68" s="159"/>
      <c r="N68" s="149"/>
      <c r="O68" s="149"/>
      <c r="P68" s="149"/>
      <c r="Q68" s="149"/>
      <c r="R68" s="149"/>
      <c r="S68" s="149"/>
      <c r="T68" s="150"/>
      <c r="U68" s="149"/>
      <c r="V68" s="141"/>
      <c r="W68" s="141"/>
      <c r="X68" s="141"/>
      <c r="Y68" s="141"/>
      <c r="Z68" s="141"/>
      <c r="AA68" s="141"/>
      <c r="AB68" s="141"/>
      <c r="AC68" s="141"/>
      <c r="AD68" s="141"/>
      <c r="AE68" s="141" t="s">
        <v>105</v>
      </c>
      <c r="AF68" s="141">
        <v>0</v>
      </c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</row>
    <row r="69" spans="1:60" outlineLevel="1" x14ac:dyDescent="0.2">
      <c r="A69" s="142"/>
      <c r="B69" s="142"/>
      <c r="C69" s="180" t="s">
        <v>181</v>
      </c>
      <c r="D69" s="151"/>
      <c r="E69" s="156">
        <v>7.15</v>
      </c>
      <c r="F69" s="159"/>
      <c r="G69" s="159"/>
      <c r="H69" s="159"/>
      <c r="I69" s="159"/>
      <c r="J69" s="159"/>
      <c r="K69" s="159"/>
      <c r="L69" s="159"/>
      <c r="M69" s="159"/>
      <c r="N69" s="149"/>
      <c r="O69" s="149"/>
      <c r="P69" s="149"/>
      <c r="Q69" s="149"/>
      <c r="R69" s="149"/>
      <c r="S69" s="149"/>
      <c r="T69" s="150"/>
      <c r="U69" s="149"/>
      <c r="V69" s="141"/>
      <c r="W69" s="141"/>
      <c r="X69" s="141"/>
      <c r="Y69" s="141"/>
      <c r="Z69" s="141"/>
      <c r="AA69" s="141"/>
      <c r="AB69" s="141"/>
      <c r="AC69" s="141"/>
      <c r="AD69" s="141"/>
      <c r="AE69" s="141" t="s">
        <v>105</v>
      </c>
      <c r="AF69" s="141">
        <v>0</v>
      </c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</row>
    <row r="70" spans="1:60" outlineLevel="1" x14ac:dyDescent="0.2">
      <c r="A70" s="142">
        <v>24</v>
      </c>
      <c r="B70" s="142" t="s">
        <v>182</v>
      </c>
      <c r="C70" s="179" t="s">
        <v>183</v>
      </c>
      <c r="D70" s="148" t="s">
        <v>135</v>
      </c>
      <c r="E70" s="155">
        <v>60</v>
      </c>
      <c r="F70" s="158">
        <f>H70+J70</f>
        <v>0</v>
      </c>
      <c r="G70" s="159">
        <f>ROUND(E70*F70,2)</f>
        <v>0</v>
      </c>
      <c r="H70" s="159"/>
      <c r="I70" s="159">
        <f>ROUND(E70*H70,2)</f>
        <v>0</v>
      </c>
      <c r="J70" s="159"/>
      <c r="K70" s="159">
        <f>ROUND(E70*J70,2)</f>
        <v>0</v>
      </c>
      <c r="L70" s="159">
        <v>21</v>
      </c>
      <c r="M70" s="159">
        <f>G70*(1+L70/100)</f>
        <v>0</v>
      </c>
      <c r="N70" s="149">
        <v>5.9049999999999998E-2</v>
      </c>
      <c r="O70" s="149">
        <f>ROUND(E70*N70,5)</f>
        <v>3.5430000000000001</v>
      </c>
      <c r="P70" s="149">
        <v>0</v>
      </c>
      <c r="Q70" s="149">
        <f>ROUND(E70*P70,5)</f>
        <v>0</v>
      </c>
      <c r="R70" s="149"/>
      <c r="S70" s="149"/>
      <c r="T70" s="150">
        <v>0.26</v>
      </c>
      <c r="U70" s="149">
        <f>ROUND(E70*T70,2)</f>
        <v>15.6</v>
      </c>
      <c r="V70" s="141"/>
      <c r="W70" s="141"/>
      <c r="X70" s="141"/>
      <c r="Y70" s="141"/>
      <c r="Z70" s="141"/>
      <c r="AA70" s="141"/>
      <c r="AB70" s="141"/>
      <c r="AC70" s="141"/>
      <c r="AD70" s="141"/>
      <c r="AE70" s="141" t="s">
        <v>103</v>
      </c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</row>
    <row r="71" spans="1:60" outlineLevel="1" x14ac:dyDescent="0.2">
      <c r="A71" s="142"/>
      <c r="B71" s="142"/>
      <c r="C71" s="180" t="s">
        <v>184</v>
      </c>
      <c r="D71" s="151"/>
      <c r="E71" s="156">
        <v>60</v>
      </c>
      <c r="F71" s="159"/>
      <c r="G71" s="159"/>
      <c r="H71" s="159"/>
      <c r="I71" s="159"/>
      <c r="J71" s="159"/>
      <c r="K71" s="159"/>
      <c r="L71" s="159"/>
      <c r="M71" s="159"/>
      <c r="N71" s="149"/>
      <c r="O71" s="149"/>
      <c r="P71" s="149"/>
      <c r="Q71" s="149"/>
      <c r="R71" s="149"/>
      <c r="S71" s="149"/>
      <c r="T71" s="150"/>
      <c r="U71" s="149"/>
      <c r="V71" s="141"/>
      <c r="W71" s="141"/>
      <c r="X71" s="141"/>
      <c r="Y71" s="141"/>
      <c r="Z71" s="141"/>
      <c r="AA71" s="141"/>
      <c r="AB71" s="141"/>
      <c r="AC71" s="141"/>
      <c r="AD71" s="141"/>
      <c r="AE71" s="141" t="s">
        <v>105</v>
      </c>
      <c r="AF71" s="141">
        <v>0</v>
      </c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</row>
    <row r="72" spans="1:60" outlineLevel="1" x14ac:dyDescent="0.2">
      <c r="A72" s="142">
        <v>25</v>
      </c>
      <c r="B72" s="142" t="s">
        <v>185</v>
      </c>
      <c r="C72" s="179" t="s">
        <v>186</v>
      </c>
      <c r="D72" s="148" t="s">
        <v>135</v>
      </c>
      <c r="E72" s="155">
        <v>61.2</v>
      </c>
      <c r="F72" s="158">
        <f>H72+J72</f>
        <v>0</v>
      </c>
      <c r="G72" s="159">
        <f>ROUND(E72*F72,2)</f>
        <v>0</v>
      </c>
      <c r="H72" s="159"/>
      <c r="I72" s="159">
        <f>ROUND(E72*H72,2)</f>
        <v>0</v>
      </c>
      <c r="J72" s="159"/>
      <c r="K72" s="159">
        <f>ROUND(E72*J72,2)</f>
        <v>0</v>
      </c>
      <c r="L72" s="159">
        <v>21</v>
      </c>
      <c r="M72" s="159">
        <f>G72*(1+L72/100)</f>
        <v>0</v>
      </c>
      <c r="N72" s="149">
        <v>0.05</v>
      </c>
      <c r="O72" s="149">
        <f>ROUND(E72*N72,5)</f>
        <v>3.06</v>
      </c>
      <c r="P72" s="149">
        <v>0</v>
      </c>
      <c r="Q72" s="149">
        <f>ROUND(E72*P72,5)</f>
        <v>0</v>
      </c>
      <c r="R72" s="149"/>
      <c r="S72" s="149"/>
      <c r="T72" s="150">
        <v>0</v>
      </c>
      <c r="U72" s="149">
        <f>ROUND(E72*T72,2)</f>
        <v>0</v>
      </c>
      <c r="V72" s="141"/>
      <c r="W72" s="141"/>
      <c r="X72" s="141"/>
      <c r="Y72" s="141"/>
      <c r="Z72" s="141"/>
      <c r="AA72" s="141"/>
      <c r="AB72" s="141"/>
      <c r="AC72" s="141"/>
      <c r="AD72" s="141"/>
      <c r="AE72" s="141" t="s">
        <v>148</v>
      </c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</row>
    <row r="73" spans="1:60" outlineLevel="1" x14ac:dyDescent="0.2">
      <c r="A73" s="142"/>
      <c r="B73" s="142"/>
      <c r="C73" s="180" t="s">
        <v>187</v>
      </c>
      <c r="D73" s="151"/>
      <c r="E73" s="156">
        <v>61.2</v>
      </c>
      <c r="F73" s="159"/>
      <c r="G73" s="159"/>
      <c r="H73" s="159"/>
      <c r="I73" s="159"/>
      <c r="J73" s="159"/>
      <c r="K73" s="159"/>
      <c r="L73" s="159"/>
      <c r="M73" s="159"/>
      <c r="N73" s="149"/>
      <c r="O73" s="149"/>
      <c r="P73" s="149"/>
      <c r="Q73" s="149"/>
      <c r="R73" s="149"/>
      <c r="S73" s="149"/>
      <c r="T73" s="150"/>
      <c r="U73" s="149"/>
      <c r="V73" s="141"/>
      <c r="W73" s="141"/>
      <c r="X73" s="141"/>
      <c r="Y73" s="141"/>
      <c r="Z73" s="141"/>
      <c r="AA73" s="141"/>
      <c r="AB73" s="141"/>
      <c r="AC73" s="141"/>
      <c r="AD73" s="141"/>
      <c r="AE73" s="141" t="s">
        <v>105</v>
      </c>
      <c r="AF73" s="141">
        <v>0</v>
      </c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</row>
    <row r="74" spans="1:60" outlineLevel="1" x14ac:dyDescent="0.2">
      <c r="A74" s="142">
        <v>26</v>
      </c>
      <c r="B74" s="142" t="s">
        <v>188</v>
      </c>
      <c r="C74" s="179" t="s">
        <v>189</v>
      </c>
      <c r="D74" s="148" t="s">
        <v>135</v>
      </c>
      <c r="E74" s="155">
        <v>3.6</v>
      </c>
      <c r="F74" s="158">
        <f>H74+J74</f>
        <v>0</v>
      </c>
      <c r="G74" s="159">
        <f>ROUND(E74*F74,2)</f>
        <v>0</v>
      </c>
      <c r="H74" s="159"/>
      <c r="I74" s="159">
        <f>ROUND(E74*H74,2)</f>
        <v>0</v>
      </c>
      <c r="J74" s="159"/>
      <c r="K74" s="159">
        <f>ROUND(E74*J74,2)</f>
        <v>0</v>
      </c>
      <c r="L74" s="159">
        <v>21</v>
      </c>
      <c r="M74" s="159">
        <f>G74*(1+L74/100)</f>
        <v>0</v>
      </c>
      <c r="N74" s="149">
        <v>0.1575</v>
      </c>
      <c r="O74" s="149">
        <f>ROUND(E74*N74,5)</f>
        <v>0.56699999999999995</v>
      </c>
      <c r="P74" s="149">
        <v>0</v>
      </c>
      <c r="Q74" s="149">
        <f>ROUND(E74*P74,5)</f>
        <v>0</v>
      </c>
      <c r="R74" s="149"/>
      <c r="S74" s="149"/>
      <c r="T74" s="150">
        <v>0.4</v>
      </c>
      <c r="U74" s="149">
        <f>ROUND(E74*T74,2)</f>
        <v>1.44</v>
      </c>
      <c r="V74" s="141"/>
      <c r="W74" s="141"/>
      <c r="X74" s="141"/>
      <c r="Y74" s="141"/>
      <c r="Z74" s="141"/>
      <c r="AA74" s="141"/>
      <c r="AB74" s="141"/>
      <c r="AC74" s="141"/>
      <c r="AD74" s="141"/>
      <c r="AE74" s="141" t="s">
        <v>103</v>
      </c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</row>
    <row r="75" spans="1:60" outlineLevel="1" x14ac:dyDescent="0.2">
      <c r="A75" s="142"/>
      <c r="B75" s="142"/>
      <c r="C75" s="180" t="s">
        <v>190</v>
      </c>
      <c r="D75" s="151"/>
      <c r="E75" s="156">
        <v>3.6</v>
      </c>
      <c r="F75" s="159"/>
      <c r="G75" s="159"/>
      <c r="H75" s="159"/>
      <c r="I75" s="159"/>
      <c r="J75" s="159"/>
      <c r="K75" s="159"/>
      <c r="L75" s="159"/>
      <c r="M75" s="159"/>
      <c r="N75" s="149"/>
      <c r="O75" s="149"/>
      <c r="P75" s="149"/>
      <c r="Q75" s="149"/>
      <c r="R75" s="149"/>
      <c r="S75" s="149"/>
      <c r="T75" s="150"/>
      <c r="U75" s="149"/>
      <c r="V75" s="141"/>
      <c r="W75" s="141"/>
      <c r="X75" s="141"/>
      <c r="Y75" s="141"/>
      <c r="Z75" s="141"/>
      <c r="AA75" s="141"/>
      <c r="AB75" s="141"/>
      <c r="AC75" s="141"/>
      <c r="AD75" s="141"/>
      <c r="AE75" s="141" t="s">
        <v>105</v>
      </c>
      <c r="AF75" s="141">
        <v>0</v>
      </c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1:60" outlineLevel="1" x14ac:dyDescent="0.2">
      <c r="A76" s="142">
        <v>27</v>
      </c>
      <c r="B76" s="142" t="s">
        <v>191</v>
      </c>
      <c r="C76" s="179" t="s">
        <v>192</v>
      </c>
      <c r="D76" s="148" t="s">
        <v>102</v>
      </c>
      <c r="E76" s="155">
        <v>4.7675000000000001</v>
      </c>
      <c r="F76" s="158">
        <f>H76+J76</f>
        <v>0</v>
      </c>
      <c r="G76" s="159">
        <f>ROUND(E76*F76,2)</f>
        <v>0</v>
      </c>
      <c r="H76" s="159"/>
      <c r="I76" s="159">
        <f>ROUND(E76*H76,2)</f>
        <v>0</v>
      </c>
      <c r="J76" s="159"/>
      <c r="K76" s="159">
        <f>ROUND(E76*J76,2)</f>
        <v>0</v>
      </c>
      <c r="L76" s="159">
        <v>21</v>
      </c>
      <c r="M76" s="159">
        <f>G76*(1+L76/100)</f>
        <v>0</v>
      </c>
      <c r="N76" s="149">
        <v>2.5249999999999999</v>
      </c>
      <c r="O76" s="149">
        <f>ROUND(E76*N76,5)</f>
        <v>12.037940000000001</v>
      </c>
      <c r="P76" s="149">
        <v>0</v>
      </c>
      <c r="Q76" s="149">
        <f>ROUND(E76*P76,5)</f>
        <v>0</v>
      </c>
      <c r="R76" s="149"/>
      <c r="S76" s="149"/>
      <c r="T76" s="150">
        <v>1.4419999999999999</v>
      </c>
      <c r="U76" s="149">
        <f>ROUND(E76*T76,2)</f>
        <v>6.87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 t="s">
        <v>103</v>
      </c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</row>
    <row r="77" spans="1:60" outlineLevel="1" x14ac:dyDescent="0.2">
      <c r="A77" s="142"/>
      <c r="B77" s="142"/>
      <c r="C77" s="180" t="s">
        <v>193</v>
      </c>
      <c r="D77" s="151"/>
      <c r="E77" s="156">
        <v>1.5874999999999999</v>
      </c>
      <c r="F77" s="159"/>
      <c r="G77" s="159"/>
      <c r="H77" s="159"/>
      <c r="I77" s="159"/>
      <c r="J77" s="159"/>
      <c r="K77" s="159"/>
      <c r="L77" s="159"/>
      <c r="M77" s="159"/>
      <c r="N77" s="149"/>
      <c r="O77" s="149"/>
      <c r="P77" s="149"/>
      <c r="Q77" s="149"/>
      <c r="R77" s="149"/>
      <c r="S77" s="149"/>
      <c r="T77" s="150"/>
      <c r="U77" s="149"/>
      <c r="V77" s="141"/>
      <c r="W77" s="141"/>
      <c r="X77" s="141"/>
      <c r="Y77" s="141"/>
      <c r="Z77" s="141"/>
      <c r="AA77" s="141"/>
      <c r="AB77" s="141"/>
      <c r="AC77" s="141"/>
      <c r="AD77" s="141"/>
      <c r="AE77" s="141" t="s">
        <v>105</v>
      </c>
      <c r="AF77" s="141">
        <v>0</v>
      </c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1:60" outlineLevel="1" x14ac:dyDescent="0.2">
      <c r="A78" s="142"/>
      <c r="B78" s="142"/>
      <c r="C78" s="180" t="s">
        <v>194</v>
      </c>
      <c r="D78" s="151"/>
      <c r="E78" s="156">
        <v>3.18</v>
      </c>
      <c r="F78" s="159"/>
      <c r="G78" s="159"/>
      <c r="H78" s="159"/>
      <c r="I78" s="159"/>
      <c r="J78" s="159"/>
      <c r="K78" s="159"/>
      <c r="L78" s="159"/>
      <c r="M78" s="159"/>
      <c r="N78" s="149"/>
      <c r="O78" s="149"/>
      <c r="P78" s="149"/>
      <c r="Q78" s="149"/>
      <c r="R78" s="149"/>
      <c r="S78" s="149"/>
      <c r="T78" s="150"/>
      <c r="U78" s="149"/>
      <c r="V78" s="141"/>
      <c r="W78" s="141"/>
      <c r="X78" s="141"/>
      <c r="Y78" s="141"/>
      <c r="Z78" s="141"/>
      <c r="AA78" s="141"/>
      <c r="AB78" s="141"/>
      <c r="AC78" s="141"/>
      <c r="AD78" s="141"/>
      <c r="AE78" s="141" t="s">
        <v>105</v>
      </c>
      <c r="AF78" s="141">
        <v>0</v>
      </c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</row>
    <row r="79" spans="1:60" outlineLevel="1" x14ac:dyDescent="0.2">
      <c r="A79" s="142">
        <v>28</v>
      </c>
      <c r="B79" s="142" t="s">
        <v>57</v>
      </c>
      <c r="C79" s="179" t="s">
        <v>195</v>
      </c>
      <c r="D79" s="148" t="s">
        <v>135</v>
      </c>
      <c r="E79" s="155">
        <v>12.15</v>
      </c>
      <c r="F79" s="158">
        <f>H79+J79</f>
        <v>0</v>
      </c>
      <c r="G79" s="159">
        <f>ROUND(E79*F79,2)</f>
        <v>0</v>
      </c>
      <c r="H79" s="159"/>
      <c r="I79" s="159">
        <f>ROUND(E79*H79,2)</f>
        <v>0</v>
      </c>
      <c r="J79" s="159"/>
      <c r="K79" s="159">
        <f>ROUND(E79*J79,2)</f>
        <v>0</v>
      </c>
      <c r="L79" s="159">
        <v>21</v>
      </c>
      <c r="M79" s="159">
        <f>G79*(1+L79/100)</f>
        <v>0</v>
      </c>
      <c r="N79" s="149">
        <v>0</v>
      </c>
      <c r="O79" s="149">
        <f>ROUND(E79*N79,5)</f>
        <v>0</v>
      </c>
      <c r="P79" s="149">
        <v>0</v>
      </c>
      <c r="Q79" s="149">
        <f>ROUND(E79*P79,5)</f>
        <v>0</v>
      </c>
      <c r="R79" s="149"/>
      <c r="S79" s="149"/>
      <c r="T79" s="150">
        <v>0</v>
      </c>
      <c r="U79" s="149">
        <f>ROUND(E79*T79,2)</f>
        <v>0</v>
      </c>
      <c r="V79" s="141"/>
      <c r="W79" s="141"/>
      <c r="X79" s="141"/>
      <c r="Y79" s="141"/>
      <c r="Z79" s="141"/>
      <c r="AA79" s="141"/>
      <c r="AB79" s="141"/>
      <c r="AC79" s="141"/>
      <c r="AD79" s="141"/>
      <c r="AE79" s="141" t="s">
        <v>103</v>
      </c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</row>
    <row r="80" spans="1:60" outlineLevel="1" x14ac:dyDescent="0.2">
      <c r="A80" s="142"/>
      <c r="B80" s="142"/>
      <c r="C80" s="180" t="s">
        <v>196</v>
      </c>
      <c r="D80" s="151"/>
      <c r="E80" s="156">
        <v>7.15</v>
      </c>
      <c r="F80" s="159"/>
      <c r="G80" s="159"/>
      <c r="H80" s="159"/>
      <c r="I80" s="159"/>
      <c r="J80" s="159"/>
      <c r="K80" s="159"/>
      <c r="L80" s="159"/>
      <c r="M80" s="159"/>
      <c r="N80" s="149"/>
      <c r="O80" s="149"/>
      <c r="P80" s="149"/>
      <c r="Q80" s="149"/>
      <c r="R80" s="149"/>
      <c r="S80" s="149"/>
      <c r="T80" s="150"/>
      <c r="U80" s="149"/>
      <c r="V80" s="141"/>
      <c r="W80" s="141"/>
      <c r="X80" s="141"/>
      <c r="Y80" s="141"/>
      <c r="Z80" s="141"/>
      <c r="AA80" s="141"/>
      <c r="AB80" s="141"/>
      <c r="AC80" s="141"/>
      <c r="AD80" s="141"/>
      <c r="AE80" s="141" t="s">
        <v>105</v>
      </c>
      <c r="AF80" s="141">
        <v>0</v>
      </c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</row>
    <row r="81" spans="1:60" outlineLevel="1" x14ac:dyDescent="0.2">
      <c r="A81" s="142"/>
      <c r="B81" s="142"/>
      <c r="C81" s="180" t="s">
        <v>197</v>
      </c>
      <c r="D81" s="151"/>
      <c r="E81" s="156">
        <v>5</v>
      </c>
      <c r="F81" s="159"/>
      <c r="G81" s="159"/>
      <c r="H81" s="159"/>
      <c r="I81" s="159"/>
      <c r="J81" s="159"/>
      <c r="K81" s="159"/>
      <c r="L81" s="159"/>
      <c r="M81" s="159"/>
      <c r="N81" s="149"/>
      <c r="O81" s="149"/>
      <c r="P81" s="149"/>
      <c r="Q81" s="149"/>
      <c r="R81" s="149"/>
      <c r="S81" s="149"/>
      <c r="T81" s="150"/>
      <c r="U81" s="149"/>
      <c r="V81" s="141"/>
      <c r="W81" s="141"/>
      <c r="X81" s="141"/>
      <c r="Y81" s="141"/>
      <c r="Z81" s="141"/>
      <c r="AA81" s="141"/>
      <c r="AB81" s="141"/>
      <c r="AC81" s="141"/>
      <c r="AD81" s="141"/>
      <c r="AE81" s="141" t="s">
        <v>105</v>
      </c>
      <c r="AF81" s="141">
        <v>0</v>
      </c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</row>
    <row r="82" spans="1:60" x14ac:dyDescent="0.2">
      <c r="A82" s="143" t="s">
        <v>98</v>
      </c>
      <c r="B82" s="143" t="s">
        <v>65</v>
      </c>
      <c r="C82" s="181" t="s">
        <v>66</v>
      </c>
      <c r="D82" s="152"/>
      <c r="E82" s="157"/>
      <c r="F82" s="160"/>
      <c r="G82" s="160">
        <f>SUMIF(AE83:AE89,"&lt;&gt;NOR",G83:G89)</f>
        <v>0</v>
      </c>
      <c r="H82" s="160"/>
      <c r="I82" s="160">
        <f>SUM(I83:I89)</f>
        <v>0</v>
      </c>
      <c r="J82" s="160"/>
      <c r="K82" s="160">
        <f>SUM(K83:K89)</f>
        <v>0</v>
      </c>
      <c r="L82" s="160"/>
      <c r="M82" s="160">
        <f>SUM(M83:M89)</f>
        <v>0</v>
      </c>
      <c r="N82" s="153"/>
      <c r="O82" s="153">
        <f>SUM(O83:O89)</f>
        <v>0</v>
      </c>
      <c r="P82" s="153"/>
      <c r="Q82" s="153">
        <f>SUM(Q83:Q89)</f>
        <v>0</v>
      </c>
      <c r="R82" s="153"/>
      <c r="S82" s="153"/>
      <c r="T82" s="154"/>
      <c r="U82" s="153">
        <f>SUM(U83:U89)</f>
        <v>40.99</v>
      </c>
      <c r="AE82" t="s">
        <v>99</v>
      </c>
    </row>
    <row r="83" spans="1:60" outlineLevel="1" x14ac:dyDescent="0.2">
      <c r="A83" s="142">
        <v>29</v>
      </c>
      <c r="B83" s="142" t="s">
        <v>198</v>
      </c>
      <c r="C83" s="179" t="s">
        <v>199</v>
      </c>
      <c r="D83" s="148" t="s">
        <v>171</v>
      </c>
      <c r="E83" s="155">
        <v>2</v>
      </c>
      <c r="F83" s="158">
        <f>H83+J83</f>
        <v>0</v>
      </c>
      <c r="G83" s="159">
        <f>ROUND(E83*F83,2)</f>
        <v>0</v>
      </c>
      <c r="H83" s="159"/>
      <c r="I83" s="159">
        <f>ROUND(E83*H83,2)</f>
        <v>0</v>
      </c>
      <c r="J83" s="159"/>
      <c r="K83" s="159">
        <f>ROUND(E83*J83,2)</f>
        <v>0</v>
      </c>
      <c r="L83" s="159">
        <v>21</v>
      </c>
      <c r="M83" s="159">
        <f>G83*(1+L83/100)</f>
        <v>0</v>
      </c>
      <c r="N83" s="149">
        <v>0</v>
      </c>
      <c r="O83" s="149">
        <f>ROUND(E83*N83,5)</f>
        <v>0</v>
      </c>
      <c r="P83" s="149">
        <v>0</v>
      </c>
      <c r="Q83" s="149">
        <f>ROUND(E83*P83,5)</f>
        <v>0</v>
      </c>
      <c r="R83" s="149"/>
      <c r="S83" s="149"/>
      <c r="T83" s="150">
        <v>0.25</v>
      </c>
      <c r="U83" s="149">
        <f>ROUND(E83*T83,2)</f>
        <v>0.5</v>
      </c>
      <c r="V83" s="141"/>
      <c r="W83" s="141"/>
      <c r="X83" s="141"/>
      <c r="Y83" s="141"/>
      <c r="Z83" s="141"/>
      <c r="AA83" s="141"/>
      <c r="AB83" s="141"/>
      <c r="AC83" s="141"/>
      <c r="AD83" s="141"/>
      <c r="AE83" s="141" t="s">
        <v>103</v>
      </c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</row>
    <row r="84" spans="1:60" outlineLevel="1" x14ac:dyDescent="0.2">
      <c r="A84" s="142">
        <v>30</v>
      </c>
      <c r="B84" s="142" t="s">
        <v>200</v>
      </c>
      <c r="C84" s="179" t="s">
        <v>201</v>
      </c>
      <c r="D84" s="148" t="s">
        <v>109</v>
      </c>
      <c r="E84" s="155">
        <v>249.27</v>
      </c>
      <c r="F84" s="158">
        <f>H84+J84</f>
        <v>0</v>
      </c>
      <c r="G84" s="159">
        <f>ROUND(E84*F84,2)</f>
        <v>0</v>
      </c>
      <c r="H84" s="159"/>
      <c r="I84" s="159">
        <f>ROUND(E84*H84,2)</f>
        <v>0</v>
      </c>
      <c r="J84" s="159"/>
      <c r="K84" s="159">
        <f>ROUND(E84*J84,2)</f>
        <v>0</v>
      </c>
      <c r="L84" s="159">
        <v>21</v>
      </c>
      <c r="M84" s="159">
        <f>G84*(1+L84/100)</f>
        <v>0</v>
      </c>
      <c r="N84" s="149">
        <v>0</v>
      </c>
      <c r="O84" s="149">
        <f>ROUND(E84*N84,5)</f>
        <v>0</v>
      </c>
      <c r="P84" s="149">
        <v>0</v>
      </c>
      <c r="Q84" s="149">
        <f>ROUND(E84*P84,5)</f>
        <v>0</v>
      </c>
      <c r="R84" s="149"/>
      <c r="S84" s="149"/>
      <c r="T84" s="150">
        <v>0.115</v>
      </c>
      <c r="U84" s="149">
        <f>ROUND(E84*T84,2)</f>
        <v>28.67</v>
      </c>
      <c r="V84" s="141"/>
      <c r="W84" s="141"/>
      <c r="X84" s="141"/>
      <c r="Y84" s="141"/>
      <c r="Z84" s="141"/>
      <c r="AA84" s="141"/>
      <c r="AB84" s="141"/>
      <c r="AC84" s="141"/>
      <c r="AD84" s="141"/>
      <c r="AE84" s="141" t="s">
        <v>103</v>
      </c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</row>
    <row r="85" spans="1:60" outlineLevel="1" x14ac:dyDescent="0.2">
      <c r="A85" s="142">
        <v>31</v>
      </c>
      <c r="B85" s="142" t="s">
        <v>202</v>
      </c>
      <c r="C85" s="179" t="s">
        <v>203</v>
      </c>
      <c r="D85" s="148" t="s">
        <v>135</v>
      </c>
      <c r="E85" s="155">
        <v>39.200000000000003</v>
      </c>
      <c r="F85" s="158">
        <f>H85+J85</f>
        <v>0</v>
      </c>
      <c r="G85" s="159">
        <f>ROUND(E85*F85,2)</f>
        <v>0</v>
      </c>
      <c r="H85" s="159"/>
      <c r="I85" s="159">
        <f>ROUND(E85*H85,2)</f>
        <v>0</v>
      </c>
      <c r="J85" s="159"/>
      <c r="K85" s="159">
        <f>ROUND(E85*J85,2)</f>
        <v>0</v>
      </c>
      <c r="L85" s="159">
        <v>21</v>
      </c>
      <c r="M85" s="159">
        <f>G85*(1+L85/100)</f>
        <v>0</v>
      </c>
      <c r="N85" s="149">
        <v>0</v>
      </c>
      <c r="O85" s="149">
        <f>ROUND(E85*N85,5)</f>
        <v>0</v>
      </c>
      <c r="P85" s="149">
        <v>0</v>
      </c>
      <c r="Q85" s="149">
        <f>ROUND(E85*P85,5)</f>
        <v>0</v>
      </c>
      <c r="R85" s="149"/>
      <c r="S85" s="149"/>
      <c r="T85" s="150">
        <v>0.09</v>
      </c>
      <c r="U85" s="149">
        <f>ROUND(E85*T85,2)</f>
        <v>3.53</v>
      </c>
      <c r="V85" s="141"/>
      <c r="W85" s="141"/>
      <c r="X85" s="141"/>
      <c r="Y85" s="141"/>
      <c r="Z85" s="141"/>
      <c r="AA85" s="141"/>
      <c r="AB85" s="141"/>
      <c r="AC85" s="141"/>
      <c r="AD85" s="141"/>
      <c r="AE85" s="141" t="s">
        <v>103</v>
      </c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</row>
    <row r="86" spans="1:60" outlineLevel="1" x14ac:dyDescent="0.2">
      <c r="A86" s="142"/>
      <c r="B86" s="142"/>
      <c r="C86" s="180" t="s">
        <v>204</v>
      </c>
      <c r="D86" s="151"/>
      <c r="E86" s="156">
        <v>39.200000000000003</v>
      </c>
      <c r="F86" s="159"/>
      <c r="G86" s="159"/>
      <c r="H86" s="159"/>
      <c r="I86" s="159"/>
      <c r="J86" s="159"/>
      <c r="K86" s="159"/>
      <c r="L86" s="159"/>
      <c r="M86" s="159"/>
      <c r="N86" s="149"/>
      <c r="O86" s="149"/>
      <c r="P86" s="149"/>
      <c r="Q86" s="149"/>
      <c r="R86" s="149"/>
      <c r="S86" s="149"/>
      <c r="T86" s="150"/>
      <c r="U86" s="149"/>
      <c r="V86" s="141"/>
      <c r="W86" s="141"/>
      <c r="X86" s="141"/>
      <c r="Y86" s="141"/>
      <c r="Z86" s="141"/>
      <c r="AA86" s="141"/>
      <c r="AB86" s="141"/>
      <c r="AC86" s="141"/>
      <c r="AD86" s="141"/>
      <c r="AE86" s="141" t="s">
        <v>105</v>
      </c>
      <c r="AF86" s="141">
        <v>0</v>
      </c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</row>
    <row r="87" spans="1:60" outlineLevel="1" x14ac:dyDescent="0.2">
      <c r="A87" s="142">
        <v>32</v>
      </c>
      <c r="B87" s="142" t="s">
        <v>205</v>
      </c>
      <c r="C87" s="179" t="s">
        <v>206</v>
      </c>
      <c r="D87" s="148" t="s">
        <v>109</v>
      </c>
      <c r="E87" s="155">
        <v>82.94</v>
      </c>
      <c r="F87" s="158">
        <f>H87+J87</f>
        <v>0</v>
      </c>
      <c r="G87" s="159">
        <f>ROUND(E87*F87,2)</f>
        <v>0</v>
      </c>
      <c r="H87" s="159"/>
      <c r="I87" s="159">
        <f>ROUND(E87*H87,2)</f>
        <v>0</v>
      </c>
      <c r="J87" s="159"/>
      <c r="K87" s="159">
        <f>ROUND(E87*J87,2)</f>
        <v>0</v>
      </c>
      <c r="L87" s="159">
        <v>21</v>
      </c>
      <c r="M87" s="159">
        <f>G87*(1+L87/100)</f>
        <v>0</v>
      </c>
      <c r="N87" s="149">
        <v>0</v>
      </c>
      <c r="O87" s="149">
        <f>ROUND(E87*N87,5)</f>
        <v>0</v>
      </c>
      <c r="P87" s="149">
        <v>0</v>
      </c>
      <c r="Q87" s="149">
        <f>ROUND(E87*P87,5)</f>
        <v>0</v>
      </c>
      <c r="R87" s="149"/>
      <c r="S87" s="149"/>
      <c r="T87" s="150">
        <v>0.1</v>
      </c>
      <c r="U87" s="149">
        <f>ROUND(E87*T87,2)</f>
        <v>8.2899999999999991</v>
      </c>
      <c r="V87" s="141"/>
      <c r="W87" s="141"/>
      <c r="X87" s="141"/>
      <c r="Y87" s="141"/>
      <c r="Z87" s="141"/>
      <c r="AA87" s="141"/>
      <c r="AB87" s="141"/>
      <c r="AC87" s="141"/>
      <c r="AD87" s="141"/>
      <c r="AE87" s="141" t="s">
        <v>103</v>
      </c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</row>
    <row r="88" spans="1:60" outlineLevel="1" x14ac:dyDescent="0.2">
      <c r="A88" s="142"/>
      <c r="B88" s="142"/>
      <c r="C88" s="180" t="s">
        <v>207</v>
      </c>
      <c r="D88" s="151"/>
      <c r="E88" s="156">
        <v>67.739999999999995</v>
      </c>
      <c r="F88" s="159"/>
      <c r="G88" s="159"/>
      <c r="H88" s="159"/>
      <c r="I88" s="159"/>
      <c r="J88" s="159"/>
      <c r="K88" s="159"/>
      <c r="L88" s="159"/>
      <c r="M88" s="159"/>
      <c r="N88" s="149"/>
      <c r="O88" s="149"/>
      <c r="P88" s="149"/>
      <c r="Q88" s="149"/>
      <c r="R88" s="149"/>
      <c r="S88" s="149"/>
      <c r="T88" s="150"/>
      <c r="U88" s="149"/>
      <c r="V88" s="141"/>
      <c r="W88" s="141"/>
      <c r="X88" s="141"/>
      <c r="Y88" s="141"/>
      <c r="Z88" s="141"/>
      <c r="AA88" s="141"/>
      <c r="AB88" s="141"/>
      <c r="AC88" s="141"/>
      <c r="AD88" s="141"/>
      <c r="AE88" s="141" t="s">
        <v>105</v>
      </c>
      <c r="AF88" s="141">
        <v>0</v>
      </c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</row>
    <row r="89" spans="1:60" outlineLevel="1" x14ac:dyDescent="0.2">
      <c r="A89" s="142"/>
      <c r="B89" s="142"/>
      <c r="C89" s="180" t="s">
        <v>208</v>
      </c>
      <c r="D89" s="151"/>
      <c r="E89" s="156">
        <v>15.2</v>
      </c>
      <c r="F89" s="159"/>
      <c r="G89" s="159"/>
      <c r="H89" s="159"/>
      <c r="I89" s="159"/>
      <c r="J89" s="159"/>
      <c r="K89" s="159"/>
      <c r="L89" s="159"/>
      <c r="M89" s="159"/>
      <c r="N89" s="149"/>
      <c r="O89" s="149"/>
      <c r="P89" s="149"/>
      <c r="Q89" s="149"/>
      <c r="R89" s="149"/>
      <c r="S89" s="149"/>
      <c r="T89" s="150"/>
      <c r="U89" s="149"/>
      <c r="V89" s="141"/>
      <c r="W89" s="141"/>
      <c r="X89" s="141"/>
      <c r="Y89" s="141"/>
      <c r="Z89" s="141"/>
      <c r="AA89" s="141"/>
      <c r="AB89" s="141"/>
      <c r="AC89" s="141"/>
      <c r="AD89" s="141"/>
      <c r="AE89" s="141" t="s">
        <v>105</v>
      </c>
      <c r="AF89" s="141">
        <v>0</v>
      </c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</row>
    <row r="90" spans="1:60" x14ac:dyDescent="0.2">
      <c r="A90" s="143" t="s">
        <v>98</v>
      </c>
      <c r="B90" s="143" t="s">
        <v>67</v>
      </c>
      <c r="C90" s="181" t="s">
        <v>68</v>
      </c>
      <c r="D90" s="152"/>
      <c r="E90" s="157"/>
      <c r="F90" s="160"/>
      <c r="G90" s="160">
        <f>SUMIF(AE91:AE91,"&lt;&gt;NOR",G91:G91)</f>
        <v>0</v>
      </c>
      <c r="H90" s="160"/>
      <c r="I90" s="160">
        <f>SUM(I91:I91)</f>
        <v>0</v>
      </c>
      <c r="J90" s="160"/>
      <c r="K90" s="160">
        <f>SUM(K91:K91)</f>
        <v>0</v>
      </c>
      <c r="L90" s="160"/>
      <c r="M90" s="160">
        <f>SUM(M91:M91)</f>
        <v>0</v>
      </c>
      <c r="N90" s="153"/>
      <c r="O90" s="153">
        <f>SUM(O91:O91)</f>
        <v>0</v>
      </c>
      <c r="P90" s="153"/>
      <c r="Q90" s="153">
        <f>SUM(Q91:Q91)</f>
        <v>0</v>
      </c>
      <c r="R90" s="153"/>
      <c r="S90" s="153"/>
      <c r="T90" s="154"/>
      <c r="U90" s="153">
        <f>SUM(U91:U91)</f>
        <v>71.92</v>
      </c>
      <c r="AE90" t="s">
        <v>99</v>
      </c>
    </row>
    <row r="91" spans="1:60" outlineLevel="1" x14ac:dyDescent="0.2">
      <c r="A91" s="142">
        <v>33</v>
      </c>
      <c r="B91" s="142" t="s">
        <v>209</v>
      </c>
      <c r="C91" s="179" t="s">
        <v>210</v>
      </c>
      <c r="D91" s="148" t="s">
        <v>211</v>
      </c>
      <c r="E91" s="155">
        <v>184.40413000000001</v>
      </c>
      <c r="F91" s="158">
        <f>H91+J91</f>
        <v>0</v>
      </c>
      <c r="G91" s="159">
        <f>ROUND(E91*F91,2)</f>
        <v>0</v>
      </c>
      <c r="H91" s="159"/>
      <c r="I91" s="159">
        <f>ROUND(E91*H91,2)</f>
        <v>0</v>
      </c>
      <c r="J91" s="159"/>
      <c r="K91" s="159">
        <f>ROUND(E91*J91,2)</f>
        <v>0</v>
      </c>
      <c r="L91" s="159">
        <v>21</v>
      </c>
      <c r="M91" s="159">
        <f>G91*(1+L91/100)</f>
        <v>0</v>
      </c>
      <c r="N91" s="149">
        <v>0</v>
      </c>
      <c r="O91" s="149">
        <f>ROUND(E91*N91,5)</f>
        <v>0</v>
      </c>
      <c r="P91" s="149">
        <v>0</v>
      </c>
      <c r="Q91" s="149">
        <f>ROUND(E91*P91,5)</f>
        <v>0</v>
      </c>
      <c r="R91" s="149"/>
      <c r="S91" s="149"/>
      <c r="T91" s="150">
        <v>0.39</v>
      </c>
      <c r="U91" s="149">
        <f>ROUND(E91*T91,2)</f>
        <v>71.92</v>
      </c>
      <c r="V91" s="141"/>
      <c r="W91" s="141"/>
      <c r="X91" s="141"/>
      <c r="Y91" s="141"/>
      <c r="Z91" s="141"/>
      <c r="AA91" s="141"/>
      <c r="AB91" s="141"/>
      <c r="AC91" s="141"/>
      <c r="AD91" s="141"/>
      <c r="AE91" s="141" t="s">
        <v>212</v>
      </c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</row>
    <row r="92" spans="1:60" x14ac:dyDescent="0.2">
      <c r="A92" s="143" t="s">
        <v>98</v>
      </c>
      <c r="B92" s="143" t="s">
        <v>69</v>
      </c>
      <c r="C92" s="181" t="s">
        <v>70</v>
      </c>
      <c r="D92" s="152"/>
      <c r="E92" s="157"/>
      <c r="F92" s="160"/>
      <c r="G92" s="160">
        <f>SUMIF(AE93:AE115,"&lt;&gt;NOR",G93:G115)</f>
        <v>0</v>
      </c>
      <c r="H92" s="160"/>
      <c r="I92" s="160">
        <f>SUM(I93:I115)</f>
        <v>0</v>
      </c>
      <c r="J92" s="160"/>
      <c r="K92" s="160">
        <f>SUM(K93:K115)</f>
        <v>0</v>
      </c>
      <c r="L92" s="160"/>
      <c r="M92" s="160">
        <f>SUM(M93:M115)</f>
        <v>0</v>
      </c>
      <c r="N92" s="153"/>
      <c r="O92" s="153">
        <f>SUM(O93:O115)</f>
        <v>0</v>
      </c>
      <c r="P92" s="153"/>
      <c r="Q92" s="153">
        <f>SUM(Q93:Q115)</f>
        <v>0</v>
      </c>
      <c r="R92" s="153"/>
      <c r="S92" s="153"/>
      <c r="T92" s="154"/>
      <c r="U92" s="153">
        <f>SUM(U93:U115)</f>
        <v>42.879999999999995</v>
      </c>
      <c r="AE92" t="s">
        <v>99</v>
      </c>
    </row>
    <row r="93" spans="1:60" outlineLevel="1" x14ac:dyDescent="0.2">
      <c r="A93" s="142">
        <v>34</v>
      </c>
      <c r="B93" s="142" t="s">
        <v>213</v>
      </c>
      <c r="C93" s="179" t="s">
        <v>214</v>
      </c>
      <c r="D93" s="148" t="s">
        <v>211</v>
      </c>
      <c r="E93" s="155">
        <v>34.082774999999998</v>
      </c>
      <c r="F93" s="158">
        <f>H93+J93</f>
        <v>0</v>
      </c>
      <c r="G93" s="159">
        <f>ROUND(E93*F93,2)</f>
        <v>0</v>
      </c>
      <c r="H93" s="159"/>
      <c r="I93" s="159">
        <f>ROUND(E93*H93,2)</f>
        <v>0</v>
      </c>
      <c r="J93" s="159"/>
      <c r="K93" s="159">
        <f>ROUND(E93*J93,2)</f>
        <v>0</v>
      </c>
      <c r="L93" s="159">
        <v>21</v>
      </c>
      <c r="M93" s="159">
        <f>G93*(1+L93/100)</f>
        <v>0</v>
      </c>
      <c r="N93" s="149">
        <v>0</v>
      </c>
      <c r="O93" s="149">
        <f>ROUND(E93*N93,5)</f>
        <v>0</v>
      </c>
      <c r="P93" s="149">
        <v>0</v>
      </c>
      <c r="Q93" s="149">
        <f>ROUND(E93*P93,5)</f>
        <v>0</v>
      </c>
      <c r="R93" s="149"/>
      <c r="S93" s="149"/>
      <c r="T93" s="150">
        <v>0.68799999999999994</v>
      </c>
      <c r="U93" s="149">
        <f>ROUND(E93*T93,2)</f>
        <v>23.45</v>
      </c>
      <c r="V93" s="141"/>
      <c r="W93" s="141"/>
      <c r="X93" s="141"/>
      <c r="Y93" s="141"/>
      <c r="Z93" s="141"/>
      <c r="AA93" s="141"/>
      <c r="AB93" s="141"/>
      <c r="AC93" s="141"/>
      <c r="AD93" s="141"/>
      <c r="AE93" s="141" t="s">
        <v>103</v>
      </c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1:60" outlineLevel="1" x14ac:dyDescent="0.2">
      <c r="A94" s="142"/>
      <c r="B94" s="142"/>
      <c r="C94" s="180" t="s">
        <v>215</v>
      </c>
      <c r="D94" s="151"/>
      <c r="E94" s="156">
        <v>10.593975</v>
      </c>
      <c r="F94" s="159"/>
      <c r="G94" s="159"/>
      <c r="H94" s="159"/>
      <c r="I94" s="159"/>
      <c r="J94" s="159"/>
      <c r="K94" s="159"/>
      <c r="L94" s="159"/>
      <c r="M94" s="159"/>
      <c r="N94" s="149"/>
      <c r="O94" s="149"/>
      <c r="P94" s="149"/>
      <c r="Q94" s="149"/>
      <c r="R94" s="149"/>
      <c r="S94" s="149"/>
      <c r="T94" s="150"/>
      <c r="U94" s="149"/>
      <c r="V94" s="141"/>
      <c r="W94" s="141"/>
      <c r="X94" s="141"/>
      <c r="Y94" s="141"/>
      <c r="Z94" s="141"/>
      <c r="AA94" s="141"/>
      <c r="AB94" s="141"/>
      <c r="AC94" s="141"/>
      <c r="AD94" s="141"/>
      <c r="AE94" s="141" t="s">
        <v>105</v>
      </c>
      <c r="AF94" s="141">
        <v>0</v>
      </c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1:60" outlineLevel="1" x14ac:dyDescent="0.2">
      <c r="A95" s="142"/>
      <c r="B95" s="142"/>
      <c r="C95" s="180" t="s">
        <v>216</v>
      </c>
      <c r="D95" s="151"/>
      <c r="E95" s="156">
        <v>9.2799999999999994</v>
      </c>
      <c r="F95" s="159"/>
      <c r="G95" s="159"/>
      <c r="H95" s="159"/>
      <c r="I95" s="159"/>
      <c r="J95" s="159"/>
      <c r="K95" s="159"/>
      <c r="L95" s="159"/>
      <c r="M95" s="159"/>
      <c r="N95" s="149"/>
      <c r="O95" s="149"/>
      <c r="P95" s="149"/>
      <c r="Q95" s="149"/>
      <c r="R95" s="149"/>
      <c r="S95" s="149"/>
      <c r="T95" s="150"/>
      <c r="U95" s="149"/>
      <c r="V95" s="141"/>
      <c r="W95" s="141"/>
      <c r="X95" s="141"/>
      <c r="Y95" s="141"/>
      <c r="Z95" s="141"/>
      <c r="AA95" s="141"/>
      <c r="AB95" s="141"/>
      <c r="AC95" s="141"/>
      <c r="AD95" s="141"/>
      <c r="AE95" s="141" t="s">
        <v>105</v>
      </c>
      <c r="AF95" s="141">
        <v>0</v>
      </c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1:60" outlineLevel="1" x14ac:dyDescent="0.2">
      <c r="A96" s="142"/>
      <c r="B96" s="142"/>
      <c r="C96" s="180" t="s">
        <v>217</v>
      </c>
      <c r="D96" s="151"/>
      <c r="E96" s="156">
        <v>8.1288</v>
      </c>
      <c r="F96" s="159"/>
      <c r="G96" s="159"/>
      <c r="H96" s="159"/>
      <c r="I96" s="159"/>
      <c r="J96" s="159"/>
      <c r="K96" s="159"/>
      <c r="L96" s="159"/>
      <c r="M96" s="159"/>
      <c r="N96" s="149"/>
      <c r="O96" s="149"/>
      <c r="P96" s="149"/>
      <c r="Q96" s="149"/>
      <c r="R96" s="149"/>
      <c r="S96" s="149"/>
      <c r="T96" s="150"/>
      <c r="U96" s="149"/>
      <c r="V96" s="141"/>
      <c r="W96" s="141"/>
      <c r="X96" s="141"/>
      <c r="Y96" s="141"/>
      <c r="Z96" s="141"/>
      <c r="AA96" s="141"/>
      <c r="AB96" s="141"/>
      <c r="AC96" s="141"/>
      <c r="AD96" s="141"/>
      <c r="AE96" s="141" t="s">
        <v>105</v>
      </c>
      <c r="AF96" s="141">
        <v>0</v>
      </c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1:60" outlineLevel="1" x14ac:dyDescent="0.2">
      <c r="A97" s="142"/>
      <c r="B97" s="142"/>
      <c r="C97" s="180" t="s">
        <v>218</v>
      </c>
      <c r="D97" s="151"/>
      <c r="E97" s="156">
        <v>6.08</v>
      </c>
      <c r="F97" s="159"/>
      <c r="G97" s="159"/>
      <c r="H97" s="159"/>
      <c r="I97" s="159"/>
      <c r="J97" s="159"/>
      <c r="K97" s="159"/>
      <c r="L97" s="159"/>
      <c r="M97" s="159"/>
      <c r="N97" s="149"/>
      <c r="O97" s="149"/>
      <c r="P97" s="149"/>
      <c r="Q97" s="149"/>
      <c r="R97" s="149"/>
      <c r="S97" s="149"/>
      <c r="T97" s="150"/>
      <c r="U97" s="149"/>
      <c r="V97" s="141"/>
      <c r="W97" s="141"/>
      <c r="X97" s="141"/>
      <c r="Y97" s="141"/>
      <c r="Z97" s="141"/>
      <c r="AA97" s="141"/>
      <c r="AB97" s="141"/>
      <c r="AC97" s="141"/>
      <c r="AD97" s="141"/>
      <c r="AE97" s="141" t="s">
        <v>105</v>
      </c>
      <c r="AF97" s="141">
        <v>0</v>
      </c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</row>
    <row r="98" spans="1:60" outlineLevel="1" x14ac:dyDescent="0.2">
      <c r="A98" s="142">
        <v>35</v>
      </c>
      <c r="B98" s="142" t="s">
        <v>219</v>
      </c>
      <c r="C98" s="179" t="s">
        <v>220</v>
      </c>
      <c r="D98" s="148" t="s">
        <v>211</v>
      </c>
      <c r="E98" s="155">
        <v>26.963975000000001</v>
      </c>
      <c r="F98" s="158">
        <f>H98+J98</f>
        <v>0</v>
      </c>
      <c r="G98" s="159">
        <f>ROUND(E98*F98,2)</f>
        <v>0</v>
      </c>
      <c r="H98" s="159"/>
      <c r="I98" s="159">
        <f>ROUND(E98*H98,2)</f>
        <v>0</v>
      </c>
      <c r="J98" s="159"/>
      <c r="K98" s="159">
        <f>ROUND(E98*J98,2)</f>
        <v>0</v>
      </c>
      <c r="L98" s="159">
        <v>21</v>
      </c>
      <c r="M98" s="159">
        <f>G98*(1+L98/100)</f>
        <v>0</v>
      </c>
      <c r="N98" s="149">
        <v>0</v>
      </c>
      <c r="O98" s="149">
        <f>ROUND(E98*N98,5)</f>
        <v>0</v>
      </c>
      <c r="P98" s="149">
        <v>0</v>
      </c>
      <c r="Q98" s="149">
        <f>ROUND(E98*P98,5)</f>
        <v>0</v>
      </c>
      <c r="R98" s="149"/>
      <c r="S98" s="149"/>
      <c r="T98" s="150">
        <v>0.01</v>
      </c>
      <c r="U98" s="149">
        <f>ROUND(E98*T98,2)</f>
        <v>0.27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 t="s">
        <v>103</v>
      </c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</row>
    <row r="99" spans="1:60" outlineLevel="1" x14ac:dyDescent="0.2">
      <c r="A99" s="142"/>
      <c r="B99" s="142"/>
      <c r="C99" s="180" t="s">
        <v>221</v>
      </c>
      <c r="D99" s="151"/>
      <c r="E99" s="156">
        <v>13.122</v>
      </c>
      <c r="F99" s="159"/>
      <c r="G99" s="159"/>
      <c r="H99" s="159"/>
      <c r="I99" s="159"/>
      <c r="J99" s="159"/>
      <c r="K99" s="159"/>
      <c r="L99" s="159"/>
      <c r="M99" s="159"/>
      <c r="N99" s="149"/>
      <c r="O99" s="149"/>
      <c r="P99" s="149"/>
      <c r="Q99" s="149"/>
      <c r="R99" s="149"/>
      <c r="S99" s="149"/>
      <c r="T99" s="150"/>
      <c r="U99" s="149"/>
      <c r="V99" s="141"/>
      <c r="W99" s="141"/>
      <c r="X99" s="141"/>
      <c r="Y99" s="141"/>
      <c r="Z99" s="141"/>
      <c r="AA99" s="141"/>
      <c r="AB99" s="141"/>
      <c r="AC99" s="141"/>
      <c r="AD99" s="141"/>
      <c r="AE99" s="141" t="s">
        <v>105</v>
      </c>
      <c r="AF99" s="141">
        <v>0</v>
      </c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</row>
    <row r="100" spans="1:60" outlineLevel="1" x14ac:dyDescent="0.2">
      <c r="A100" s="142"/>
      <c r="B100" s="142"/>
      <c r="C100" s="180" t="s">
        <v>222</v>
      </c>
      <c r="D100" s="151"/>
      <c r="E100" s="156">
        <v>0.504</v>
      </c>
      <c r="F100" s="159"/>
      <c r="G100" s="159"/>
      <c r="H100" s="159"/>
      <c r="I100" s="159"/>
      <c r="J100" s="159"/>
      <c r="K100" s="159"/>
      <c r="L100" s="159"/>
      <c r="M100" s="159"/>
      <c r="N100" s="149"/>
      <c r="O100" s="149"/>
      <c r="P100" s="149"/>
      <c r="Q100" s="149"/>
      <c r="R100" s="149"/>
      <c r="S100" s="149"/>
      <c r="T100" s="150"/>
      <c r="U100" s="149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 t="s">
        <v>105</v>
      </c>
      <c r="AF100" s="141">
        <v>0</v>
      </c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</row>
    <row r="101" spans="1:60" outlineLevel="1" x14ac:dyDescent="0.2">
      <c r="A101" s="142"/>
      <c r="B101" s="142"/>
      <c r="C101" s="180" t="s">
        <v>223</v>
      </c>
      <c r="D101" s="151"/>
      <c r="E101" s="156">
        <v>2.7440000000000002</v>
      </c>
      <c r="F101" s="159"/>
      <c r="G101" s="159"/>
      <c r="H101" s="159"/>
      <c r="I101" s="159"/>
      <c r="J101" s="159"/>
      <c r="K101" s="159"/>
      <c r="L101" s="159"/>
      <c r="M101" s="159"/>
      <c r="N101" s="149"/>
      <c r="O101" s="149"/>
      <c r="P101" s="149"/>
      <c r="Q101" s="149"/>
      <c r="R101" s="149"/>
      <c r="S101" s="149"/>
      <c r="T101" s="150"/>
      <c r="U101" s="149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 t="s">
        <v>105</v>
      </c>
      <c r="AF101" s="141">
        <v>0</v>
      </c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</row>
    <row r="102" spans="1:60" outlineLevel="1" x14ac:dyDescent="0.2">
      <c r="A102" s="142"/>
      <c r="B102" s="142"/>
      <c r="C102" s="180" t="s">
        <v>215</v>
      </c>
      <c r="D102" s="151"/>
      <c r="E102" s="156">
        <v>10.593975</v>
      </c>
      <c r="F102" s="159"/>
      <c r="G102" s="159"/>
      <c r="H102" s="159"/>
      <c r="I102" s="159"/>
      <c r="J102" s="159"/>
      <c r="K102" s="159"/>
      <c r="L102" s="159"/>
      <c r="M102" s="159"/>
      <c r="N102" s="149"/>
      <c r="O102" s="149"/>
      <c r="P102" s="149"/>
      <c r="Q102" s="149"/>
      <c r="R102" s="149"/>
      <c r="S102" s="149"/>
      <c r="T102" s="150"/>
      <c r="U102" s="149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 t="s">
        <v>105</v>
      </c>
      <c r="AF102" s="141">
        <v>0</v>
      </c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</row>
    <row r="103" spans="1:60" outlineLevel="1" x14ac:dyDescent="0.2">
      <c r="A103" s="142">
        <v>36</v>
      </c>
      <c r="B103" s="142" t="s">
        <v>224</v>
      </c>
      <c r="C103" s="179" t="s">
        <v>225</v>
      </c>
      <c r="D103" s="148" t="s">
        <v>211</v>
      </c>
      <c r="E103" s="155">
        <v>674.09950000000003</v>
      </c>
      <c r="F103" s="158">
        <f>H103+J103</f>
        <v>0</v>
      </c>
      <c r="G103" s="159">
        <f>ROUND(E103*F103,2)</f>
        <v>0</v>
      </c>
      <c r="H103" s="159"/>
      <c r="I103" s="159">
        <f>ROUND(E103*H103,2)</f>
        <v>0</v>
      </c>
      <c r="J103" s="159"/>
      <c r="K103" s="159">
        <f>ROUND(E103*J103,2)</f>
        <v>0</v>
      </c>
      <c r="L103" s="159">
        <v>21</v>
      </c>
      <c r="M103" s="159">
        <f>G103*(1+L103/100)</f>
        <v>0</v>
      </c>
      <c r="N103" s="149">
        <v>0</v>
      </c>
      <c r="O103" s="149">
        <f>ROUND(E103*N103,5)</f>
        <v>0</v>
      </c>
      <c r="P103" s="149">
        <v>0</v>
      </c>
      <c r="Q103" s="149">
        <f>ROUND(E103*P103,5)</f>
        <v>0</v>
      </c>
      <c r="R103" s="149"/>
      <c r="S103" s="149"/>
      <c r="T103" s="150">
        <v>0</v>
      </c>
      <c r="U103" s="149">
        <f>ROUND(E103*T103,2)</f>
        <v>0</v>
      </c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 t="s">
        <v>103</v>
      </c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</row>
    <row r="104" spans="1:60" outlineLevel="1" x14ac:dyDescent="0.2">
      <c r="A104" s="142"/>
      <c r="B104" s="142"/>
      <c r="C104" s="180" t="s">
        <v>226</v>
      </c>
      <c r="D104" s="151"/>
      <c r="E104" s="156">
        <v>674.09950000000003</v>
      </c>
      <c r="F104" s="159"/>
      <c r="G104" s="159"/>
      <c r="H104" s="159"/>
      <c r="I104" s="159"/>
      <c r="J104" s="159"/>
      <c r="K104" s="159"/>
      <c r="L104" s="159"/>
      <c r="M104" s="159"/>
      <c r="N104" s="149"/>
      <c r="O104" s="149"/>
      <c r="P104" s="149"/>
      <c r="Q104" s="149"/>
      <c r="R104" s="149"/>
      <c r="S104" s="149"/>
      <c r="T104" s="150"/>
      <c r="U104" s="149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 t="s">
        <v>105</v>
      </c>
      <c r="AF104" s="141">
        <v>0</v>
      </c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</row>
    <row r="105" spans="1:60" ht="22.5" outlineLevel="1" x14ac:dyDescent="0.2">
      <c r="A105" s="142">
        <v>37</v>
      </c>
      <c r="B105" s="142" t="s">
        <v>227</v>
      </c>
      <c r="C105" s="179" t="s">
        <v>228</v>
      </c>
      <c r="D105" s="148" t="s">
        <v>211</v>
      </c>
      <c r="E105" s="155">
        <v>26.963979999999999</v>
      </c>
      <c r="F105" s="158">
        <f>H105+J105</f>
        <v>0</v>
      </c>
      <c r="G105" s="159">
        <f>ROUND(E105*F105,2)</f>
        <v>0</v>
      </c>
      <c r="H105" s="159"/>
      <c r="I105" s="159">
        <f>ROUND(E105*H105,2)</f>
        <v>0</v>
      </c>
      <c r="J105" s="159"/>
      <c r="K105" s="159">
        <f>ROUND(E105*J105,2)</f>
        <v>0</v>
      </c>
      <c r="L105" s="159">
        <v>21</v>
      </c>
      <c r="M105" s="159">
        <f>G105*(1+L105/100)</f>
        <v>0</v>
      </c>
      <c r="N105" s="149">
        <v>0</v>
      </c>
      <c r="O105" s="149">
        <f>ROUND(E105*N105,5)</f>
        <v>0</v>
      </c>
      <c r="P105" s="149">
        <v>0</v>
      </c>
      <c r="Q105" s="149">
        <f>ROUND(E105*P105,5)</f>
        <v>0</v>
      </c>
      <c r="R105" s="149"/>
      <c r="S105" s="149"/>
      <c r="T105" s="150">
        <v>0</v>
      </c>
      <c r="U105" s="149">
        <f>ROUND(E105*T105,2)</f>
        <v>0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 t="s">
        <v>103</v>
      </c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</row>
    <row r="106" spans="1:60" outlineLevel="1" x14ac:dyDescent="0.2">
      <c r="A106" s="142">
        <v>38</v>
      </c>
      <c r="B106" s="142" t="s">
        <v>219</v>
      </c>
      <c r="C106" s="179" t="s">
        <v>220</v>
      </c>
      <c r="D106" s="148" t="s">
        <v>211</v>
      </c>
      <c r="E106" s="155">
        <v>120.35251</v>
      </c>
      <c r="F106" s="158">
        <f>H106+J106</f>
        <v>0</v>
      </c>
      <c r="G106" s="159">
        <f>ROUND(E106*F106,2)</f>
        <v>0</v>
      </c>
      <c r="H106" s="159"/>
      <c r="I106" s="159">
        <f>ROUND(E106*H106,2)</f>
        <v>0</v>
      </c>
      <c r="J106" s="159"/>
      <c r="K106" s="159">
        <f>ROUND(E106*J106,2)</f>
        <v>0</v>
      </c>
      <c r="L106" s="159">
        <v>21</v>
      </c>
      <c r="M106" s="159">
        <f>G106*(1+L106/100)</f>
        <v>0</v>
      </c>
      <c r="N106" s="149">
        <v>0</v>
      </c>
      <c r="O106" s="149">
        <f>ROUND(E106*N106,5)</f>
        <v>0</v>
      </c>
      <c r="P106" s="149">
        <v>0</v>
      </c>
      <c r="Q106" s="149">
        <f>ROUND(E106*P106,5)</f>
        <v>0</v>
      </c>
      <c r="R106" s="149"/>
      <c r="S106" s="149"/>
      <c r="T106" s="150">
        <v>0.01</v>
      </c>
      <c r="U106" s="149">
        <f>ROUND(E106*T106,2)</f>
        <v>1.2</v>
      </c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 t="s">
        <v>103</v>
      </c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</row>
    <row r="107" spans="1:60" outlineLevel="1" x14ac:dyDescent="0.2">
      <c r="A107" s="142"/>
      <c r="B107" s="142"/>
      <c r="C107" s="180" t="s">
        <v>229</v>
      </c>
      <c r="D107" s="151"/>
      <c r="E107" s="156">
        <v>100.506</v>
      </c>
      <c r="F107" s="159"/>
      <c r="G107" s="159"/>
      <c r="H107" s="159"/>
      <c r="I107" s="159"/>
      <c r="J107" s="159"/>
      <c r="K107" s="159"/>
      <c r="L107" s="159"/>
      <c r="M107" s="159"/>
      <c r="N107" s="149"/>
      <c r="O107" s="149"/>
      <c r="P107" s="149"/>
      <c r="Q107" s="149"/>
      <c r="R107" s="149"/>
      <c r="S107" s="149"/>
      <c r="T107" s="150"/>
      <c r="U107" s="149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 t="s">
        <v>105</v>
      </c>
      <c r="AF107" s="141">
        <v>0</v>
      </c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</row>
    <row r="108" spans="1:60" outlineLevel="1" x14ac:dyDescent="0.2">
      <c r="A108" s="142"/>
      <c r="B108" s="142"/>
      <c r="C108" s="180" t="s">
        <v>230</v>
      </c>
      <c r="D108" s="151"/>
      <c r="E108" s="156">
        <v>13.211309999999999</v>
      </c>
      <c r="F108" s="159"/>
      <c r="G108" s="159"/>
      <c r="H108" s="159"/>
      <c r="I108" s="159"/>
      <c r="J108" s="159"/>
      <c r="K108" s="159"/>
      <c r="L108" s="159"/>
      <c r="M108" s="159"/>
      <c r="N108" s="149"/>
      <c r="O108" s="149"/>
      <c r="P108" s="149"/>
      <c r="Q108" s="149"/>
      <c r="R108" s="149"/>
      <c r="S108" s="149"/>
      <c r="T108" s="150"/>
      <c r="U108" s="149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 t="s">
        <v>105</v>
      </c>
      <c r="AF108" s="141">
        <v>0</v>
      </c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</row>
    <row r="109" spans="1:60" outlineLevel="1" x14ac:dyDescent="0.2">
      <c r="A109" s="142"/>
      <c r="B109" s="142"/>
      <c r="C109" s="180" t="s">
        <v>231</v>
      </c>
      <c r="D109" s="151"/>
      <c r="E109" s="156">
        <v>5.4192</v>
      </c>
      <c r="F109" s="159"/>
      <c r="G109" s="159"/>
      <c r="H109" s="159"/>
      <c r="I109" s="159"/>
      <c r="J109" s="159"/>
      <c r="K109" s="159"/>
      <c r="L109" s="159"/>
      <c r="M109" s="159"/>
      <c r="N109" s="149"/>
      <c r="O109" s="149"/>
      <c r="P109" s="149"/>
      <c r="Q109" s="149"/>
      <c r="R109" s="149"/>
      <c r="S109" s="149"/>
      <c r="T109" s="150"/>
      <c r="U109" s="149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 t="s">
        <v>105</v>
      </c>
      <c r="AF109" s="141">
        <v>0</v>
      </c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</row>
    <row r="110" spans="1:60" outlineLevel="1" x14ac:dyDescent="0.2">
      <c r="A110" s="142"/>
      <c r="B110" s="142"/>
      <c r="C110" s="180" t="s">
        <v>232</v>
      </c>
      <c r="D110" s="151"/>
      <c r="E110" s="156">
        <v>1.216</v>
      </c>
      <c r="F110" s="159"/>
      <c r="G110" s="159"/>
      <c r="H110" s="159"/>
      <c r="I110" s="159"/>
      <c r="J110" s="159"/>
      <c r="K110" s="159"/>
      <c r="L110" s="159"/>
      <c r="M110" s="159"/>
      <c r="N110" s="149"/>
      <c r="O110" s="149"/>
      <c r="P110" s="149"/>
      <c r="Q110" s="149"/>
      <c r="R110" s="149"/>
      <c r="S110" s="149"/>
      <c r="T110" s="150"/>
      <c r="U110" s="149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 t="s">
        <v>105</v>
      </c>
      <c r="AF110" s="141">
        <v>0</v>
      </c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</row>
    <row r="111" spans="1:60" outlineLevel="1" x14ac:dyDescent="0.2">
      <c r="A111" s="142">
        <v>39</v>
      </c>
      <c r="B111" s="142" t="s">
        <v>224</v>
      </c>
      <c r="C111" s="179" t="s">
        <v>225</v>
      </c>
      <c r="D111" s="148" t="s">
        <v>211</v>
      </c>
      <c r="E111" s="155">
        <v>601.76254999999992</v>
      </c>
      <c r="F111" s="158">
        <f>H111+J111</f>
        <v>0</v>
      </c>
      <c r="G111" s="159">
        <f>ROUND(E111*F111,2)</f>
        <v>0</v>
      </c>
      <c r="H111" s="159"/>
      <c r="I111" s="159">
        <f>ROUND(E111*H111,2)</f>
        <v>0</v>
      </c>
      <c r="J111" s="159"/>
      <c r="K111" s="159">
        <f>ROUND(E111*J111,2)</f>
        <v>0</v>
      </c>
      <c r="L111" s="159">
        <v>21</v>
      </c>
      <c r="M111" s="159">
        <f>G111*(1+L111/100)</f>
        <v>0</v>
      </c>
      <c r="N111" s="149">
        <v>0</v>
      </c>
      <c r="O111" s="149">
        <f>ROUND(E111*N111,5)</f>
        <v>0</v>
      </c>
      <c r="P111" s="149">
        <v>0</v>
      </c>
      <c r="Q111" s="149">
        <f>ROUND(E111*P111,5)</f>
        <v>0</v>
      </c>
      <c r="R111" s="149"/>
      <c r="S111" s="149"/>
      <c r="T111" s="150">
        <v>0</v>
      </c>
      <c r="U111" s="149">
        <f>ROUND(E111*T111,2)</f>
        <v>0</v>
      </c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 t="s">
        <v>103</v>
      </c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</row>
    <row r="112" spans="1:60" outlineLevel="1" x14ac:dyDescent="0.2">
      <c r="A112" s="142"/>
      <c r="B112" s="142"/>
      <c r="C112" s="180" t="s">
        <v>233</v>
      </c>
      <c r="D112" s="151"/>
      <c r="E112" s="156">
        <v>601.76255000000003</v>
      </c>
      <c r="F112" s="159"/>
      <c r="G112" s="159"/>
      <c r="H112" s="159"/>
      <c r="I112" s="159"/>
      <c r="J112" s="159"/>
      <c r="K112" s="159"/>
      <c r="L112" s="159"/>
      <c r="M112" s="159"/>
      <c r="N112" s="149"/>
      <c r="O112" s="149"/>
      <c r="P112" s="149"/>
      <c r="Q112" s="149"/>
      <c r="R112" s="149"/>
      <c r="S112" s="149"/>
      <c r="T112" s="150"/>
      <c r="U112" s="149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 t="s">
        <v>105</v>
      </c>
      <c r="AF112" s="141">
        <v>0</v>
      </c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</row>
    <row r="113" spans="1:60" ht="22.5" outlineLevel="1" x14ac:dyDescent="0.2">
      <c r="A113" s="142">
        <v>40</v>
      </c>
      <c r="B113" s="142" t="s">
        <v>234</v>
      </c>
      <c r="C113" s="179" t="s">
        <v>235</v>
      </c>
      <c r="D113" s="148" t="s">
        <v>211</v>
      </c>
      <c r="E113" s="155">
        <v>120.35251</v>
      </c>
      <c r="F113" s="158">
        <f>H113+J113</f>
        <v>0</v>
      </c>
      <c r="G113" s="159">
        <f>ROUND(E113*F113,2)</f>
        <v>0</v>
      </c>
      <c r="H113" s="159"/>
      <c r="I113" s="159">
        <f>ROUND(E113*H113,2)</f>
        <v>0</v>
      </c>
      <c r="J113" s="159"/>
      <c r="K113" s="159">
        <f>ROUND(E113*J113,2)</f>
        <v>0</v>
      </c>
      <c r="L113" s="159">
        <v>21</v>
      </c>
      <c r="M113" s="159">
        <f>G113*(1+L113/100)</f>
        <v>0</v>
      </c>
      <c r="N113" s="149">
        <v>0</v>
      </c>
      <c r="O113" s="149">
        <f>ROUND(E113*N113,5)</f>
        <v>0</v>
      </c>
      <c r="P113" s="149">
        <v>0</v>
      </c>
      <c r="Q113" s="149">
        <f>ROUND(E113*P113,5)</f>
        <v>0</v>
      </c>
      <c r="R113" s="149"/>
      <c r="S113" s="149"/>
      <c r="T113" s="150">
        <v>0</v>
      </c>
      <c r="U113" s="149">
        <f>ROUND(E113*T113,2)</f>
        <v>0</v>
      </c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 t="s">
        <v>103</v>
      </c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</row>
    <row r="114" spans="1:60" outlineLevel="1" x14ac:dyDescent="0.2">
      <c r="A114" s="142">
        <v>41</v>
      </c>
      <c r="B114" s="142" t="s">
        <v>236</v>
      </c>
      <c r="C114" s="179" t="s">
        <v>237</v>
      </c>
      <c r="D114" s="148" t="s">
        <v>211</v>
      </c>
      <c r="E114" s="155">
        <v>181.399</v>
      </c>
      <c r="F114" s="158">
        <f>H114+J114</f>
        <v>0</v>
      </c>
      <c r="G114" s="159">
        <f>ROUND(E114*F114,2)</f>
        <v>0</v>
      </c>
      <c r="H114" s="159"/>
      <c r="I114" s="159">
        <f>ROUND(E114*H114,2)</f>
        <v>0</v>
      </c>
      <c r="J114" s="159"/>
      <c r="K114" s="159">
        <f>ROUND(E114*J114,2)</f>
        <v>0</v>
      </c>
      <c r="L114" s="159">
        <v>21</v>
      </c>
      <c r="M114" s="159">
        <f>G114*(1+L114/100)</f>
        <v>0</v>
      </c>
      <c r="N114" s="149">
        <v>0</v>
      </c>
      <c r="O114" s="149">
        <f>ROUND(E114*N114,5)</f>
        <v>0</v>
      </c>
      <c r="P114" s="149">
        <v>0</v>
      </c>
      <c r="Q114" s="149">
        <f>ROUND(E114*P114,5)</f>
        <v>0</v>
      </c>
      <c r="R114" s="149"/>
      <c r="S114" s="149"/>
      <c r="T114" s="150">
        <v>9.9000000000000005E-2</v>
      </c>
      <c r="U114" s="149">
        <f>ROUND(E114*T114,2)</f>
        <v>17.96</v>
      </c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 t="s">
        <v>103</v>
      </c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</row>
    <row r="115" spans="1:60" outlineLevel="1" x14ac:dyDescent="0.2">
      <c r="A115" s="169"/>
      <c r="B115" s="169"/>
      <c r="C115" s="182" t="s">
        <v>238</v>
      </c>
      <c r="D115" s="170"/>
      <c r="E115" s="171">
        <v>181.399</v>
      </c>
      <c r="F115" s="172"/>
      <c r="G115" s="172"/>
      <c r="H115" s="172"/>
      <c r="I115" s="172"/>
      <c r="J115" s="172"/>
      <c r="K115" s="172"/>
      <c r="L115" s="172"/>
      <c r="M115" s="172"/>
      <c r="N115" s="173"/>
      <c r="O115" s="173"/>
      <c r="P115" s="173"/>
      <c r="Q115" s="173"/>
      <c r="R115" s="173"/>
      <c r="S115" s="173"/>
      <c r="T115" s="174"/>
      <c r="U115" s="173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 t="s">
        <v>105</v>
      </c>
      <c r="AF115" s="141">
        <v>0</v>
      </c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</row>
    <row r="116" spans="1:60" x14ac:dyDescent="0.2">
      <c r="A116" s="4"/>
      <c r="B116" s="5" t="s">
        <v>239</v>
      </c>
      <c r="C116" s="183" t="s">
        <v>239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AC116">
        <v>12</v>
      </c>
      <c r="AD116">
        <v>21</v>
      </c>
    </row>
    <row r="117" spans="1:60" x14ac:dyDescent="0.2">
      <c r="A117" s="175"/>
      <c r="B117" s="176" t="s">
        <v>28</v>
      </c>
      <c r="C117" s="184" t="s">
        <v>239</v>
      </c>
      <c r="D117" s="177"/>
      <c r="E117" s="177"/>
      <c r="F117" s="177"/>
      <c r="G117" s="178">
        <f>G8+G37+G60+G62+G82+G90+G92</f>
        <v>0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AC117">
        <f>SUMIF(L7:L115,AC116,G7:G115)</f>
        <v>0</v>
      </c>
      <c r="AD117">
        <f>SUMIF(L7:L115,AD116,G7:G115)</f>
        <v>0</v>
      </c>
      <c r="AE117" t="s">
        <v>240</v>
      </c>
    </row>
    <row r="118" spans="1:60" x14ac:dyDescent="0.2">
      <c r="A118" s="4"/>
      <c r="B118" s="5" t="s">
        <v>239</v>
      </c>
      <c r="C118" s="183" t="s">
        <v>239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60" x14ac:dyDescent="0.2">
      <c r="A119" s="4"/>
      <c r="B119" s="5" t="s">
        <v>239</v>
      </c>
      <c r="C119" s="183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60" x14ac:dyDescent="0.2">
      <c r="A120" s="355" t="s">
        <v>241</v>
      </c>
      <c r="B120" s="355"/>
      <c r="C120" s="35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60" x14ac:dyDescent="0.2">
      <c r="A121" s="336"/>
      <c r="B121" s="337"/>
      <c r="C121" s="338"/>
      <c r="D121" s="337"/>
      <c r="E121" s="337"/>
      <c r="F121" s="337"/>
      <c r="G121" s="339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AE121" t="s">
        <v>242</v>
      </c>
    </row>
    <row r="122" spans="1:60" x14ac:dyDescent="0.2">
      <c r="A122" s="340"/>
      <c r="B122" s="341"/>
      <c r="C122" s="342"/>
      <c r="D122" s="341"/>
      <c r="E122" s="341"/>
      <c r="F122" s="341"/>
      <c r="G122" s="34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60" x14ac:dyDescent="0.2">
      <c r="A123" s="340"/>
      <c r="B123" s="341"/>
      <c r="C123" s="342"/>
      <c r="D123" s="341"/>
      <c r="E123" s="341"/>
      <c r="F123" s="341"/>
      <c r="G123" s="34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60" x14ac:dyDescent="0.2">
      <c r="A124" s="340"/>
      <c r="B124" s="341"/>
      <c r="C124" s="342"/>
      <c r="D124" s="341"/>
      <c r="E124" s="341"/>
      <c r="F124" s="341"/>
      <c r="G124" s="34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60" x14ac:dyDescent="0.2">
      <c r="A125" s="344"/>
      <c r="B125" s="345"/>
      <c r="C125" s="346"/>
      <c r="D125" s="345"/>
      <c r="E125" s="345"/>
      <c r="F125" s="345"/>
      <c r="G125" s="34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60" x14ac:dyDescent="0.2">
      <c r="A126" s="4"/>
      <c r="B126" s="5" t="s">
        <v>239</v>
      </c>
      <c r="C126" s="183" t="s">
        <v>239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60" x14ac:dyDescent="0.2">
      <c r="C127" s="185"/>
      <c r="AE127" t="s">
        <v>243</v>
      </c>
    </row>
  </sheetData>
  <mergeCells count="6">
    <mergeCell ref="A121:G125"/>
    <mergeCell ref="A1:G1"/>
    <mergeCell ref="C2:G2"/>
    <mergeCell ref="C3:G3"/>
    <mergeCell ref="C4:G4"/>
    <mergeCell ref="A120:C120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AE07-DE26-4D47-9FA4-CA0E01506E51}">
  <sheetPr>
    <tabColor rgb="FF66FF66"/>
  </sheetPr>
  <dimension ref="A1:O57"/>
  <sheetViews>
    <sheetView showGridLines="0" topLeftCell="B1" zoomScaleNormal="100" zoomScaleSheetLayoutView="75" workbookViewId="0">
      <selection activeCell="I50" sqref="I50:J5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98" t="s">
        <v>42</v>
      </c>
      <c r="C1" s="299"/>
      <c r="D1" s="299"/>
      <c r="E1" s="299"/>
      <c r="F1" s="299"/>
      <c r="G1" s="299"/>
      <c r="H1" s="299"/>
      <c r="I1" s="299"/>
      <c r="J1" s="300"/>
    </row>
    <row r="2" spans="1:15" ht="23.25" customHeight="1" x14ac:dyDescent="0.2">
      <c r="A2" s="3"/>
      <c r="B2" s="72" t="s">
        <v>40</v>
      </c>
      <c r="C2" s="73"/>
      <c r="D2" s="301" t="s">
        <v>244</v>
      </c>
      <c r="E2" s="302"/>
      <c r="F2" s="302"/>
      <c r="G2" s="302"/>
      <c r="H2" s="302"/>
      <c r="I2" s="302"/>
      <c r="J2" s="303"/>
      <c r="O2" s="1"/>
    </row>
    <row r="3" spans="1:15" ht="23.25" customHeight="1" x14ac:dyDescent="0.2">
      <c r="A3" s="3"/>
      <c r="B3" s="74" t="s">
        <v>45</v>
      </c>
      <c r="C3" s="75"/>
      <c r="D3" s="317" t="s">
        <v>43</v>
      </c>
      <c r="E3" s="318"/>
      <c r="F3" s="318"/>
      <c r="G3" s="318"/>
      <c r="H3" s="318"/>
      <c r="I3" s="318"/>
      <c r="J3" s="319"/>
    </row>
    <row r="4" spans="1:15" ht="23.25" hidden="1" customHeight="1" x14ac:dyDescent="0.2">
      <c r="A4" s="3"/>
      <c r="B4" s="76" t="s">
        <v>44</v>
      </c>
      <c r="C4" s="77"/>
      <c r="D4" s="78"/>
      <c r="E4" s="78"/>
      <c r="F4" s="79"/>
      <c r="G4" s="79"/>
      <c r="H4" s="79"/>
      <c r="I4" s="79"/>
      <c r="J4" s="80"/>
    </row>
    <row r="5" spans="1:15" ht="24" customHeight="1" x14ac:dyDescent="0.2">
      <c r="A5" s="3"/>
      <c r="B5" s="39" t="s">
        <v>21</v>
      </c>
      <c r="D5" s="81" t="s">
        <v>47</v>
      </c>
      <c r="E5" s="22"/>
      <c r="F5" s="22"/>
      <c r="G5" s="22"/>
      <c r="H5" s="24" t="s">
        <v>33</v>
      </c>
      <c r="I5" s="81" t="s">
        <v>50</v>
      </c>
      <c r="J5" s="9"/>
    </row>
    <row r="6" spans="1:15" ht="15.75" customHeight="1" x14ac:dyDescent="0.2">
      <c r="A6" s="3"/>
      <c r="B6" s="34"/>
      <c r="C6" s="22"/>
      <c r="D6" s="81" t="s">
        <v>48</v>
      </c>
      <c r="E6" s="22"/>
      <c r="F6" s="22"/>
      <c r="G6" s="22"/>
      <c r="H6" s="24" t="s">
        <v>34</v>
      </c>
      <c r="I6" s="81" t="s">
        <v>51</v>
      </c>
      <c r="J6" s="9"/>
    </row>
    <row r="7" spans="1:15" ht="15.75" customHeight="1" x14ac:dyDescent="0.2">
      <c r="A7" s="3"/>
      <c r="B7" s="35"/>
      <c r="C7" s="82" t="s">
        <v>49</v>
      </c>
      <c r="D7" s="71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07"/>
      <c r="E11" s="307"/>
      <c r="F11" s="307"/>
      <c r="G11" s="307"/>
      <c r="H11" s="24" t="s">
        <v>33</v>
      </c>
      <c r="I11" s="83"/>
      <c r="J11" s="9"/>
    </row>
    <row r="12" spans="1:15" ht="15.75" customHeight="1" x14ac:dyDescent="0.2">
      <c r="A12" s="3"/>
      <c r="B12" s="34"/>
      <c r="C12" s="22"/>
      <c r="D12" s="308"/>
      <c r="E12" s="308"/>
      <c r="F12" s="308"/>
      <c r="G12" s="308"/>
      <c r="H12" s="24" t="s">
        <v>34</v>
      </c>
      <c r="I12" s="83"/>
      <c r="J12" s="9"/>
    </row>
    <row r="13" spans="1:15" ht="15.75" customHeight="1" x14ac:dyDescent="0.2">
      <c r="A13" s="3"/>
      <c r="B13" s="35"/>
      <c r="C13" s="84"/>
      <c r="D13" s="297"/>
      <c r="E13" s="297"/>
      <c r="F13" s="297"/>
      <c r="G13" s="29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94"/>
      <c r="F15" s="294"/>
      <c r="G15" s="295"/>
      <c r="H15" s="295"/>
      <c r="I15" s="295" t="s">
        <v>28</v>
      </c>
      <c r="J15" s="296"/>
    </row>
    <row r="16" spans="1:15" ht="23.25" customHeight="1" x14ac:dyDescent="0.2">
      <c r="A16" s="130" t="s">
        <v>23</v>
      </c>
      <c r="B16" s="131" t="s">
        <v>23</v>
      </c>
      <c r="C16" s="186"/>
      <c r="D16" s="187"/>
      <c r="E16" s="291"/>
      <c r="F16" s="292"/>
      <c r="G16" s="291"/>
      <c r="H16" s="292"/>
      <c r="I16" s="291">
        <f>SUMIF(F47:F53,A16,I47:I53)+SUMIF(F47:F53,"PSU",I47:I53)</f>
        <v>0</v>
      </c>
      <c r="J16" s="293"/>
    </row>
    <row r="17" spans="1:10" ht="23.25" customHeight="1" x14ac:dyDescent="0.2">
      <c r="A17" s="130" t="s">
        <v>24</v>
      </c>
      <c r="B17" s="131" t="s">
        <v>24</v>
      </c>
      <c r="C17" s="186"/>
      <c r="D17" s="187"/>
      <c r="E17" s="291"/>
      <c r="F17" s="292"/>
      <c r="G17" s="291"/>
      <c r="H17" s="292"/>
      <c r="I17" s="291">
        <f>SUMIF(F47:F53,A17,I47:I53)</f>
        <v>0</v>
      </c>
      <c r="J17" s="293"/>
    </row>
    <row r="18" spans="1:10" ht="23.25" customHeight="1" x14ac:dyDescent="0.2">
      <c r="A18" s="130" t="s">
        <v>25</v>
      </c>
      <c r="B18" s="131" t="s">
        <v>25</v>
      </c>
      <c r="C18" s="186"/>
      <c r="D18" s="187"/>
      <c r="E18" s="291"/>
      <c r="F18" s="292"/>
      <c r="G18" s="291"/>
      <c r="H18" s="292"/>
      <c r="I18" s="291">
        <f>SUMIF(F47:F53,A18,I47:I53)</f>
        <v>0</v>
      </c>
      <c r="J18" s="293"/>
    </row>
    <row r="19" spans="1:10" ht="23.25" customHeight="1" x14ac:dyDescent="0.2">
      <c r="A19" s="130" t="s">
        <v>71</v>
      </c>
      <c r="B19" s="131" t="s">
        <v>26</v>
      </c>
      <c r="C19" s="186"/>
      <c r="D19" s="187"/>
      <c r="E19" s="291"/>
      <c r="F19" s="292"/>
      <c r="G19" s="291"/>
      <c r="H19" s="292"/>
      <c r="I19" s="291">
        <f>SUMIF(F47:F53,A19,I47:I53)</f>
        <v>0</v>
      </c>
      <c r="J19" s="293"/>
    </row>
    <row r="20" spans="1:10" ht="23.25" customHeight="1" x14ac:dyDescent="0.2">
      <c r="A20" s="130" t="s">
        <v>72</v>
      </c>
      <c r="B20" s="131" t="s">
        <v>27</v>
      </c>
      <c r="C20" s="186"/>
      <c r="D20" s="187"/>
      <c r="E20" s="291"/>
      <c r="F20" s="292"/>
      <c r="G20" s="291"/>
      <c r="H20" s="292"/>
      <c r="I20" s="291">
        <f>SUMIF(F47:F53,A20,I47:I53)</f>
        <v>0</v>
      </c>
      <c r="J20" s="293"/>
    </row>
    <row r="21" spans="1:10" ht="23.25" customHeight="1" x14ac:dyDescent="0.2">
      <c r="A21" s="3"/>
      <c r="B21" s="63" t="s">
        <v>28</v>
      </c>
      <c r="C21" s="188"/>
      <c r="D21" s="189"/>
      <c r="E21" s="284"/>
      <c r="F21" s="285"/>
      <c r="G21" s="284"/>
      <c r="H21" s="285"/>
      <c r="I21" s="284">
        <f>SUM(I16:J20)</f>
        <v>0</v>
      </c>
      <c r="J21" s="286"/>
    </row>
    <row r="22" spans="1:10" ht="33" customHeight="1" x14ac:dyDescent="0.2">
      <c r="A22" s="3"/>
      <c r="B22" s="54" t="s">
        <v>32</v>
      </c>
      <c r="C22" s="186"/>
      <c r="D22" s="187"/>
      <c r="E22" s="190"/>
      <c r="F22" s="191"/>
      <c r="G22" s="192"/>
      <c r="H22" s="192"/>
      <c r="I22" s="192"/>
      <c r="J22" s="51"/>
    </row>
    <row r="23" spans="1:10" ht="23.25" customHeight="1" x14ac:dyDescent="0.2">
      <c r="A23" s="3"/>
      <c r="B23" s="46" t="s">
        <v>11</v>
      </c>
      <c r="C23" s="186"/>
      <c r="D23" s="187"/>
      <c r="E23" s="193">
        <v>12</v>
      </c>
      <c r="F23" s="191" t="s">
        <v>0</v>
      </c>
      <c r="G23" s="287">
        <f>ZakladDPHSniVypocet</f>
        <v>0</v>
      </c>
      <c r="H23" s="288"/>
      <c r="I23" s="288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186"/>
      <c r="D24" s="187"/>
      <c r="E24" s="193">
        <f>SazbaDPH1</f>
        <v>12</v>
      </c>
      <c r="F24" s="191" t="s">
        <v>0</v>
      </c>
      <c r="G24" s="289">
        <f>ZakladDPHSni*SazbaDPH1/100</f>
        <v>0</v>
      </c>
      <c r="H24" s="290"/>
      <c r="I24" s="290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186"/>
      <c r="D25" s="187"/>
      <c r="E25" s="193">
        <v>21</v>
      </c>
      <c r="F25" s="191" t="s">
        <v>0</v>
      </c>
      <c r="G25" s="287">
        <f>I21</f>
        <v>0</v>
      </c>
      <c r="H25" s="288"/>
      <c r="I25" s="288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78">
        <f>ZakladDPHZakl*0.21</f>
        <v>0</v>
      </c>
      <c r="H26" s="279"/>
      <c r="I26" s="27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80"/>
      <c r="H27" s="280"/>
      <c r="I27" s="280"/>
      <c r="J27" s="52" t="str">
        <f t="shared" si="0"/>
        <v>CZK</v>
      </c>
    </row>
    <row r="28" spans="1:10" ht="27.75" hidden="1" customHeight="1" thickBot="1" x14ac:dyDescent="0.25">
      <c r="A28" s="3"/>
      <c r="B28" s="103" t="s">
        <v>22</v>
      </c>
      <c r="C28" s="104"/>
      <c r="D28" s="104"/>
      <c r="E28" s="105"/>
      <c r="F28" s="106"/>
      <c r="G28" s="281">
        <f>ZakladDPHSniVypocet+ZakladDPHZaklVypocet</f>
        <v>0</v>
      </c>
      <c r="H28" s="281"/>
      <c r="I28" s="281"/>
      <c r="J28" s="107" t="str">
        <f t="shared" si="0"/>
        <v>CZK</v>
      </c>
    </row>
    <row r="29" spans="1:10" ht="27.75" customHeight="1" thickBot="1" x14ac:dyDescent="0.25">
      <c r="A29" s="3"/>
      <c r="B29" s="103" t="s">
        <v>35</v>
      </c>
      <c r="C29" s="108"/>
      <c r="D29" s="108"/>
      <c r="E29" s="108"/>
      <c r="F29" s="108"/>
      <c r="G29" s="282">
        <f>ZakladDPHZakl+DPHZakl</f>
        <v>0</v>
      </c>
      <c r="H29" s="282"/>
      <c r="I29" s="282"/>
      <c r="J29" s="109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83"/>
      <c r="E34" s="283"/>
      <c r="G34" s="283"/>
      <c r="H34" s="283"/>
      <c r="I34" s="283"/>
      <c r="J34" s="31"/>
    </row>
    <row r="35" spans="1:10" ht="12.75" customHeight="1" x14ac:dyDescent="0.2">
      <c r="A35" s="3"/>
      <c r="B35" s="3"/>
      <c r="D35" s="271" t="s">
        <v>2</v>
      </c>
      <c r="E35" s="27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5"/>
      <c r="G37" s="95"/>
      <c r="H37" s="95"/>
      <c r="I37" s="95"/>
      <c r="J37" s="2"/>
    </row>
    <row r="38" spans="1:10" ht="25.5" hidden="1" customHeight="1" x14ac:dyDescent="0.2">
      <c r="A38" s="87" t="s">
        <v>37</v>
      </c>
      <c r="B38" s="196" t="s">
        <v>16</v>
      </c>
      <c r="C38" s="90" t="s">
        <v>5</v>
      </c>
      <c r="D38" s="91"/>
      <c r="E38" s="91"/>
      <c r="F38" s="197" t="str">
        <f>B23</f>
        <v>Základ pro sníženou DPH</v>
      </c>
      <c r="G38" s="197" t="str">
        <f>B25</f>
        <v>Základ pro základní DPH</v>
      </c>
      <c r="H38" s="198" t="s">
        <v>17</v>
      </c>
      <c r="I38" s="198" t="s">
        <v>1</v>
      </c>
      <c r="J38" s="199" t="s">
        <v>0</v>
      </c>
    </row>
    <row r="39" spans="1:10" ht="25.5" hidden="1" customHeight="1" x14ac:dyDescent="0.2">
      <c r="A39" s="87">
        <v>1</v>
      </c>
      <c r="B39" s="200" t="s">
        <v>52</v>
      </c>
      <c r="C39" s="272" t="s">
        <v>244</v>
      </c>
      <c r="D39" s="273"/>
      <c r="E39" s="273"/>
      <c r="F39" s="201">
        <f>'[2]Rozpočet Pol'!AC122</f>
        <v>0</v>
      </c>
      <c r="G39" s="202">
        <f>'[2]Rozpočet Pol'!AD122</f>
        <v>0</v>
      </c>
      <c r="H39" s="203">
        <f>(F39*SazbaDPH1/100)+(G39*SazbaDPH2/100)</f>
        <v>0</v>
      </c>
      <c r="I39" s="203">
        <f>F39+G39+H39</f>
        <v>0</v>
      </c>
      <c r="J39" s="204" t="str">
        <f>IF(CenaCelkemVypocet=0,"",I39/CenaCelkemVypocet*100)</f>
        <v/>
      </c>
    </row>
    <row r="40" spans="1:10" ht="25.5" hidden="1" customHeight="1" x14ac:dyDescent="0.2">
      <c r="A40" s="87"/>
      <c r="B40" s="274" t="s">
        <v>53</v>
      </c>
      <c r="C40" s="275"/>
      <c r="D40" s="275"/>
      <c r="E40" s="276"/>
      <c r="F40" s="205">
        <f>SUMIF(A39:A39,"=1",F39:F39)</f>
        <v>0</v>
      </c>
      <c r="G40" s="206">
        <f>SUMIF(A39:A39,"=1",G39:G39)</f>
        <v>0</v>
      </c>
      <c r="H40" s="206">
        <f>SUMIF(A39:A39,"=1",H39:H39)</f>
        <v>0</v>
      </c>
      <c r="I40" s="206">
        <f>SUMIF(A39:A39,"=1",I39:I39)</f>
        <v>0</v>
      </c>
      <c r="J40" s="207">
        <f>SUMIF(A39:A39,"=1",J39:J39)</f>
        <v>0</v>
      </c>
    </row>
    <row r="44" spans="1:10" ht="15.75" x14ac:dyDescent="0.25">
      <c r="B44" s="110" t="s">
        <v>55</v>
      </c>
    </row>
    <row r="46" spans="1:10" ht="25.5" customHeight="1" x14ac:dyDescent="0.2">
      <c r="A46" s="111"/>
      <c r="B46" s="115" t="s">
        <v>16</v>
      </c>
      <c r="C46" s="115" t="s">
        <v>5</v>
      </c>
      <c r="D46" s="116"/>
      <c r="E46" s="116"/>
      <c r="F46" s="208" t="s">
        <v>56</v>
      </c>
      <c r="G46" s="208"/>
      <c r="H46" s="208"/>
      <c r="I46" s="277" t="s">
        <v>28</v>
      </c>
      <c r="J46" s="277"/>
    </row>
    <row r="47" spans="1:10" ht="25.5" customHeight="1" x14ac:dyDescent="0.2">
      <c r="A47" s="112"/>
      <c r="B47" s="120" t="s">
        <v>57</v>
      </c>
      <c r="C47" s="330" t="s">
        <v>58</v>
      </c>
      <c r="D47" s="331"/>
      <c r="E47" s="331"/>
      <c r="F47" s="209" t="s">
        <v>23</v>
      </c>
      <c r="G47" s="210"/>
      <c r="H47" s="210"/>
      <c r="I47" s="357">
        <f>'Rozpočet Pol-chodníky sektor B'!G8</f>
        <v>0</v>
      </c>
      <c r="J47" s="357"/>
    </row>
    <row r="48" spans="1:10" ht="25.5" customHeight="1" x14ac:dyDescent="0.2">
      <c r="A48" s="112"/>
      <c r="B48" s="114" t="s">
        <v>59</v>
      </c>
      <c r="C48" s="321" t="s">
        <v>60</v>
      </c>
      <c r="D48" s="322"/>
      <c r="E48" s="322"/>
      <c r="F48" s="124" t="s">
        <v>23</v>
      </c>
      <c r="G48" s="125"/>
      <c r="H48" s="125"/>
      <c r="I48" s="320">
        <f>'Rozpočet Pol-chodníky sektor B'!G42</f>
        <v>0</v>
      </c>
      <c r="J48" s="320"/>
    </row>
    <row r="49" spans="1:10" ht="25.5" customHeight="1" x14ac:dyDescent="0.2">
      <c r="A49" s="112"/>
      <c r="B49" s="114" t="s">
        <v>61</v>
      </c>
      <c r="C49" s="321" t="s">
        <v>62</v>
      </c>
      <c r="D49" s="322"/>
      <c r="E49" s="322"/>
      <c r="F49" s="124" t="s">
        <v>23</v>
      </c>
      <c r="G49" s="125"/>
      <c r="H49" s="125"/>
      <c r="I49" s="320">
        <f>'Rozpočet Pol-chodníky sektor B'!G66</f>
        <v>0</v>
      </c>
      <c r="J49" s="320"/>
    </row>
    <row r="50" spans="1:10" ht="25.5" customHeight="1" x14ac:dyDescent="0.2">
      <c r="A50" s="112"/>
      <c r="B50" s="114" t="s">
        <v>63</v>
      </c>
      <c r="C50" s="321" t="s">
        <v>64</v>
      </c>
      <c r="D50" s="322"/>
      <c r="E50" s="322"/>
      <c r="F50" s="124" t="s">
        <v>23</v>
      </c>
      <c r="G50" s="125"/>
      <c r="H50" s="125"/>
      <c r="I50" s="320">
        <f>'Rozpočet Pol-chodníky sektor B'!G68</f>
        <v>0</v>
      </c>
      <c r="J50" s="320"/>
    </row>
    <row r="51" spans="1:10" ht="25.5" customHeight="1" x14ac:dyDescent="0.2">
      <c r="A51" s="112"/>
      <c r="B51" s="114" t="s">
        <v>65</v>
      </c>
      <c r="C51" s="321" t="s">
        <v>66</v>
      </c>
      <c r="D51" s="322"/>
      <c r="E51" s="322"/>
      <c r="F51" s="124" t="s">
        <v>23</v>
      </c>
      <c r="G51" s="125"/>
      <c r="H51" s="125"/>
      <c r="I51" s="320">
        <f>'Rozpočet Pol-chodníky sektor B'!G87</f>
        <v>0</v>
      </c>
      <c r="J51" s="320"/>
    </row>
    <row r="52" spans="1:10" ht="25.5" customHeight="1" x14ac:dyDescent="0.2">
      <c r="A52" s="112"/>
      <c r="B52" s="114" t="s">
        <v>67</v>
      </c>
      <c r="C52" s="321" t="s">
        <v>68</v>
      </c>
      <c r="D52" s="322"/>
      <c r="E52" s="322"/>
      <c r="F52" s="124" t="s">
        <v>23</v>
      </c>
      <c r="G52" s="125"/>
      <c r="H52" s="125"/>
      <c r="I52" s="320">
        <f>'Rozpočet Pol-chodníky sektor B'!G96</f>
        <v>0</v>
      </c>
      <c r="J52" s="320"/>
    </row>
    <row r="53" spans="1:10" ht="25.5" customHeight="1" x14ac:dyDescent="0.2">
      <c r="A53" s="112"/>
      <c r="B53" s="121" t="s">
        <v>69</v>
      </c>
      <c r="C53" s="260" t="s">
        <v>70</v>
      </c>
      <c r="D53" s="261"/>
      <c r="E53" s="261"/>
      <c r="F53" s="126" t="s">
        <v>23</v>
      </c>
      <c r="G53" s="127"/>
      <c r="H53" s="127"/>
      <c r="I53" s="262">
        <f>'Rozpočet Pol-chodníky sektor B'!G98</f>
        <v>0</v>
      </c>
      <c r="J53" s="262"/>
    </row>
    <row r="54" spans="1:10" ht="25.5" customHeight="1" x14ac:dyDescent="0.2">
      <c r="A54" s="113"/>
      <c r="B54" s="117" t="s">
        <v>1</v>
      </c>
      <c r="C54" s="117"/>
      <c r="D54" s="118"/>
      <c r="E54" s="118"/>
      <c r="F54" s="128"/>
      <c r="G54" s="129"/>
      <c r="H54" s="129"/>
      <c r="I54" s="263">
        <f>SUM(I47:I53)</f>
        <v>0</v>
      </c>
      <c r="J54" s="263"/>
    </row>
    <row r="55" spans="1:10" x14ac:dyDescent="0.2">
      <c r="F55" s="86"/>
      <c r="G55" s="86"/>
      <c r="H55" s="86"/>
      <c r="I55" s="86"/>
      <c r="J55" s="86"/>
    </row>
    <row r="56" spans="1:10" x14ac:dyDescent="0.2">
      <c r="F56" s="86"/>
      <c r="G56" s="86"/>
      <c r="H56" s="86"/>
      <c r="I56" s="86"/>
      <c r="J56" s="86"/>
    </row>
    <row r="57" spans="1:10" x14ac:dyDescent="0.2">
      <c r="F57" s="86"/>
      <c r="G57" s="86"/>
      <c r="H57" s="86"/>
      <c r="I57" s="86"/>
      <c r="J57" s="86"/>
    </row>
  </sheetData>
  <mergeCells count="55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48:E48"/>
    <mergeCell ref="I48:J48"/>
    <mergeCell ref="C49:E49"/>
    <mergeCell ref="I49:J49"/>
    <mergeCell ref="C50:E50"/>
    <mergeCell ref="I50:J50"/>
    <mergeCell ref="I54:J54"/>
    <mergeCell ref="C51:E51"/>
    <mergeCell ref="I51:J51"/>
    <mergeCell ref="C52:E52"/>
    <mergeCell ref="I52:J52"/>
    <mergeCell ref="C53:E53"/>
    <mergeCell ref="I53:J5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B947-44A9-4832-999C-1346C77C0F5C}">
  <sheetPr>
    <outlinePr summaryBelow="0"/>
  </sheetPr>
  <dimension ref="A1:BH132"/>
  <sheetViews>
    <sheetView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85" customWidth="1"/>
    <col min="3" max="3" width="38.28515625" style="8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48" t="s">
        <v>6</v>
      </c>
      <c r="B1" s="348"/>
      <c r="C1" s="348"/>
      <c r="D1" s="348"/>
      <c r="E1" s="348"/>
      <c r="F1" s="348"/>
      <c r="G1" s="348"/>
      <c r="AE1" t="s">
        <v>74</v>
      </c>
    </row>
    <row r="2" spans="1:60" ht="24.95" customHeight="1" x14ac:dyDescent="0.2">
      <c r="A2" s="211" t="s">
        <v>73</v>
      </c>
      <c r="B2" s="212"/>
      <c r="C2" s="358" t="s">
        <v>244</v>
      </c>
      <c r="D2" s="359"/>
      <c r="E2" s="359"/>
      <c r="F2" s="359"/>
      <c r="G2" s="360"/>
      <c r="AE2" t="s">
        <v>75</v>
      </c>
    </row>
    <row r="3" spans="1:60" ht="24.95" customHeight="1" x14ac:dyDescent="0.2">
      <c r="A3" s="211" t="s">
        <v>7</v>
      </c>
      <c r="B3" s="212"/>
      <c r="C3" s="358" t="s">
        <v>43</v>
      </c>
      <c r="D3" s="359"/>
      <c r="E3" s="359"/>
      <c r="F3" s="359"/>
      <c r="G3" s="360"/>
      <c r="AE3" t="s">
        <v>76</v>
      </c>
    </row>
    <row r="4" spans="1:60" ht="24.95" hidden="1" customHeight="1" x14ac:dyDescent="0.2">
      <c r="A4" s="211" t="s">
        <v>8</v>
      </c>
      <c r="B4" s="212"/>
      <c r="C4" s="358"/>
      <c r="D4" s="359"/>
      <c r="E4" s="359"/>
      <c r="F4" s="359"/>
      <c r="G4" s="360"/>
      <c r="AE4" t="s">
        <v>77</v>
      </c>
    </row>
    <row r="5" spans="1:60" hidden="1" x14ac:dyDescent="0.2">
      <c r="A5" s="213" t="s">
        <v>78</v>
      </c>
      <c r="B5" s="137"/>
      <c r="C5" s="137"/>
      <c r="D5" s="138"/>
      <c r="E5" s="138"/>
      <c r="F5" s="138"/>
      <c r="G5" s="214"/>
      <c r="AE5" t="s">
        <v>79</v>
      </c>
    </row>
    <row r="7" spans="1:60" ht="38.25" x14ac:dyDescent="0.2">
      <c r="A7" s="215" t="s">
        <v>80</v>
      </c>
      <c r="B7" s="216" t="s">
        <v>81</v>
      </c>
      <c r="C7" s="216" t="s">
        <v>82</v>
      </c>
      <c r="D7" s="215" t="s">
        <v>83</v>
      </c>
      <c r="E7" s="215" t="s">
        <v>84</v>
      </c>
      <c r="F7" s="140" t="s">
        <v>85</v>
      </c>
      <c r="G7" s="215" t="s">
        <v>28</v>
      </c>
      <c r="H7" s="162" t="s">
        <v>29</v>
      </c>
      <c r="I7" s="162" t="s">
        <v>86</v>
      </c>
      <c r="J7" s="162" t="s">
        <v>30</v>
      </c>
      <c r="K7" s="162" t="s">
        <v>87</v>
      </c>
      <c r="L7" s="162" t="s">
        <v>88</v>
      </c>
      <c r="M7" s="162" t="s">
        <v>89</v>
      </c>
      <c r="N7" s="162" t="s">
        <v>90</v>
      </c>
      <c r="O7" s="162" t="s">
        <v>91</v>
      </c>
      <c r="P7" s="162" t="s">
        <v>92</v>
      </c>
      <c r="Q7" s="162" t="s">
        <v>93</v>
      </c>
      <c r="R7" s="162" t="s">
        <v>94</v>
      </c>
      <c r="S7" s="162" t="s">
        <v>95</v>
      </c>
      <c r="T7" s="162" t="s">
        <v>96</v>
      </c>
      <c r="U7" s="162" t="s">
        <v>97</v>
      </c>
    </row>
    <row r="8" spans="1:60" x14ac:dyDescent="0.2">
      <c r="A8" s="163" t="s">
        <v>98</v>
      </c>
      <c r="B8" s="164" t="s">
        <v>57</v>
      </c>
      <c r="C8" s="165" t="s">
        <v>58</v>
      </c>
      <c r="D8" s="166"/>
      <c r="E8" s="167"/>
      <c r="F8" s="168"/>
      <c r="G8" s="168">
        <f>SUMIF(AE9:AE41,"&lt;&gt;NOR",G9:G41)</f>
        <v>0</v>
      </c>
      <c r="H8" s="168"/>
      <c r="I8" s="168">
        <f>SUM(I9:I41)</f>
        <v>0</v>
      </c>
      <c r="J8" s="168"/>
      <c r="K8" s="168">
        <f>SUM(K9:K41)</f>
        <v>0</v>
      </c>
      <c r="L8" s="168"/>
      <c r="M8" s="168">
        <f>SUM(M9:M41)</f>
        <v>0</v>
      </c>
      <c r="N8" s="146"/>
      <c r="O8" s="146">
        <f>SUM(O9:O41)</f>
        <v>0</v>
      </c>
      <c r="P8" s="146"/>
      <c r="Q8" s="146">
        <f>SUM(Q9:Q41)</f>
        <v>195.54538000000002</v>
      </c>
      <c r="R8" s="146"/>
      <c r="S8" s="146"/>
      <c r="T8" s="163"/>
      <c r="U8" s="146">
        <f>SUM(U9:U41)</f>
        <v>181.56</v>
      </c>
      <c r="AE8" t="s">
        <v>99</v>
      </c>
    </row>
    <row r="9" spans="1:60" outlineLevel="1" x14ac:dyDescent="0.2">
      <c r="A9" s="142">
        <v>1</v>
      </c>
      <c r="B9" s="142" t="s">
        <v>100</v>
      </c>
      <c r="C9" s="179" t="s">
        <v>101</v>
      </c>
      <c r="D9" s="148" t="s">
        <v>102</v>
      </c>
      <c r="E9" s="155">
        <v>8.68</v>
      </c>
      <c r="F9" s="158"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9">
        <v>0</v>
      </c>
      <c r="O9" s="149">
        <f>ROUND(E9*N9,5)</f>
        <v>0</v>
      </c>
      <c r="P9" s="149">
        <v>0</v>
      </c>
      <c r="Q9" s="149">
        <f>ROUND(E9*P9,5)</f>
        <v>0</v>
      </c>
      <c r="R9" s="149"/>
      <c r="S9" s="149"/>
      <c r="T9" s="150">
        <v>0.36499999999999999</v>
      </c>
      <c r="U9" s="149">
        <f>ROUND(E9*T9,2)</f>
        <v>3.17</v>
      </c>
      <c r="V9" s="141"/>
      <c r="W9" s="141"/>
      <c r="X9" s="141"/>
      <c r="Y9" s="141"/>
      <c r="Z9" s="141"/>
      <c r="AA9" s="141"/>
      <c r="AB9" s="141"/>
      <c r="AC9" s="141"/>
      <c r="AD9" s="141"/>
      <c r="AE9" s="141" t="s">
        <v>103</v>
      </c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outlineLevel="1" x14ac:dyDescent="0.2">
      <c r="A10" s="142"/>
      <c r="B10" s="142"/>
      <c r="C10" s="180" t="s">
        <v>245</v>
      </c>
      <c r="D10" s="151"/>
      <c r="E10" s="156">
        <v>5.15</v>
      </c>
      <c r="F10" s="159"/>
      <c r="G10" s="159"/>
      <c r="H10" s="159"/>
      <c r="I10" s="159"/>
      <c r="J10" s="159"/>
      <c r="K10" s="159"/>
      <c r="L10" s="159"/>
      <c r="M10" s="159"/>
      <c r="N10" s="149"/>
      <c r="O10" s="149"/>
      <c r="P10" s="149"/>
      <c r="Q10" s="149"/>
      <c r="R10" s="149"/>
      <c r="S10" s="149"/>
      <c r="T10" s="150"/>
      <c r="U10" s="149"/>
      <c r="V10" s="141"/>
      <c r="W10" s="141"/>
      <c r="X10" s="141"/>
      <c r="Y10" s="141"/>
      <c r="Z10" s="141"/>
      <c r="AA10" s="141"/>
      <c r="AB10" s="141"/>
      <c r="AC10" s="141"/>
      <c r="AD10" s="141"/>
      <c r="AE10" s="141" t="s">
        <v>105</v>
      </c>
      <c r="AF10" s="141">
        <v>0</v>
      </c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42"/>
      <c r="B11" s="142"/>
      <c r="C11" s="180" t="s">
        <v>246</v>
      </c>
      <c r="D11" s="151"/>
      <c r="E11" s="156">
        <v>3.53</v>
      </c>
      <c r="F11" s="159"/>
      <c r="G11" s="159"/>
      <c r="H11" s="159"/>
      <c r="I11" s="159"/>
      <c r="J11" s="159"/>
      <c r="K11" s="159"/>
      <c r="L11" s="159"/>
      <c r="M11" s="159"/>
      <c r="N11" s="149"/>
      <c r="O11" s="149"/>
      <c r="P11" s="149"/>
      <c r="Q11" s="149"/>
      <c r="R11" s="149"/>
      <c r="S11" s="149"/>
      <c r="T11" s="150"/>
      <c r="U11" s="149"/>
      <c r="V11" s="141"/>
      <c r="W11" s="141"/>
      <c r="X11" s="141"/>
      <c r="Y11" s="141"/>
      <c r="Z11" s="141"/>
      <c r="AA11" s="141"/>
      <c r="AB11" s="141"/>
      <c r="AC11" s="141"/>
      <c r="AD11" s="141"/>
      <c r="AE11" s="141" t="s">
        <v>105</v>
      </c>
      <c r="AF11" s="141">
        <v>0</v>
      </c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outlineLevel="1" x14ac:dyDescent="0.2">
      <c r="A12" s="142">
        <v>2</v>
      </c>
      <c r="B12" s="142" t="s">
        <v>107</v>
      </c>
      <c r="C12" s="179" t="s">
        <v>108</v>
      </c>
      <c r="D12" s="148" t="s">
        <v>109</v>
      </c>
      <c r="E12" s="155">
        <v>265.03500000000003</v>
      </c>
      <c r="F12" s="158">
        <f>H12+J12</f>
        <v>0</v>
      </c>
      <c r="G12" s="159">
        <f>ROUND(E12*F12,2)</f>
        <v>0</v>
      </c>
      <c r="H12" s="159"/>
      <c r="I12" s="159">
        <f>ROUND(E12*H12,2)</f>
        <v>0</v>
      </c>
      <c r="J12" s="159"/>
      <c r="K12" s="159">
        <f>ROUND(E12*J12,2)</f>
        <v>0</v>
      </c>
      <c r="L12" s="159">
        <v>21</v>
      </c>
      <c r="M12" s="159">
        <f>G12*(1+L12/100)</f>
        <v>0</v>
      </c>
      <c r="N12" s="149">
        <v>0</v>
      </c>
      <c r="O12" s="149">
        <f>ROUND(E12*N12,5)</f>
        <v>0</v>
      </c>
      <c r="P12" s="149">
        <v>0.33</v>
      </c>
      <c r="Q12" s="149">
        <f>ROUND(E12*P12,5)</f>
        <v>87.461550000000003</v>
      </c>
      <c r="R12" s="149"/>
      <c r="S12" s="149"/>
      <c r="T12" s="150">
        <v>0.06</v>
      </c>
      <c r="U12" s="149">
        <f>ROUND(E12*T12,2)</f>
        <v>15.9</v>
      </c>
      <c r="V12" s="141"/>
      <c r="W12" s="141"/>
      <c r="X12" s="141"/>
      <c r="Y12" s="141"/>
      <c r="Z12" s="141"/>
      <c r="AA12" s="141"/>
      <c r="AB12" s="141"/>
      <c r="AC12" s="141"/>
      <c r="AD12" s="141"/>
      <c r="AE12" s="141" t="s">
        <v>103</v>
      </c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</row>
    <row r="13" spans="1:60" outlineLevel="1" x14ac:dyDescent="0.2">
      <c r="A13" s="142"/>
      <c r="B13" s="142"/>
      <c r="C13" s="180" t="s">
        <v>247</v>
      </c>
      <c r="D13" s="151"/>
      <c r="E13" s="156">
        <v>121</v>
      </c>
      <c r="F13" s="159"/>
      <c r="G13" s="159"/>
      <c r="H13" s="159"/>
      <c r="I13" s="159"/>
      <c r="J13" s="159"/>
      <c r="K13" s="159"/>
      <c r="L13" s="159"/>
      <c r="M13" s="159"/>
      <c r="N13" s="149"/>
      <c r="O13" s="149"/>
      <c r="P13" s="149"/>
      <c r="Q13" s="149"/>
      <c r="R13" s="149"/>
      <c r="S13" s="149"/>
      <c r="T13" s="150"/>
      <c r="U13" s="149"/>
      <c r="V13" s="141"/>
      <c r="W13" s="141"/>
      <c r="X13" s="141"/>
      <c r="Y13" s="141"/>
      <c r="Z13" s="141"/>
      <c r="AA13" s="141"/>
      <c r="AB13" s="141"/>
      <c r="AC13" s="141"/>
      <c r="AD13" s="141"/>
      <c r="AE13" s="141" t="s">
        <v>105</v>
      </c>
      <c r="AF13" s="141">
        <v>0</v>
      </c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</row>
    <row r="14" spans="1:60" outlineLevel="1" x14ac:dyDescent="0.2">
      <c r="A14" s="142"/>
      <c r="B14" s="142"/>
      <c r="C14" s="180" t="s">
        <v>248</v>
      </c>
      <c r="D14" s="151"/>
      <c r="E14" s="156">
        <v>63.034999999999997</v>
      </c>
      <c r="F14" s="159"/>
      <c r="G14" s="159"/>
      <c r="H14" s="159"/>
      <c r="I14" s="159"/>
      <c r="J14" s="159"/>
      <c r="K14" s="159"/>
      <c r="L14" s="159"/>
      <c r="M14" s="159"/>
      <c r="N14" s="149"/>
      <c r="O14" s="149"/>
      <c r="P14" s="149"/>
      <c r="Q14" s="149"/>
      <c r="R14" s="149"/>
      <c r="S14" s="149"/>
      <c r="T14" s="150"/>
      <c r="U14" s="149"/>
      <c r="V14" s="141"/>
      <c r="W14" s="141"/>
      <c r="X14" s="141"/>
      <c r="Y14" s="141"/>
      <c r="Z14" s="141"/>
      <c r="AA14" s="141"/>
      <c r="AB14" s="141"/>
      <c r="AC14" s="141"/>
      <c r="AD14" s="141"/>
      <c r="AE14" s="141" t="s">
        <v>105</v>
      </c>
      <c r="AF14" s="141">
        <v>0</v>
      </c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outlineLevel="1" x14ac:dyDescent="0.2">
      <c r="A15" s="142"/>
      <c r="B15" s="142"/>
      <c r="C15" s="180" t="s">
        <v>249</v>
      </c>
      <c r="D15" s="151"/>
      <c r="E15" s="156">
        <v>81</v>
      </c>
      <c r="F15" s="159"/>
      <c r="G15" s="159"/>
      <c r="H15" s="159"/>
      <c r="I15" s="159"/>
      <c r="J15" s="159"/>
      <c r="K15" s="159"/>
      <c r="L15" s="159"/>
      <c r="M15" s="159"/>
      <c r="N15" s="149"/>
      <c r="O15" s="149"/>
      <c r="P15" s="149"/>
      <c r="Q15" s="149"/>
      <c r="R15" s="149"/>
      <c r="S15" s="149"/>
      <c r="T15" s="150"/>
      <c r="U15" s="149"/>
      <c r="V15" s="141"/>
      <c r="W15" s="141"/>
      <c r="X15" s="141"/>
      <c r="Y15" s="141"/>
      <c r="Z15" s="141"/>
      <c r="AA15" s="141"/>
      <c r="AB15" s="141"/>
      <c r="AC15" s="141"/>
      <c r="AD15" s="141"/>
      <c r="AE15" s="141" t="s">
        <v>105</v>
      </c>
      <c r="AF15" s="141">
        <v>0</v>
      </c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</row>
    <row r="16" spans="1:60" outlineLevel="1" x14ac:dyDescent="0.2">
      <c r="A16" s="142">
        <v>3</v>
      </c>
      <c r="B16" s="142" t="s">
        <v>250</v>
      </c>
      <c r="C16" s="179" t="s">
        <v>251</v>
      </c>
      <c r="D16" s="148" t="s">
        <v>109</v>
      </c>
      <c r="E16" s="155">
        <v>63.040000000000006</v>
      </c>
      <c r="F16" s="158">
        <f>H16+J16</f>
        <v>0</v>
      </c>
      <c r="G16" s="159">
        <f>ROUND(E16*F16,2)</f>
        <v>0</v>
      </c>
      <c r="H16" s="159"/>
      <c r="I16" s="159">
        <f>ROUND(E16*H16,2)</f>
        <v>0</v>
      </c>
      <c r="J16" s="159"/>
      <c r="K16" s="159">
        <f>ROUND(E16*J16,2)</f>
        <v>0</v>
      </c>
      <c r="L16" s="159">
        <v>21</v>
      </c>
      <c r="M16" s="159">
        <f>G16*(1+L16/100)</f>
        <v>0</v>
      </c>
      <c r="N16" s="149">
        <v>0</v>
      </c>
      <c r="O16" s="149">
        <f>ROUND(E16*N16,5)</f>
        <v>0</v>
      </c>
      <c r="P16" s="149">
        <v>0.22</v>
      </c>
      <c r="Q16" s="149">
        <f>ROUND(E16*P16,5)</f>
        <v>13.8688</v>
      </c>
      <c r="R16" s="149"/>
      <c r="S16" s="149"/>
      <c r="T16" s="150">
        <v>3.3000000000000002E-2</v>
      </c>
      <c r="U16" s="149">
        <f>ROUND(E16*T16,2)</f>
        <v>2.08</v>
      </c>
      <c r="V16" s="141"/>
      <c r="W16" s="141"/>
      <c r="X16" s="141"/>
      <c r="Y16" s="141"/>
      <c r="Z16" s="141"/>
      <c r="AA16" s="141"/>
      <c r="AB16" s="141"/>
      <c r="AC16" s="141"/>
      <c r="AD16" s="141"/>
      <c r="AE16" s="141" t="s">
        <v>103</v>
      </c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outlineLevel="1" x14ac:dyDescent="0.2">
      <c r="A17" s="142"/>
      <c r="B17" s="142"/>
      <c r="C17" s="180" t="s">
        <v>252</v>
      </c>
      <c r="D17" s="151"/>
      <c r="E17" s="156">
        <v>37.6</v>
      </c>
      <c r="F17" s="159"/>
      <c r="G17" s="159"/>
      <c r="H17" s="159"/>
      <c r="I17" s="159"/>
      <c r="J17" s="159"/>
      <c r="K17" s="159"/>
      <c r="L17" s="159"/>
      <c r="M17" s="159"/>
      <c r="N17" s="149"/>
      <c r="O17" s="149"/>
      <c r="P17" s="149"/>
      <c r="Q17" s="149"/>
      <c r="R17" s="149"/>
      <c r="S17" s="149"/>
      <c r="T17" s="150"/>
      <c r="U17" s="149"/>
      <c r="V17" s="141"/>
      <c r="W17" s="141"/>
      <c r="X17" s="141"/>
      <c r="Y17" s="141"/>
      <c r="Z17" s="141"/>
      <c r="AA17" s="141"/>
      <c r="AB17" s="141"/>
      <c r="AC17" s="141"/>
      <c r="AD17" s="141"/>
      <c r="AE17" s="141" t="s">
        <v>105</v>
      </c>
      <c r="AF17" s="141">
        <v>0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outlineLevel="1" x14ac:dyDescent="0.2">
      <c r="A18" s="142"/>
      <c r="B18" s="142"/>
      <c r="C18" s="180" t="s">
        <v>253</v>
      </c>
      <c r="D18" s="151"/>
      <c r="E18" s="156">
        <v>25.44</v>
      </c>
      <c r="F18" s="159"/>
      <c r="G18" s="159"/>
      <c r="H18" s="159"/>
      <c r="I18" s="159"/>
      <c r="J18" s="159"/>
      <c r="K18" s="159"/>
      <c r="L18" s="159"/>
      <c r="M18" s="159"/>
      <c r="N18" s="149"/>
      <c r="O18" s="149"/>
      <c r="P18" s="149"/>
      <c r="Q18" s="149"/>
      <c r="R18" s="149"/>
      <c r="S18" s="149"/>
      <c r="T18" s="150"/>
      <c r="U18" s="149"/>
      <c r="V18" s="141"/>
      <c r="W18" s="141"/>
      <c r="X18" s="141"/>
      <c r="Y18" s="141"/>
      <c r="Z18" s="141"/>
      <c r="AA18" s="141"/>
      <c r="AB18" s="141"/>
      <c r="AC18" s="141"/>
      <c r="AD18" s="141"/>
      <c r="AE18" s="141" t="s">
        <v>105</v>
      </c>
      <c r="AF18" s="141">
        <v>0</v>
      </c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</row>
    <row r="19" spans="1:60" outlineLevel="1" x14ac:dyDescent="0.2">
      <c r="A19" s="142">
        <v>4</v>
      </c>
      <c r="B19" s="142" t="s">
        <v>116</v>
      </c>
      <c r="C19" s="179" t="s">
        <v>117</v>
      </c>
      <c r="D19" s="148" t="s">
        <v>102</v>
      </c>
      <c r="E19" s="155">
        <v>54.739250000000006</v>
      </c>
      <c r="F19" s="158">
        <f>H19+J19</f>
        <v>0</v>
      </c>
      <c r="G19" s="159">
        <f>ROUND(E19*F19,2)</f>
        <v>0</v>
      </c>
      <c r="H19" s="159"/>
      <c r="I19" s="159">
        <f>ROUND(E19*H19,2)</f>
        <v>0</v>
      </c>
      <c r="J19" s="159"/>
      <c r="K19" s="159">
        <f>ROUND(E19*J19,2)</f>
        <v>0</v>
      </c>
      <c r="L19" s="159">
        <v>21</v>
      </c>
      <c r="M19" s="159">
        <f>G19*(1+L19/100)</f>
        <v>0</v>
      </c>
      <c r="N19" s="149">
        <v>0</v>
      </c>
      <c r="O19" s="149">
        <f>ROUND(E19*N19,5)</f>
        <v>0</v>
      </c>
      <c r="P19" s="149">
        <v>0</v>
      </c>
      <c r="Q19" s="149">
        <f>ROUND(E19*P19,5)</f>
        <v>0</v>
      </c>
      <c r="R19" s="149"/>
      <c r="S19" s="149"/>
      <c r="T19" s="150">
        <v>1.548</v>
      </c>
      <c r="U19" s="149">
        <f>ROUND(E19*T19,2)</f>
        <v>84.74</v>
      </c>
      <c r="V19" s="141"/>
      <c r="W19" s="141"/>
      <c r="X19" s="141"/>
      <c r="Y19" s="141"/>
      <c r="Z19" s="141"/>
      <c r="AA19" s="141"/>
      <c r="AB19" s="141"/>
      <c r="AC19" s="141"/>
      <c r="AD19" s="141"/>
      <c r="AE19" s="141" t="s">
        <v>103</v>
      </c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outlineLevel="1" x14ac:dyDescent="0.2">
      <c r="A20" s="142"/>
      <c r="B20" s="142"/>
      <c r="C20" s="180" t="s">
        <v>254</v>
      </c>
      <c r="D20" s="151"/>
      <c r="E20" s="156">
        <v>8.68</v>
      </c>
      <c r="F20" s="159"/>
      <c r="G20" s="159"/>
      <c r="H20" s="159"/>
      <c r="I20" s="159"/>
      <c r="J20" s="159"/>
      <c r="K20" s="159"/>
      <c r="L20" s="159"/>
      <c r="M20" s="159"/>
      <c r="N20" s="149"/>
      <c r="O20" s="149"/>
      <c r="P20" s="149"/>
      <c r="Q20" s="149"/>
      <c r="R20" s="149"/>
      <c r="S20" s="149"/>
      <c r="T20" s="150"/>
      <c r="U20" s="149"/>
      <c r="V20" s="141"/>
      <c r="W20" s="141"/>
      <c r="X20" s="141"/>
      <c r="Y20" s="141"/>
      <c r="Z20" s="141"/>
      <c r="AA20" s="141"/>
      <c r="AB20" s="141"/>
      <c r="AC20" s="141"/>
      <c r="AD20" s="141"/>
      <c r="AE20" s="141" t="s">
        <v>105</v>
      </c>
      <c r="AF20" s="141">
        <v>0</v>
      </c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</row>
    <row r="21" spans="1:60" outlineLevel="1" x14ac:dyDescent="0.2">
      <c r="A21" s="142"/>
      <c r="B21" s="142"/>
      <c r="C21" s="180" t="s">
        <v>255</v>
      </c>
      <c r="D21" s="151"/>
      <c r="E21" s="156">
        <v>39.755249999999997</v>
      </c>
      <c r="F21" s="159"/>
      <c r="G21" s="159"/>
      <c r="H21" s="159"/>
      <c r="I21" s="159"/>
      <c r="J21" s="159"/>
      <c r="K21" s="159"/>
      <c r="L21" s="159"/>
      <c r="M21" s="159"/>
      <c r="N21" s="149"/>
      <c r="O21" s="149"/>
      <c r="P21" s="149"/>
      <c r="Q21" s="149"/>
      <c r="R21" s="149"/>
      <c r="S21" s="149"/>
      <c r="T21" s="150"/>
      <c r="U21" s="149"/>
      <c r="V21" s="141"/>
      <c r="W21" s="141"/>
      <c r="X21" s="141"/>
      <c r="Y21" s="141"/>
      <c r="Z21" s="141"/>
      <c r="AA21" s="141"/>
      <c r="AB21" s="141"/>
      <c r="AC21" s="141"/>
      <c r="AD21" s="141"/>
      <c r="AE21" s="141" t="s">
        <v>105</v>
      </c>
      <c r="AF21" s="141">
        <v>0</v>
      </c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</row>
    <row r="22" spans="1:60" outlineLevel="1" x14ac:dyDescent="0.2">
      <c r="A22" s="142"/>
      <c r="B22" s="142"/>
      <c r="C22" s="180" t="s">
        <v>256</v>
      </c>
      <c r="D22" s="151"/>
      <c r="E22" s="156">
        <v>6.3040000000000003</v>
      </c>
      <c r="F22" s="159"/>
      <c r="G22" s="159"/>
      <c r="H22" s="159"/>
      <c r="I22" s="159"/>
      <c r="J22" s="159"/>
      <c r="K22" s="159"/>
      <c r="L22" s="159"/>
      <c r="M22" s="159"/>
      <c r="N22" s="149"/>
      <c r="O22" s="149"/>
      <c r="P22" s="149"/>
      <c r="Q22" s="149"/>
      <c r="R22" s="149"/>
      <c r="S22" s="149"/>
      <c r="T22" s="150"/>
      <c r="U22" s="149"/>
      <c r="V22" s="141"/>
      <c r="W22" s="141"/>
      <c r="X22" s="141"/>
      <c r="Y22" s="141"/>
      <c r="Z22" s="141"/>
      <c r="AA22" s="141"/>
      <c r="AB22" s="141"/>
      <c r="AC22" s="141"/>
      <c r="AD22" s="141"/>
      <c r="AE22" s="141" t="s">
        <v>105</v>
      </c>
      <c r="AF22" s="141">
        <v>0</v>
      </c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</row>
    <row r="23" spans="1:60" outlineLevel="1" x14ac:dyDescent="0.2">
      <c r="A23" s="142">
        <v>5</v>
      </c>
      <c r="B23" s="142" t="s">
        <v>121</v>
      </c>
      <c r="C23" s="179" t="s">
        <v>122</v>
      </c>
      <c r="D23" s="148" t="s">
        <v>109</v>
      </c>
      <c r="E23" s="155">
        <v>287.57500000000005</v>
      </c>
      <c r="F23" s="158">
        <f>H23+J23</f>
        <v>0</v>
      </c>
      <c r="G23" s="159">
        <f>ROUND(E23*F23,2)</f>
        <v>0</v>
      </c>
      <c r="H23" s="159"/>
      <c r="I23" s="159">
        <f>ROUND(E23*H23,2)</f>
        <v>0</v>
      </c>
      <c r="J23" s="159"/>
      <c r="K23" s="159">
        <f>ROUND(E23*J23,2)</f>
        <v>0</v>
      </c>
      <c r="L23" s="159">
        <v>21</v>
      </c>
      <c r="M23" s="159">
        <f>G23*(1+L23/100)</f>
        <v>0</v>
      </c>
      <c r="N23" s="149">
        <v>0</v>
      </c>
      <c r="O23" s="149">
        <f>ROUND(E23*N23,5)</f>
        <v>0</v>
      </c>
      <c r="P23" s="149">
        <v>0</v>
      </c>
      <c r="Q23" s="149">
        <f>ROUND(E23*P23,5)</f>
        <v>0</v>
      </c>
      <c r="R23" s="149"/>
      <c r="S23" s="149"/>
      <c r="T23" s="150">
        <v>1.7999999999999999E-2</v>
      </c>
      <c r="U23" s="149">
        <f>ROUND(E23*T23,2)</f>
        <v>5.18</v>
      </c>
      <c r="V23" s="141"/>
      <c r="W23" s="141"/>
      <c r="X23" s="141"/>
      <c r="Y23" s="141"/>
      <c r="Z23" s="141"/>
      <c r="AA23" s="141"/>
      <c r="AB23" s="141"/>
      <c r="AC23" s="141"/>
      <c r="AD23" s="141"/>
      <c r="AE23" s="141" t="s">
        <v>103</v>
      </c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</row>
    <row r="24" spans="1:60" outlineLevel="1" x14ac:dyDescent="0.2">
      <c r="A24" s="142"/>
      <c r="B24" s="142"/>
      <c r="C24" s="180" t="s">
        <v>257</v>
      </c>
      <c r="D24" s="151"/>
      <c r="E24" s="156">
        <v>184.035</v>
      </c>
      <c r="F24" s="159"/>
      <c r="G24" s="159"/>
      <c r="H24" s="159"/>
      <c r="I24" s="159"/>
      <c r="J24" s="159"/>
      <c r="K24" s="159"/>
      <c r="L24" s="159"/>
      <c r="M24" s="159"/>
      <c r="N24" s="149"/>
      <c r="O24" s="149"/>
      <c r="P24" s="149"/>
      <c r="Q24" s="149"/>
      <c r="R24" s="149"/>
      <c r="S24" s="149"/>
      <c r="T24" s="150"/>
      <c r="U24" s="149"/>
      <c r="V24" s="141"/>
      <c r="W24" s="141"/>
      <c r="X24" s="141"/>
      <c r="Y24" s="141"/>
      <c r="Z24" s="141"/>
      <c r="AA24" s="141"/>
      <c r="AB24" s="141"/>
      <c r="AC24" s="141"/>
      <c r="AD24" s="141"/>
      <c r="AE24" s="141" t="s">
        <v>105</v>
      </c>
      <c r="AF24" s="141">
        <v>0</v>
      </c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</row>
    <row r="25" spans="1:60" outlineLevel="1" x14ac:dyDescent="0.2">
      <c r="A25" s="142"/>
      <c r="B25" s="142"/>
      <c r="C25" s="180" t="s">
        <v>258</v>
      </c>
      <c r="D25" s="151"/>
      <c r="E25" s="156">
        <v>40.5</v>
      </c>
      <c r="F25" s="159"/>
      <c r="G25" s="159"/>
      <c r="H25" s="159"/>
      <c r="I25" s="159"/>
      <c r="J25" s="159"/>
      <c r="K25" s="159"/>
      <c r="L25" s="159"/>
      <c r="M25" s="159"/>
      <c r="N25" s="149"/>
      <c r="O25" s="149"/>
      <c r="P25" s="149"/>
      <c r="Q25" s="149"/>
      <c r="R25" s="149"/>
      <c r="S25" s="149"/>
      <c r="T25" s="150"/>
      <c r="U25" s="149"/>
      <c r="V25" s="141"/>
      <c r="W25" s="141"/>
      <c r="X25" s="141"/>
      <c r="Y25" s="141"/>
      <c r="Z25" s="141"/>
      <c r="AA25" s="141"/>
      <c r="AB25" s="141"/>
      <c r="AC25" s="141"/>
      <c r="AD25" s="141"/>
      <c r="AE25" s="141" t="s">
        <v>105</v>
      </c>
      <c r="AF25" s="141">
        <v>0</v>
      </c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outlineLevel="1" x14ac:dyDescent="0.2">
      <c r="A26" s="142"/>
      <c r="B26" s="142"/>
      <c r="C26" s="180" t="s">
        <v>259</v>
      </c>
      <c r="D26" s="151"/>
      <c r="E26" s="156">
        <v>63.04</v>
      </c>
      <c r="F26" s="159"/>
      <c r="G26" s="159"/>
      <c r="H26" s="159"/>
      <c r="I26" s="159"/>
      <c r="J26" s="159"/>
      <c r="K26" s="159"/>
      <c r="L26" s="159"/>
      <c r="M26" s="159"/>
      <c r="N26" s="149"/>
      <c r="O26" s="149"/>
      <c r="P26" s="149"/>
      <c r="Q26" s="149"/>
      <c r="R26" s="149"/>
      <c r="S26" s="149"/>
      <c r="T26" s="150"/>
      <c r="U26" s="149"/>
      <c r="V26" s="141"/>
      <c r="W26" s="141"/>
      <c r="X26" s="141"/>
      <c r="Y26" s="141"/>
      <c r="Z26" s="141"/>
      <c r="AA26" s="141"/>
      <c r="AB26" s="141"/>
      <c r="AC26" s="141"/>
      <c r="AD26" s="141"/>
      <c r="AE26" s="141" t="s">
        <v>105</v>
      </c>
      <c r="AF26" s="141">
        <v>0</v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</row>
    <row r="27" spans="1:60" outlineLevel="1" x14ac:dyDescent="0.2">
      <c r="A27" s="142">
        <v>6</v>
      </c>
      <c r="B27" s="142" t="s">
        <v>124</v>
      </c>
      <c r="C27" s="179" t="s">
        <v>125</v>
      </c>
      <c r="D27" s="148" t="s">
        <v>109</v>
      </c>
      <c r="E27" s="155">
        <v>206.53500000000003</v>
      </c>
      <c r="F27" s="158">
        <f>H27+J27</f>
        <v>0</v>
      </c>
      <c r="G27" s="159">
        <f>ROUND(E27*F27,2)</f>
        <v>0</v>
      </c>
      <c r="H27" s="159"/>
      <c r="I27" s="159">
        <f>ROUND(E27*H27,2)</f>
        <v>0</v>
      </c>
      <c r="J27" s="159"/>
      <c r="K27" s="159">
        <f>ROUND(E27*J27,2)</f>
        <v>0</v>
      </c>
      <c r="L27" s="159">
        <v>21</v>
      </c>
      <c r="M27" s="159">
        <f>G27*(1+L27/100)</f>
        <v>0</v>
      </c>
      <c r="N27" s="149">
        <v>0</v>
      </c>
      <c r="O27" s="149">
        <f>ROUND(E27*N27,5)</f>
        <v>0</v>
      </c>
      <c r="P27" s="149">
        <v>0.13800000000000001</v>
      </c>
      <c r="Q27" s="149">
        <f>ROUND(E27*P27,5)</f>
        <v>28.501830000000002</v>
      </c>
      <c r="R27" s="149"/>
      <c r="S27" s="149"/>
      <c r="T27" s="150">
        <v>0.16</v>
      </c>
      <c r="U27" s="149">
        <f>ROUND(E27*T27,2)</f>
        <v>33.049999999999997</v>
      </c>
      <c r="V27" s="141"/>
      <c r="W27" s="141"/>
      <c r="X27" s="141"/>
      <c r="Y27" s="141"/>
      <c r="Z27" s="141"/>
      <c r="AA27" s="141"/>
      <c r="AB27" s="141"/>
      <c r="AC27" s="141"/>
      <c r="AD27" s="141"/>
      <c r="AE27" s="141" t="s">
        <v>103</v>
      </c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</row>
    <row r="28" spans="1:60" outlineLevel="1" x14ac:dyDescent="0.2">
      <c r="A28" s="142"/>
      <c r="B28" s="142"/>
      <c r="C28" s="180" t="s">
        <v>260</v>
      </c>
      <c r="D28" s="151"/>
      <c r="E28" s="156">
        <v>103</v>
      </c>
      <c r="F28" s="159"/>
      <c r="G28" s="159"/>
      <c r="H28" s="159"/>
      <c r="I28" s="159"/>
      <c r="J28" s="159"/>
      <c r="K28" s="159"/>
      <c r="L28" s="159"/>
      <c r="M28" s="159"/>
      <c r="N28" s="149"/>
      <c r="O28" s="149"/>
      <c r="P28" s="149"/>
      <c r="Q28" s="149"/>
      <c r="R28" s="149"/>
      <c r="S28" s="149"/>
      <c r="T28" s="150"/>
      <c r="U28" s="149"/>
      <c r="V28" s="141"/>
      <c r="W28" s="141"/>
      <c r="X28" s="141"/>
      <c r="Y28" s="141"/>
      <c r="Z28" s="141"/>
      <c r="AA28" s="141"/>
      <c r="AB28" s="141"/>
      <c r="AC28" s="141"/>
      <c r="AD28" s="141"/>
      <c r="AE28" s="141" t="s">
        <v>105</v>
      </c>
      <c r="AF28" s="141">
        <v>0</v>
      </c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</row>
    <row r="29" spans="1:60" outlineLevel="1" x14ac:dyDescent="0.2">
      <c r="A29" s="142"/>
      <c r="B29" s="142"/>
      <c r="C29" s="180" t="s">
        <v>248</v>
      </c>
      <c r="D29" s="151"/>
      <c r="E29" s="156">
        <v>63.034999999999997</v>
      </c>
      <c r="F29" s="159"/>
      <c r="G29" s="159"/>
      <c r="H29" s="159"/>
      <c r="I29" s="159"/>
      <c r="J29" s="159"/>
      <c r="K29" s="159"/>
      <c r="L29" s="159"/>
      <c r="M29" s="159"/>
      <c r="N29" s="149"/>
      <c r="O29" s="149"/>
      <c r="P29" s="149"/>
      <c r="Q29" s="149"/>
      <c r="R29" s="149"/>
      <c r="S29" s="149"/>
      <c r="T29" s="150"/>
      <c r="U29" s="149"/>
      <c r="V29" s="141"/>
      <c r="W29" s="141"/>
      <c r="X29" s="141"/>
      <c r="Y29" s="141"/>
      <c r="Z29" s="141"/>
      <c r="AA29" s="141"/>
      <c r="AB29" s="141"/>
      <c r="AC29" s="141"/>
      <c r="AD29" s="141"/>
      <c r="AE29" s="141" t="s">
        <v>105</v>
      </c>
      <c r="AF29" s="141">
        <v>0</v>
      </c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</row>
    <row r="30" spans="1:60" outlineLevel="1" x14ac:dyDescent="0.2">
      <c r="A30" s="142"/>
      <c r="B30" s="142"/>
      <c r="C30" s="180" t="s">
        <v>261</v>
      </c>
      <c r="D30" s="151"/>
      <c r="E30" s="156">
        <v>40.5</v>
      </c>
      <c r="F30" s="159"/>
      <c r="G30" s="159"/>
      <c r="H30" s="159"/>
      <c r="I30" s="159"/>
      <c r="J30" s="159"/>
      <c r="K30" s="159"/>
      <c r="L30" s="159"/>
      <c r="M30" s="159"/>
      <c r="N30" s="149"/>
      <c r="O30" s="149"/>
      <c r="P30" s="149"/>
      <c r="Q30" s="149"/>
      <c r="R30" s="149"/>
      <c r="S30" s="149"/>
      <c r="T30" s="150"/>
      <c r="U30" s="149"/>
      <c r="V30" s="141"/>
      <c r="W30" s="141"/>
      <c r="X30" s="141"/>
      <c r="Y30" s="141"/>
      <c r="Z30" s="141"/>
      <c r="AA30" s="141"/>
      <c r="AB30" s="141"/>
      <c r="AC30" s="141"/>
      <c r="AD30" s="141"/>
      <c r="AE30" s="141" t="s">
        <v>105</v>
      </c>
      <c r="AF30" s="141">
        <v>0</v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</row>
    <row r="31" spans="1:60" outlineLevel="1" x14ac:dyDescent="0.2">
      <c r="A31" s="142">
        <v>7</v>
      </c>
      <c r="B31" s="142" t="s">
        <v>262</v>
      </c>
      <c r="C31" s="179" t="s">
        <v>263</v>
      </c>
      <c r="D31" s="148" t="s">
        <v>109</v>
      </c>
      <c r="E31" s="155">
        <v>18</v>
      </c>
      <c r="F31" s="158">
        <f>H31+J31</f>
        <v>0</v>
      </c>
      <c r="G31" s="159">
        <f>ROUND(E31*F31,2)</f>
        <v>0</v>
      </c>
      <c r="H31" s="159"/>
      <c r="I31" s="159">
        <f>ROUND(E31*H31,2)</f>
        <v>0</v>
      </c>
      <c r="J31" s="159"/>
      <c r="K31" s="159">
        <f>ROUND(E31*J31,2)</f>
        <v>0</v>
      </c>
      <c r="L31" s="159">
        <v>21</v>
      </c>
      <c r="M31" s="159">
        <f>G31*(1+L31/100)</f>
        <v>0</v>
      </c>
      <c r="N31" s="149">
        <v>0</v>
      </c>
      <c r="O31" s="149">
        <f>ROUND(E31*N31,5)</f>
        <v>0</v>
      </c>
      <c r="P31" s="149">
        <v>0.11799999999999999</v>
      </c>
      <c r="Q31" s="149">
        <f>ROUND(E31*P31,5)</f>
        <v>2.1240000000000001</v>
      </c>
      <c r="R31" s="149"/>
      <c r="S31" s="149"/>
      <c r="T31" s="150">
        <v>0.16</v>
      </c>
      <c r="U31" s="149">
        <f>ROUND(E31*T31,2)</f>
        <v>2.88</v>
      </c>
      <c r="V31" s="141"/>
      <c r="W31" s="141"/>
      <c r="X31" s="141"/>
      <c r="Y31" s="141"/>
      <c r="Z31" s="141"/>
      <c r="AA31" s="141"/>
      <c r="AB31" s="141"/>
      <c r="AC31" s="141"/>
      <c r="AD31" s="141"/>
      <c r="AE31" s="141" t="s">
        <v>103</v>
      </c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</row>
    <row r="32" spans="1:60" outlineLevel="1" x14ac:dyDescent="0.2">
      <c r="A32" s="142"/>
      <c r="B32" s="142"/>
      <c r="C32" s="180" t="s">
        <v>264</v>
      </c>
      <c r="D32" s="151"/>
      <c r="E32" s="156">
        <v>18</v>
      </c>
      <c r="F32" s="159"/>
      <c r="G32" s="159"/>
      <c r="H32" s="159"/>
      <c r="I32" s="159"/>
      <c r="J32" s="159"/>
      <c r="K32" s="159"/>
      <c r="L32" s="159"/>
      <c r="M32" s="159"/>
      <c r="N32" s="149"/>
      <c r="O32" s="149"/>
      <c r="P32" s="149"/>
      <c r="Q32" s="149"/>
      <c r="R32" s="149"/>
      <c r="S32" s="149"/>
      <c r="T32" s="150"/>
      <c r="U32" s="149"/>
      <c r="V32" s="141"/>
      <c r="W32" s="141"/>
      <c r="X32" s="141"/>
      <c r="Y32" s="141"/>
      <c r="Z32" s="141"/>
      <c r="AA32" s="141"/>
      <c r="AB32" s="141"/>
      <c r="AC32" s="141"/>
      <c r="AD32" s="141"/>
      <c r="AE32" s="141" t="s">
        <v>105</v>
      </c>
      <c r="AF32" s="141">
        <v>0</v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</row>
    <row r="33" spans="1:60" outlineLevel="1" x14ac:dyDescent="0.2">
      <c r="A33" s="142">
        <v>8</v>
      </c>
      <c r="B33" s="142" t="s">
        <v>137</v>
      </c>
      <c r="C33" s="179" t="s">
        <v>134</v>
      </c>
      <c r="D33" s="148" t="s">
        <v>135</v>
      </c>
      <c r="E33" s="155">
        <v>116.8</v>
      </c>
      <c r="F33" s="158">
        <f>H33+J33</f>
        <v>0</v>
      </c>
      <c r="G33" s="159">
        <f>ROUND(E33*F33,2)</f>
        <v>0</v>
      </c>
      <c r="H33" s="159"/>
      <c r="I33" s="159">
        <f>ROUND(E33*H33,2)</f>
        <v>0</v>
      </c>
      <c r="J33" s="159"/>
      <c r="K33" s="159">
        <f>ROUND(E33*J33,2)</f>
        <v>0</v>
      </c>
      <c r="L33" s="159">
        <v>21</v>
      </c>
      <c r="M33" s="159">
        <f>G33*(1+L33/100)</f>
        <v>0</v>
      </c>
      <c r="N33" s="149">
        <v>0</v>
      </c>
      <c r="O33" s="149">
        <f>ROUND(E33*N33,5)</f>
        <v>0</v>
      </c>
      <c r="P33" s="149">
        <v>0.27</v>
      </c>
      <c r="Q33" s="149">
        <f>ROUND(E33*P33,5)</f>
        <v>31.536000000000001</v>
      </c>
      <c r="R33" s="149"/>
      <c r="S33" s="149"/>
      <c r="T33" s="150">
        <v>0.123</v>
      </c>
      <c r="U33" s="149">
        <f>ROUND(E33*T33,2)</f>
        <v>14.37</v>
      </c>
      <c r="V33" s="141"/>
      <c r="W33" s="141"/>
      <c r="X33" s="141"/>
      <c r="Y33" s="141"/>
      <c r="Z33" s="141"/>
      <c r="AA33" s="141"/>
      <c r="AB33" s="141"/>
      <c r="AC33" s="141"/>
      <c r="AD33" s="141"/>
      <c r="AE33" s="141" t="s">
        <v>103</v>
      </c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</row>
    <row r="34" spans="1:60" outlineLevel="1" x14ac:dyDescent="0.2">
      <c r="A34" s="142"/>
      <c r="B34" s="142"/>
      <c r="C34" s="180" t="s">
        <v>265</v>
      </c>
      <c r="D34" s="151"/>
      <c r="E34" s="156">
        <v>30</v>
      </c>
      <c r="F34" s="159"/>
      <c r="G34" s="159"/>
      <c r="H34" s="159"/>
      <c r="I34" s="159"/>
      <c r="J34" s="159"/>
      <c r="K34" s="159"/>
      <c r="L34" s="159"/>
      <c r="M34" s="159"/>
      <c r="N34" s="149"/>
      <c r="O34" s="149"/>
      <c r="P34" s="149"/>
      <c r="Q34" s="149"/>
      <c r="R34" s="149"/>
      <c r="S34" s="149"/>
      <c r="T34" s="150"/>
      <c r="U34" s="149"/>
      <c r="V34" s="141"/>
      <c r="W34" s="141"/>
      <c r="X34" s="141"/>
      <c r="Y34" s="141"/>
      <c r="Z34" s="141"/>
      <c r="AA34" s="141"/>
      <c r="AB34" s="141"/>
      <c r="AC34" s="141"/>
      <c r="AD34" s="141"/>
      <c r="AE34" s="141" t="s">
        <v>105</v>
      </c>
      <c r="AF34" s="141">
        <v>0</v>
      </c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</row>
    <row r="35" spans="1:60" outlineLevel="1" x14ac:dyDescent="0.2">
      <c r="A35" s="142"/>
      <c r="B35" s="142"/>
      <c r="C35" s="180" t="s">
        <v>266</v>
      </c>
      <c r="D35" s="151"/>
      <c r="E35" s="156">
        <v>51.5</v>
      </c>
      <c r="F35" s="159"/>
      <c r="G35" s="159"/>
      <c r="H35" s="159"/>
      <c r="I35" s="159"/>
      <c r="J35" s="159"/>
      <c r="K35" s="159"/>
      <c r="L35" s="159"/>
      <c r="M35" s="159"/>
      <c r="N35" s="149"/>
      <c r="O35" s="149"/>
      <c r="P35" s="149"/>
      <c r="Q35" s="149"/>
      <c r="R35" s="149"/>
      <c r="S35" s="149"/>
      <c r="T35" s="150"/>
      <c r="U35" s="149"/>
      <c r="V35" s="141"/>
      <c r="W35" s="141"/>
      <c r="X35" s="141"/>
      <c r="Y35" s="141"/>
      <c r="Z35" s="141"/>
      <c r="AA35" s="141"/>
      <c r="AB35" s="141"/>
      <c r="AC35" s="141"/>
      <c r="AD35" s="141"/>
      <c r="AE35" s="141" t="s">
        <v>105</v>
      </c>
      <c r="AF35" s="141">
        <v>0</v>
      </c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</row>
    <row r="36" spans="1:60" outlineLevel="1" x14ac:dyDescent="0.2">
      <c r="A36" s="142"/>
      <c r="B36" s="142"/>
      <c r="C36" s="180" t="s">
        <v>267</v>
      </c>
      <c r="D36" s="151"/>
      <c r="E36" s="156">
        <v>35.299999999999997</v>
      </c>
      <c r="F36" s="159"/>
      <c r="G36" s="159"/>
      <c r="H36" s="159"/>
      <c r="I36" s="159"/>
      <c r="J36" s="159"/>
      <c r="K36" s="159"/>
      <c r="L36" s="159"/>
      <c r="M36" s="159"/>
      <c r="N36" s="149"/>
      <c r="O36" s="149"/>
      <c r="P36" s="149"/>
      <c r="Q36" s="149"/>
      <c r="R36" s="149"/>
      <c r="S36" s="149"/>
      <c r="T36" s="150"/>
      <c r="U36" s="149"/>
      <c r="V36" s="141"/>
      <c r="W36" s="141"/>
      <c r="X36" s="141"/>
      <c r="Y36" s="141"/>
      <c r="Z36" s="141"/>
      <c r="AA36" s="141"/>
      <c r="AB36" s="141"/>
      <c r="AC36" s="141"/>
      <c r="AD36" s="141"/>
      <c r="AE36" s="141" t="s">
        <v>105</v>
      </c>
      <c r="AF36" s="141">
        <v>0</v>
      </c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</row>
    <row r="37" spans="1:60" outlineLevel="1" x14ac:dyDescent="0.2">
      <c r="A37" s="142">
        <v>9</v>
      </c>
      <c r="B37" s="142" t="s">
        <v>126</v>
      </c>
      <c r="C37" s="179" t="s">
        <v>127</v>
      </c>
      <c r="D37" s="148" t="s">
        <v>109</v>
      </c>
      <c r="E37" s="155">
        <v>8.9699999999999989</v>
      </c>
      <c r="F37" s="158">
        <f>H37+J37</f>
        <v>0</v>
      </c>
      <c r="G37" s="159">
        <f>ROUND(E37*F37,2)</f>
        <v>0</v>
      </c>
      <c r="H37" s="159"/>
      <c r="I37" s="159">
        <f>ROUND(E37*H37,2)</f>
        <v>0</v>
      </c>
      <c r="J37" s="159"/>
      <c r="K37" s="159">
        <f>ROUND(E37*J37,2)</f>
        <v>0</v>
      </c>
      <c r="L37" s="159">
        <v>21</v>
      </c>
      <c r="M37" s="159">
        <f>G37*(1+L37/100)</f>
        <v>0</v>
      </c>
      <c r="N37" s="149">
        <v>0</v>
      </c>
      <c r="O37" s="149">
        <f>ROUND(E37*N37,5)</f>
        <v>0</v>
      </c>
      <c r="P37" s="149">
        <v>0.2</v>
      </c>
      <c r="Q37" s="149">
        <f>ROUND(E37*P37,5)</f>
        <v>1.794</v>
      </c>
      <c r="R37" s="149"/>
      <c r="S37" s="149"/>
      <c r="T37" s="150">
        <v>0.1</v>
      </c>
      <c r="U37" s="149">
        <f>ROUND(E37*T37,2)</f>
        <v>0.9</v>
      </c>
      <c r="V37" s="141"/>
      <c r="W37" s="141"/>
      <c r="X37" s="141"/>
      <c r="Y37" s="141"/>
      <c r="Z37" s="141"/>
      <c r="AA37" s="141"/>
      <c r="AB37" s="141"/>
      <c r="AC37" s="141"/>
      <c r="AD37" s="141"/>
      <c r="AE37" s="141" t="s">
        <v>103</v>
      </c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</row>
    <row r="38" spans="1:60" ht="22.5" outlineLevel="1" x14ac:dyDescent="0.2">
      <c r="A38" s="142"/>
      <c r="B38" s="142"/>
      <c r="C38" s="180" t="s">
        <v>268</v>
      </c>
      <c r="D38" s="151"/>
      <c r="E38" s="156">
        <v>8.9700000000000006</v>
      </c>
      <c r="F38" s="159"/>
      <c r="G38" s="159"/>
      <c r="H38" s="159"/>
      <c r="I38" s="159"/>
      <c r="J38" s="159"/>
      <c r="K38" s="159"/>
      <c r="L38" s="159"/>
      <c r="M38" s="159"/>
      <c r="N38" s="149"/>
      <c r="O38" s="149"/>
      <c r="P38" s="149"/>
      <c r="Q38" s="149"/>
      <c r="R38" s="149"/>
      <c r="S38" s="149"/>
      <c r="T38" s="150"/>
      <c r="U38" s="149"/>
      <c r="V38" s="141"/>
      <c r="W38" s="141"/>
      <c r="X38" s="141"/>
      <c r="Y38" s="141"/>
      <c r="Z38" s="141"/>
      <c r="AA38" s="141"/>
      <c r="AB38" s="141"/>
      <c r="AC38" s="141"/>
      <c r="AD38" s="141"/>
      <c r="AE38" s="141" t="s">
        <v>105</v>
      </c>
      <c r="AF38" s="141">
        <v>0</v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</row>
    <row r="39" spans="1:60" outlineLevel="1" x14ac:dyDescent="0.2">
      <c r="A39" s="142">
        <v>10</v>
      </c>
      <c r="B39" s="142" t="s">
        <v>269</v>
      </c>
      <c r="C39" s="179" t="s">
        <v>131</v>
      </c>
      <c r="D39" s="148" t="s">
        <v>109</v>
      </c>
      <c r="E39" s="155">
        <v>63.040000000000006</v>
      </c>
      <c r="F39" s="158">
        <f>H39+J39</f>
        <v>0</v>
      </c>
      <c r="G39" s="159">
        <f>ROUND(E39*F39,2)</f>
        <v>0</v>
      </c>
      <c r="H39" s="159"/>
      <c r="I39" s="159">
        <f>ROUND(E39*H39,2)</f>
        <v>0</v>
      </c>
      <c r="J39" s="159"/>
      <c r="K39" s="159">
        <f>ROUND(E39*J39,2)</f>
        <v>0</v>
      </c>
      <c r="L39" s="159">
        <v>21</v>
      </c>
      <c r="M39" s="159">
        <f>G39*(1+L39/100)</f>
        <v>0</v>
      </c>
      <c r="N39" s="149">
        <v>0</v>
      </c>
      <c r="O39" s="149">
        <f>ROUND(E39*N39,5)</f>
        <v>0</v>
      </c>
      <c r="P39" s="149">
        <v>0.48</v>
      </c>
      <c r="Q39" s="149">
        <f>ROUND(E39*P39,5)</f>
        <v>30.2592</v>
      </c>
      <c r="R39" s="149"/>
      <c r="S39" s="149"/>
      <c r="T39" s="150">
        <v>0.30599999999999999</v>
      </c>
      <c r="U39" s="149">
        <f>ROUND(E39*T39,2)</f>
        <v>19.29</v>
      </c>
      <c r="V39" s="141"/>
      <c r="W39" s="141"/>
      <c r="X39" s="141"/>
      <c r="Y39" s="141"/>
      <c r="Z39" s="141"/>
      <c r="AA39" s="141"/>
      <c r="AB39" s="141"/>
      <c r="AC39" s="141"/>
      <c r="AD39" s="141"/>
      <c r="AE39" s="141" t="s">
        <v>103</v>
      </c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</row>
    <row r="40" spans="1:60" outlineLevel="1" x14ac:dyDescent="0.2">
      <c r="A40" s="142"/>
      <c r="B40" s="142"/>
      <c r="C40" s="180" t="s">
        <v>252</v>
      </c>
      <c r="D40" s="151"/>
      <c r="E40" s="156">
        <v>37.6</v>
      </c>
      <c r="F40" s="159"/>
      <c r="G40" s="159"/>
      <c r="H40" s="159"/>
      <c r="I40" s="159"/>
      <c r="J40" s="159"/>
      <c r="K40" s="159"/>
      <c r="L40" s="159"/>
      <c r="M40" s="159"/>
      <c r="N40" s="149"/>
      <c r="O40" s="149"/>
      <c r="P40" s="149"/>
      <c r="Q40" s="149"/>
      <c r="R40" s="149"/>
      <c r="S40" s="149"/>
      <c r="T40" s="150"/>
      <c r="U40" s="149"/>
      <c r="V40" s="141"/>
      <c r="W40" s="141"/>
      <c r="X40" s="141"/>
      <c r="Y40" s="141"/>
      <c r="Z40" s="141"/>
      <c r="AA40" s="141"/>
      <c r="AB40" s="141"/>
      <c r="AC40" s="141"/>
      <c r="AD40" s="141"/>
      <c r="AE40" s="141" t="s">
        <v>105</v>
      </c>
      <c r="AF40" s="141">
        <v>0</v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</row>
    <row r="41" spans="1:60" outlineLevel="1" x14ac:dyDescent="0.2">
      <c r="A41" s="142"/>
      <c r="B41" s="142"/>
      <c r="C41" s="180" t="s">
        <v>253</v>
      </c>
      <c r="D41" s="151"/>
      <c r="E41" s="156">
        <v>25.44</v>
      </c>
      <c r="F41" s="159"/>
      <c r="G41" s="159"/>
      <c r="H41" s="159"/>
      <c r="I41" s="159"/>
      <c r="J41" s="159"/>
      <c r="K41" s="159"/>
      <c r="L41" s="159"/>
      <c r="M41" s="159"/>
      <c r="N41" s="149"/>
      <c r="O41" s="149"/>
      <c r="P41" s="149"/>
      <c r="Q41" s="149"/>
      <c r="R41" s="149"/>
      <c r="S41" s="149"/>
      <c r="T41" s="150"/>
      <c r="U41" s="149"/>
      <c r="V41" s="141"/>
      <c r="W41" s="141"/>
      <c r="X41" s="141"/>
      <c r="Y41" s="141"/>
      <c r="Z41" s="141"/>
      <c r="AA41" s="141"/>
      <c r="AB41" s="141"/>
      <c r="AC41" s="141"/>
      <c r="AD41" s="141"/>
      <c r="AE41" s="141" t="s">
        <v>105</v>
      </c>
      <c r="AF41" s="141">
        <v>0</v>
      </c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</row>
    <row r="42" spans="1:60" x14ac:dyDescent="0.2">
      <c r="A42" s="143" t="s">
        <v>98</v>
      </c>
      <c r="B42" s="143" t="s">
        <v>59</v>
      </c>
      <c r="C42" s="181" t="s">
        <v>60</v>
      </c>
      <c r="D42" s="152"/>
      <c r="E42" s="157"/>
      <c r="F42" s="160"/>
      <c r="G42" s="160">
        <f>SUMIF(AE43:AE65,"&lt;&gt;NOR",G43:G65)</f>
        <v>0</v>
      </c>
      <c r="H42" s="160"/>
      <c r="I42" s="160">
        <f>SUM(I43:I65)</f>
        <v>0</v>
      </c>
      <c r="J42" s="160"/>
      <c r="K42" s="160">
        <f>SUM(K43:K65)</f>
        <v>0</v>
      </c>
      <c r="L42" s="160"/>
      <c r="M42" s="160">
        <f>SUM(M43:M65)</f>
        <v>0</v>
      </c>
      <c r="N42" s="153"/>
      <c r="O42" s="153">
        <f>SUM(O43:O65)</f>
        <v>133.81055999999998</v>
      </c>
      <c r="P42" s="153"/>
      <c r="Q42" s="153">
        <f>SUM(Q43:Q65)</f>
        <v>0</v>
      </c>
      <c r="R42" s="153"/>
      <c r="S42" s="153"/>
      <c r="T42" s="154"/>
      <c r="U42" s="153">
        <f>SUM(U43:U65)</f>
        <v>239.94</v>
      </c>
      <c r="AE42" t="s">
        <v>99</v>
      </c>
    </row>
    <row r="43" spans="1:60" ht="22.5" outlineLevel="1" x14ac:dyDescent="0.2">
      <c r="A43" s="142">
        <v>11</v>
      </c>
      <c r="B43" s="142" t="s">
        <v>140</v>
      </c>
      <c r="C43" s="179" t="s">
        <v>141</v>
      </c>
      <c r="D43" s="148" t="s">
        <v>109</v>
      </c>
      <c r="E43" s="155">
        <v>224.535</v>
      </c>
      <c r="F43" s="158">
        <f>H43+J43</f>
        <v>0</v>
      </c>
      <c r="G43" s="159">
        <f>ROUND(E43*F43,2)</f>
        <v>0</v>
      </c>
      <c r="H43" s="159"/>
      <c r="I43" s="159">
        <f>ROUND(E43*H43,2)</f>
        <v>0</v>
      </c>
      <c r="J43" s="159"/>
      <c r="K43" s="159">
        <f>ROUND(E43*J43,2)</f>
        <v>0</v>
      </c>
      <c r="L43" s="159">
        <v>21</v>
      </c>
      <c r="M43" s="159">
        <f>G43*(1+L43/100)</f>
        <v>0</v>
      </c>
      <c r="N43" s="149">
        <v>0.34499999999999997</v>
      </c>
      <c r="O43" s="149">
        <f>ROUND(E43*N43,5)</f>
        <v>77.464579999999998</v>
      </c>
      <c r="P43" s="149">
        <v>0</v>
      </c>
      <c r="Q43" s="149">
        <f>ROUND(E43*P43,5)</f>
        <v>0</v>
      </c>
      <c r="R43" s="149"/>
      <c r="S43" s="149"/>
      <c r="T43" s="150">
        <v>2.5999999999999999E-2</v>
      </c>
      <c r="U43" s="149">
        <f>ROUND(E43*T43,2)</f>
        <v>5.84</v>
      </c>
      <c r="V43" s="141"/>
      <c r="W43" s="141"/>
      <c r="X43" s="141"/>
      <c r="Y43" s="141"/>
      <c r="Z43" s="141"/>
      <c r="AA43" s="141"/>
      <c r="AB43" s="141"/>
      <c r="AC43" s="141"/>
      <c r="AD43" s="141"/>
      <c r="AE43" s="141" t="s">
        <v>103</v>
      </c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</row>
    <row r="44" spans="1:60" outlineLevel="1" x14ac:dyDescent="0.2">
      <c r="A44" s="142"/>
      <c r="B44" s="142"/>
      <c r="C44" s="180" t="s">
        <v>270</v>
      </c>
      <c r="D44" s="151"/>
      <c r="E44" s="156">
        <v>184.035</v>
      </c>
      <c r="F44" s="159"/>
      <c r="G44" s="159"/>
      <c r="H44" s="159"/>
      <c r="I44" s="159"/>
      <c r="J44" s="159"/>
      <c r="K44" s="159"/>
      <c r="L44" s="159"/>
      <c r="M44" s="159"/>
      <c r="N44" s="149"/>
      <c r="O44" s="149"/>
      <c r="P44" s="149"/>
      <c r="Q44" s="149"/>
      <c r="R44" s="149"/>
      <c r="S44" s="149"/>
      <c r="T44" s="150"/>
      <c r="U44" s="149"/>
      <c r="V44" s="141"/>
      <c r="W44" s="141"/>
      <c r="X44" s="141"/>
      <c r="Y44" s="141"/>
      <c r="Z44" s="141"/>
      <c r="AA44" s="141"/>
      <c r="AB44" s="141"/>
      <c r="AC44" s="141"/>
      <c r="AD44" s="141"/>
      <c r="AE44" s="141" t="s">
        <v>105</v>
      </c>
      <c r="AF44" s="141">
        <v>0</v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</row>
    <row r="45" spans="1:60" outlineLevel="1" x14ac:dyDescent="0.2">
      <c r="A45" s="142"/>
      <c r="B45" s="142"/>
      <c r="C45" s="180" t="s">
        <v>271</v>
      </c>
      <c r="D45" s="151"/>
      <c r="E45" s="156">
        <v>40.5</v>
      </c>
      <c r="F45" s="159"/>
      <c r="G45" s="159"/>
      <c r="H45" s="159"/>
      <c r="I45" s="159"/>
      <c r="J45" s="159"/>
      <c r="K45" s="159"/>
      <c r="L45" s="159"/>
      <c r="M45" s="159"/>
      <c r="N45" s="149"/>
      <c r="O45" s="149"/>
      <c r="P45" s="149"/>
      <c r="Q45" s="149"/>
      <c r="R45" s="149"/>
      <c r="S45" s="149"/>
      <c r="T45" s="150"/>
      <c r="U45" s="149"/>
      <c r="V45" s="141"/>
      <c r="W45" s="141"/>
      <c r="X45" s="141"/>
      <c r="Y45" s="141"/>
      <c r="Z45" s="141"/>
      <c r="AA45" s="141"/>
      <c r="AB45" s="141"/>
      <c r="AC45" s="141"/>
      <c r="AD45" s="141"/>
      <c r="AE45" s="141" t="s">
        <v>105</v>
      </c>
      <c r="AF45" s="141">
        <v>0</v>
      </c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</row>
    <row r="46" spans="1:60" outlineLevel="1" x14ac:dyDescent="0.2">
      <c r="A46" s="142">
        <v>12</v>
      </c>
      <c r="B46" s="142" t="s">
        <v>163</v>
      </c>
      <c r="C46" s="179" t="s">
        <v>164</v>
      </c>
      <c r="D46" s="148" t="s">
        <v>109</v>
      </c>
      <c r="E46" s="155">
        <v>40.5</v>
      </c>
      <c r="F46" s="158">
        <f>H46+J46</f>
        <v>0</v>
      </c>
      <c r="G46" s="159">
        <f>ROUND(E46*F46,2)</f>
        <v>0</v>
      </c>
      <c r="H46" s="159"/>
      <c r="I46" s="159">
        <f>ROUND(E46*H46,2)</f>
        <v>0</v>
      </c>
      <c r="J46" s="159"/>
      <c r="K46" s="159">
        <f>ROUND(E46*J46,2)</f>
        <v>0</v>
      </c>
      <c r="L46" s="159">
        <v>21</v>
      </c>
      <c r="M46" s="159">
        <f>G46*(1+L46/100)</f>
        <v>0</v>
      </c>
      <c r="N46" s="149">
        <v>0.11</v>
      </c>
      <c r="O46" s="149">
        <f>ROUND(E46*N46,5)</f>
        <v>4.4550000000000001</v>
      </c>
      <c r="P46" s="149">
        <v>0</v>
      </c>
      <c r="Q46" s="149">
        <f>ROUND(E46*P46,5)</f>
        <v>0</v>
      </c>
      <c r="R46" s="149"/>
      <c r="S46" s="149"/>
      <c r="T46" s="150">
        <v>1.1930000000000001</v>
      </c>
      <c r="U46" s="149">
        <f>ROUND(E46*T46,2)</f>
        <v>48.32</v>
      </c>
      <c r="V46" s="141"/>
      <c r="W46" s="141"/>
      <c r="X46" s="141"/>
      <c r="Y46" s="141"/>
      <c r="Z46" s="141"/>
      <c r="AA46" s="141"/>
      <c r="AB46" s="141"/>
      <c r="AC46" s="141"/>
      <c r="AD46" s="141"/>
      <c r="AE46" s="141" t="s">
        <v>103</v>
      </c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</row>
    <row r="47" spans="1:60" ht="22.5" outlineLevel="1" x14ac:dyDescent="0.2">
      <c r="A47" s="142"/>
      <c r="B47" s="142"/>
      <c r="C47" s="180" t="s">
        <v>272</v>
      </c>
      <c r="D47" s="151"/>
      <c r="E47" s="156">
        <v>40.5</v>
      </c>
      <c r="F47" s="159"/>
      <c r="G47" s="159"/>
      <c r="H47" s="159"/>
      <c r="I47" s="159"/>
      <c r="J47" s="159"/>
      <c r="K47" s="159"/>
      <c r="L47" s="159"/>
      <c r="M47" s="159"/>
      <c r="N47" s="149"/>
      <c r="O47" s="149"/>
      <c r="P47" s="149"/>
      <c r="Q47" s="149"/>
      <c r="R47" s="149"/>
      <c r="S47" s="149"/>
      <c r="T47" s="150"/>
      <c r="U47" s="149"/>
      <c r="V47" s="141"/>
      <c r="W47" s="141"/>
      <c r="X47" s="141"/>
      <c r="Y47" s="141"/>
      <c r="Z47" s="141"/>
      <c r="AA47" s="141"/>
      <c r="AB47" s="141"/>
      <c r="AC47" s="141"/>
      <c r="AD47" s="141"/>
      <c r="AE47" s="141" t="s">
        <v>105</v>
      </c>
      <c r="AF47" s="141">
        <v>0</v>
      </c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</row>
    <row r="48" spans="1:60" outlineLevel="1" x14ac:dyDescent="0.2">
      <c r="A48" s="142">
        <v>13</v>
      </c>
      <c r="B48" s="142" t="s">
        <v>144</v>
      </c>
      <c r="C48" s="179" t="s">
        <v>273</v>
      </c>
      <c r="D48" s="148" t="s">
        <v>109</v>
      </c>
      <c r="E48" s="155">
        <v>175.64500000000001</v>
      </c>
      <c r="F48" s="158">
        <f>H48+J48</f>
        <v>0</v>
      </c>
      <c r="G48" s="159">
        <f>ROUND(E48*F48,2)</f>
        <v>0</v>
      </c>
      <c r="H48" s="159"/>
      <c r="I48" s="159">
        <f>ROUND(E48*H48,2)</f>
        <v>0</v>
      </c>
      <c r="J48" s="159"/>
      <c r="K48" s="159">
        <f>ROUND(E48*J48,2)</f>
        <v>0</v>
      </c>
      <c r="L48" s="159">
        <v>21</v>
      </c>
      <c r="M48" s="159">
        <f>G48*(1+L48/100)</f>
        <v>0</v>
      </c>
      <c r="N48" s="149">
        <v>7.1999999999999995E-2</v>
      </c>
      <c r="O48" s="149">
        <f>ROUND(E48*N48,5)</f>
        <v>12.64644</v>
      </c>
      <c r="P48" s="149">
        <v>0</v>
      </c>
      <c r="Q48" s="149">
        <f>ROUND(E48*P48,5)</f>
        <v>0</v>
      </c>
      <c r="R48" s="149"/>
      <c r="S48" s="149"/>
      <c r="T48" s="150">
        <v>0.375</v>
      </c>
      <c r="U48" s="149">
        <f>ROUND(E48*T48,2)</f>
        <v>65.87</v>
      </c>
      <c r="V48" s="141"/>
      <c r="W48" s="141"/>
      <c r="X48" s="141"/>
      <c r="Y48" s="141"/>
      <c r="Z48" s="141"/>
      <c r="AA48" s="141"/>
      <c r="AB48" s="141"/>
      <c r="AC48" s="141"/>
      <c r="AD48" s="141"/>
      <c r="AE48" s="141" t="s">
        <v>103</v>
      </c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</row>
    <row r="49" spans="1:60" outlineLevel="1" x14ac:dyDescent="0.2">
      <c r="A49" s="142"/>
      <c r="B49" s="142"/>
      <c r="C49" s="180" t="s">
        <v>270</v>
      </c>
      <c r="D49" s="151"/>
      <c r="E49" s="156">
        <v>184.035</v>
      </c>
      <c r="F49" s="159"/>
      <c r="G49" s="159"/>
      <c r="H49" s="159"/>
      <c r="I49" s="159"/>
      <c r="J49" s="159"/>
      <c r="K49" s="159"/>
      <c r="L49" s="159"/>
      <c r="M49" s="159"/>
      <c r="N49" s="149"/>
      <c r="O49" s="149"/>
      <c r="P49" s="149"/>
      <c r="Q49" s="149"/>
      <c r="R49" s="149"/>
      <c r="S49" s="149"/>
      <c r="T49" s="150"/>
      <c r="U49" s="149"/>
      <c r="V49" s="141"/>
      <c r="W49" s="141"/>
      <c r="X49" s="141"/>
      <c r="Y49" s="141"/>
      <c r="Z49" s="141"/>
      <c r="AA49" s="141"/>
      <c r="AB49" s="141"/>
      <c r="AC49" s="141"/>
      <c r="AD49" s="141"/>
      <c r="AE49" s="141" t="s">
        <v>105</v>
      </c>
      <c r="AF49" s="141">
        <v>0</v>
      </c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</row>
    <row r="50" spans="1:60" outlineLevel="1" x14ac:dyDescent="0.2">
      <c r="A50" s="142"/>
      <c r="B50" s="142"/>
      <c r="C50" s="180" t="s">
        <v>274</v>
      </c>
      <c r="D50" s="151"/>
      <c r="E50" s="156">
        <v>-8.39</v>
      </c>
      <c r="F50" s="159"/>
      <c r="G50" s="159"/>
      <c r="H50" s="159"/>
      <c r="I50" s="159"/>
      <c r="J50" s="159"/>
      <c r="K50" s="159"/>
      <c r="L50" s="159"/>
      <c r="M50" s="159"/>
      <c r="N50" s="149"/>
      <c r="O50" s="149"/>
      <c r="P50" s="149"/>
      <c r="Q50" s="149"/>
      <c r="R50" s="149"/>
      <c r="S50" s="149"/>
      <c r="T50" s="150"/>
      <c r="U50" s="149"/>
      <c r="V50" s="141"/>
      <c r="W50" s="141"/>
      <c r="X50" s="141"/>
      <c r="Y50" s="141"/>
      <c r="Z50" s="141"/>
      <c r="AA50" s="141"/>
      <c r="AB50" s="141"/>
      <c r="AC50" s="141"/>
      <c r="AD50" s="141"/>
      <c r="AE50" s="141" t="s">
        <v>105</v>
      </c>
      <c r="AF50" s="141">
        <v>0</v>
      </c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</row>
    <row r="51" spans="1:60" outlineLevel="1" x14ac:dyDescent="0.2">
      <c r="A51" s="142">
        <v>14</v>
      </c>
      <c r="B51" s="142" t="s">
        <v>146</v>
      </c>
      <c r="C51" s="179" t="s">
        <v>147</v>
      </c>
      <c r="D51" s="148" t="s">
        <v>109</v>
      </c>
      <c r="E51" s="155">
        <v>184.42724999999999</v>
      </c>
      <c r="F51" s="158">
        <f>H51+J51</f>
        <v>0</v>
      </c>
      <c r="G51" s="159">
        <f>ROUND(E51*F51,2)</f>
        <v>0</v>
      </c>
      <c r="H51" s="159"/>
      <c r="I51" s="159">
        <f>ROUND(E51*H51,2)</f>
        <v>0</v>
      </c>
      <c r="J51" s="159"/>
      <c r="K51" s="159">
        <f>ROUND(E51*J51,2)</f>
        <v>0</v>
      </c>
      <c r="L51" s="159">
        <v>21</v>
      </c>
      <c r="M51" s="159">
        <f>G51*(1+L51/100)</f>
        <v>0</v>
      </c>
      <c r="N51" s="149">
        <v>8.6999999999999994E-2</v>
      </c>
      <c r="O51" s="149">
        <f>ROUND(E51*N51,5)</f>
        <v>16.045169999999999</v>
      </c>
      <c r="P51" s="149">
        <v>0</v>
      </c>
      <c r="Q51" s="149">
        <f>ROUND(E51*P51,5)</f>
        <v>0</v>
      </c>
      <c r="R51" s="149"/>
      <c r="S51" s="149"/>
      <c r="T51" s="150">
        <v>0</v>
      </c>
      <c r="U51" s="149">
        <f>ROUND(E51*T51,2)</f>
        <v>0</v>
      </c>
      <c r="V51" s="141"/>
      <c r="W51" s="141"/>
      <c r="X51" s="141"/>
      <c r="Y51" s="141"/>
      <c r="Z51" s="141"/>
      <c r="AA51" s="141"/>
      <c r="AB51" s="141"/>
      <c r="AC51" s="141"/>
      <c r="AD51" s="141"/>
      <c r="AE51" s="141" t="s">
        <v>148</v>
      </c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</row>
    <row r="52" spans="1:60" outlineLevel="1" x14ac:dyDescent="0.2">
      <c r="A52" s="142"/>
      <c r="B52" s="142"/>
      <c r="C52" s="180" t="s">
        <v>275</v>
      </c>
      <c r="D52" s="151"/>
      <c r="E52" s="156">
        <v>184.42724999999999</v>
      </c>
      <c r="F52" s="159"/>
      <c r="G52" s="159"/>
      <c r="H52" s="159"/>
      <c r="I52" s="159"/>
      <c r="J52" s="159"/>
      <c r="K52" s="159"/>
      <c r="L52" s="159"/>
      <c r="M52" s="159"/>
      <c r="N52" s="149"/>
      <c r="O52" s="149"/>
      <c r="P52" s="149"/>
      <c r="Q52" s="149"/>
      <c r="R52" s="149"/>
      <c r="S52" s="149"/>
      <c r="T52" s="150"/>
      <c r="U52" s="149"/>
      <c r="V52" s="141"/>
      <c r="W52" s="141"/>
      <c r="X52" s="141"/>
      <c r="Y52" s="141"/>
      <c r="Z52" s="141"/>
      <c r="AA52" s="141"/>
      <c r="AB52" s="141"/>
      <c r="AC52" s="141"/>
      <c r="AD52" s="141"/>
      <c r="AE52" s="141" t="s">
        <v>105</v>
      </c>
      <c r="AF52" s="141">
        <v>0</v>
      </c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</row>
    <row r="53" spans="1:60" outlineLevel="1" x14ac:dyDescent="0.2">
      <c r="A53" s="142">
        <v>15</v>
      </c>
      <c r="B53" s="142" t="s">
        <v>150</v>
      </c>
      <c r="C53" s="179" t="s">
        <v>151</v>
      </c>
      <c r="D53" s="148" t="s">
        <v>135</v>
      </c>
      <c r="E53" s="155">
        <v>99.3</v>
      </c>
      <c r="F53" s="158">
        <f>H53+J53</f>
        <v>0</v>
      </c>
      <c r="G53" s="159">
        <f>ROUND(E53*F53,2)</f>
        <v>0</v>
      </c>
      <c r="H53" s="159"/>
      <c r="I53" s="159">
        <f>ROUND(E53*H53,2)</f>
        <v>0</v>
      </c>
      <c r="J53" s="159"/>
      <c r="K53" s="159">
        <f>ROUND(E53*J53,2)</f>
        <v>0</v>
      </c>
      <c r="L53" s="159">
        <v>21</v>
      </c>
      <c r="M53" s="159">
        <f>G53*(1+L53/100)</f>
        <v>0</v>
      </c>
      <c r="N53" s="149">
        <v>3.6000000000000002E-4</v>
      </c>
      <c r="O53" s="149">
        <f>ROUND(E53*N53,5)</f>
        <v>3.5749999999999997E-2</v>
      </c>
      <c r="P53" s="149">
        <v>0</v>
      </c>
      <c r="Q53" s="149">
        <f>ROUND(E53*P53,5)</f>
        <v>0</v>
      </c>
      <c r="R53" s="149"/>
      <c r="S53" s="149"/>
      <c r="T53" s="150">
        <v>0.43</v>
      </c>
      <c r="U53" s="149">
        <f>ROUND(E53*T53,2)</f>
        <v>42.7</v>
      </c>
      <c r="V53" s="141"/>
      <c r="W53" s="141"/>
      <c r="X53" s="141"/>
      <c r="Y53" s="141"/>
      <c r="Z53" s="141"/>
      <c r="AA53" s="141"/>
      <c r="AB53" s="141"/>
      <c r="AC53" s="141"/>
      <c r="AD53" s="141"/>
      <c r="AE53" s="141" t="s">
        <v>103</v>
      </c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</row>
    <row r="54" spans="1:60" outlineLevel="1" x14ac:dyDescent="0.2">
      <c r="A54" s="142"/>
      <c r="B54" s="142"/>
      <c r="C54" s="180" t="s">
        <v>276</v>
      </c>
      <c r="D54" s="151"/>
      <c r="E54" s="156">
        <v>59</v>
      </c>
      <c r="F54" s="159"/>
      <c r="G54" s="159"/>
      <c r="H54" s="159"/>
      <c r="I54" s="159"/>
      <c r="J54" s="159"/>
      <c r="K54" s="159"/>
      <c r="L54" s="159"/>
      <c r="M54" s="159"/>
      <c r="N54" s="149"/>
      <c r="O54" s="149"/>
      <c r="P54" s="149"/>
      <c r="Q54" s="149"/>
      <c r="R54" s="149"/>
      <c r="S54" s="149"/>
      <c r="T54" s="150"/>
      <c r="U54" s="149"/>
      <c r="V54" s="141"/>
      <c r="W54" s="141"/>
      <c r="X54" s="141"/>
      <c r="Y54" s="141"/>
      <c r="Z54" s="141"/>
      <c r="AA54" s="141"/>
      <c r="AB54" s="141"/>
      <c r="AC54" s="141"/>
      <c r="AD54" s="141"/>
      <c r="AE54" s="141" t="s">
        <v>105</v>
      </c>
      <c r="AF54" s="141">
        <v>0</v>
      </c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</row>
    <row r="55" spans="1:60" outlineLevel="1" x14ac:dyDescent="0.2">
      <c r="A55" s="142"/>
      <c r="B55" s="142"/>
      <c r="C55" s="180" t="s">
        <v>277</v>
      </c>
      <c r="D55" s="151"/>
      <c r="E55" s="156">
        <v>40.299999999999997</v>
      </c>
      <c r="F55" s="159"/>
      <c r="G55" s="159"/>
      <c r="H55" s="159"/>
      <c r="I55" s="159"/>
      <c r="J55" s="159"/>
      <c r="K55" s="159"/>
      <c r="L55" s="159"/>
      <c r="M55" s="159"/>
      <c r="N55" s="149"/>
      <c r="O55" s="149"/>
      <c r="P55" s="149"/>
      <c r="Q55" s="149"/>
      <c r="R55" s="149"/>
      <c r="S55" s="149"/>
      <c r="T55" s="150"/>
      <c r="U55" s="149"/>
      <c r="V55" s="141"/>
      <c r="W55" s="141"/>
      <c r="X55" s="141"/>
      <c r="Y55" s="141"/>
      <c r="Z55" s="141"/>
      <c r="AA55" s="141"/>
      <c r="AB55" s="141"/>
      <c r="AC55" s="141"/>
      <c r="AD55" s="141"/>
      <c r="AE55" s="141" t="s">
        <v>105</v>
      </c>
      <c r="AF55" s="141">
        <v>0</v>
      </c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</row>
    <row r="56" spans="1:60" outlineLevel="1" x14ac:dyDescent="0.2">
      <c r="A56" s="142">
        <v>16</v>
      </c>
      <c r="B56" s="142" t="s">
        <v>154</v>
      </c>
      <c r="C56" s="179" t="s">
        <v>155</v>
      </c>
      <c r="D56" s="148" t="s">
        <v>109</v>
      </c>
      <c r="E56" s="155">
        <v>8.39</v>
      </c>
      <c r="F56" s="158">
        <f>H56+J56</f>
        <v>0</v>
      </c>
      <c r="G56" s="159">
        <f>ROUND(E56*F56,2)</f>
        <v>0</v>
      </c>
      <c r="H56" s="159"/>
      <c r="I56" s="159">
        <f>ROUND(E56*H56,2)</f>
        <v>0</v>
      </c>
      <c r="J56" s="159"/>
      <c r="K56" s="159">
        <f>ROUND(E56*J56,2)</f>
        <v>0</v>
      </c>
      <c r="L56" s="159">
        <v>21</v>
      </c>
      <c r="M56" s="159">
        <f>G56*(1+L56/100)</f>
        <v>0</v>
      </c>
      <c r="N56" s="149">
        <v>7.3899999999999993E-2</v>
      </c>
      <c r="O56" s="149">
        <f>ROUND(E56*N56,5)</f>
        <v>0.62002000000000002</v>
      </c>
      <c r="P56" s="149">
        <v>0</v>
      </c>
      <c r="Q56" s="149">
        <f>ROUND(E56*P56,5)</f>
        <v>0</v>
      </c>
      <c r="R56" s="149"/>
      <c r="S56" s="149"/>
      <c r="T56" s="150">
        <v>0.502</v>
      </c>
      <c r="U56" s="149">
        <f>ROUND(E56*T56,2)</f>
        <v>4.21</v>
      </c>
      <c r="V56" s="141"/>
      <c r="W56" s="141"/>
      <c r="X56" s="141"/>
      <c r="Y56" s="141"/>
      <c r="Z56" s="141"/>
      <c r="AA56" s="141"/>
      <c r="AB56" s="141"/>
      <c r="AC56" s="141"/>
      <c r="AD56" s="141"/>
      <c r="AE56" s="141" t="s">
        <v>103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</row>
    <row r="57" spans="1:60" outlineLevel="1" x14ac:dyDescent="0.2">
      <c r="A57" s="142"/>
      <c r="B57" s="142"/>
      <c r="C57" s="180" t="s">
        <v>278</v>
      </c>
      <c r="D57" s="151"/>
      <c r="E57" s="156">
        <v>8.39</v>
      </c>
      <c r="F57" s="159"/>
      <c r="G57" s="159"/>
      <c r="H57" s="159"/>
      <c r="I57" s="159"/>
      <c r="J57" s="159"/>
      <c r="K57" s="159"/>
      <c r="L57" s="159"/>
      <c r="M57" s="159"/>
      <c r="N57" s="149"/>
      <c r="O57" s="149"/>
      <c r="P57" s="149"/>
      <c r="Q57" s="149"/>
      <c r="R57" s="149"/>
      <c r="S57" s="149"/>
      <c r="T57" s="150"/>
      <c r="U57" s="149"/>
      <c r="V57" s="141"/>
      <c r="W57" s="141"/>
      <c r="X57" s="141"/>
      <c r="Y57" s="141"/>
      <c r="Z57" s="141"/>
      <c r="AA57" s="141"/>
      <c r="AB57" s="141"/>
      <c r="AC57" s="141"/>
      <c r="AD57" s="141"/>
      <c r="AE57" s="141" t="s">
        <v>105</v>
      </c>
      <c r="AF57" s="141">
        <v>0</v>
      </c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</row>
    <row r="58" spans="1:60" ht="22.5" outlineLevel="1" x14ac:dyDescent="0.2">
      <c r="A58" s="142">
        <v>17</v>
      </c>
      <c r="B58" s="142" t="s">
        <v>157</v>
      </c>
      <c r="C58" s="179" t="s">
        <v>158</v>
      </c>
      <c r="D58" s="148" t="s">
        <v>109</v>
      </c>
      <c r="E58" s="155">
        <v>8.8094999999999999</v>
      </c>
      <c r="F58" s="158">
        <f>H58+J58</f>
        <v>0</v>
      </c>
      <c r="G58" s="159">
        <f>ROUND(E58*F58,2)</f>
        <v>0</v>
      </c>
      <c r="H58" s="159"/>
      <c r="I58" s="159">
        <f>ROUND(E58*H58,2)</f>
        <v>0</v>
      </c>
      <c r="J58" s="159"/>
      <c r="K58" s="159">
        <f>ROUND(E58*J58,2)</f>
        <v>0</v>
      </c>
      <c r="L58" s="159">
        <v>21</v>
      </c>
      <c r="M58" s="159">
        <f>G58*(1+L58/100)</f>
        <v>0</v>
      </c>
      <c r="N58" s="149">
        <v>0.126</v>
      </c>
      <c r="O58" s="149">
        <f>ROUND(E58*N58,5)</f>
        <v>1.1100000000000001</v>
      </c>
      <c r="P58" s="149">
        <v>0</v>
      </c>
      <c r="Q58" s="149">
        <f>ROUND(E58*P58,5)</f>
        <v>0</v>
      </c>
      <c r="R58" s="149"/>
      <c r="S58" s="149"/>
      <c r="T58" s="150">
        <v>0</v>
      </c>
      <c r="U58" s="149">
        <f>ROUND(E58*T58,2)</f>
        <v>0</v>
      </c>
      <c r="V58" s="141"/>
      <c r="W58" s="141"/>
      <c r="X58" s="141"/>
      <c r="Y58" s="141"/>
      <c r="Z58" s="141"/>
      <c r="AA58" s="141"/>
      <c r="AB58" s="141"/>
      <c r="AC58" s="141"/>
      <c r="AD58" s="141"/>
      <c r="AE58" s="141" t="s">
        <v>148</v>
      </c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</row>
    <row r="59" spans="1:60" outlineLevel="1" x14ac:dyDescent="0.2">
      <c r="A59" s="142"/>
      <c r="B59" s="142"/>
      <c r="C59" s="180" t="s">
        <v>279</v>
      </c>
      <c r="D59" s="151"/>
      <c r="E59" s="156">
        <v>8.8094999999999999</v>
      </c>
      <c r="F59" s="159"/>
      <c r="G59" s="159"/>
      <c r="H59" s="159"/>
      <c r="I59" s="159"/>
      <c r="J59" s="159"/>
      <c r="K59" s="159"/>
      <c r="L59" s="159"/>
      <c r="M59" s="159"/>
      <c r="N59" s="149"/>
      <c r="O59" s="149"/>
      <c r="P59" s="149"/>
      <c r="Q59" s="149"/>
      <c r="R59" s="149"/>
      <c r="S59" s="149"/>
      <c r="T59" s="150"/>
      <c r="U59" s="149"/>
      <c r="V59" s="141"/>
      <c r="W59" s="141"/>
      <c r="X59" s="141"/>
      <c r="Y59" s="141"/>
      <c r="Z59" s="141"/>
      <c r="AA59" s="141"/>
      <c r="AB59" s="141"/>
      <c r="AC59" s="141"/>
      <c r="AD59" s="141"/>
      <c r="AE59" s="141" t="s">
        <v>105</v>
      </c>
      <c r="AF59" s="141">
        <v>0</v>
      </c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</row>
    <row r="60" spans="1:60" ht="22.5" outlineLevel="1" x14ac:dyDescent="0.2">
      <c r="A60" s="142">
        <v>18</v>
      </c>
      <c r="B60" s="142" t="s">
        <v>160</v>
      </c>
      <c r="C60" s="179" t="s">
        <v>161</v>
      </c>
      <c r="D60" s="148" t="s">
        <v>109</v>
      </c>
      <c r="E60" s="155">
        <v>63.040000000000006</v>
      </c>
      <c r="F60" s="158">
        <f>H60+J60</f>
        <v>0</v>
      </c>
      <c r="G60" s="159">
        <f>ROUND(E60*F60,2)</f>
        <v>0</v>
      </c>
      <c r="H60" s="159"/>
      <c r="I60" s="159">
        <f>ROUND(E60*H60,2)</f>
        <v>0</v>
      </c>
      <c r="J60" s="159"/>
      <c r="K60" s="159">
        <f>ROUND(E60*J60,2)</f>
        <v>0</v>
      </c>
      <c r="L60" s="159">
        <v>21</v>
      </c>
      <c r="M60" s="159">
        <f>G60*(1+L60/100)</f>
        <v>0</v>
      </c>
      <c r="N60" s="149">
        <v>0.23</v>
      </c>
      <c r="O60" s="149">
        <f>ROUND(E60*N60,5)</f>
        <v>14.4992</v>
      </c>
      <c r="P60" s="149">
        <v>0</v>
      </c>
      <c r="Q60" s="149">
        <f>ROUND(E60*P60,5)</f>
        <v>0</v>
      </c>
      <c r="R60" s="149"/>
      <c r="S60" s="149"/>
      <c r="T60" s="150">
        <v>2.3E-2</v>
      </c>
      <c r="U60" s="149">
        <f>ROUND(E60*T60,2)</f>
        <v>1.45</v>
      </c>
      <c r="V60" s="141"/>
      <c r="W60" s="141"/>
      <c r="X60" s="141"/>
      <c r="Y60" s="141"/>
      <c r="Z60" s="141"/>
      <c r="AA60" s="141"/>
      <c r="AB60" s="141"/>
      <c r="AC60" s="141"/>
      <c r="AD60" s="141"/>
      <c r="AE60" s="141" t="s">
        <v>103</v>
      </c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</row>
    <row r="61" spans="1:60" ht="22.5" outlineLevel="1" x14ac:dyDescent="0.2">
      <c r="A61" s="142"/>
      <c r="B61" s="142"/>
      <c r="C61" s="180" t="s">
        <v>280</v>
      </c>
      <c r="D61" s="151"/>
      <c r="E61" s="156">
        <v>37.6</v>
      </c>
      <c r="F61" s="159"/>
      <c r="G61" s="159"/>
      <c r="H61" s="159"/>
      <c r="I61" s="159"/>
      <c r="J61" s="159"/>
      <c r="K61" s="159"/>
      <c r="L61" s="159"/>
      <c r="M61" s="159"/>
      <c r="N61" s="149"/>
      <c r="O61" s="149"/>
      <c r="P61" s="149"/>
      <c r="Q61" s="149"/>
      <c r="R61" s="149"/>
      <c r="S61" s="149"/>
      <c r="T61" s="150"/>
      <c r="U61" s="149"/>
      <c r="V61" s="141"/>
      <c r="W61" s="141"/>
      <c r="X61" s="141"/>
      <c r="Y61" s="141"/>
      <c r="Z61" s="141"/>
      <c r="AA61" s="141"/>
      <c r="AB61" s="141"/>
      <c r="AC61" s="141"/>
      <c r="AD61" s="141"/>
      <c r="AE61" s="141" t="s">
        <v>105</v>
      </c>
      <c r="AF61" s="141">
        <v>0</v>
      </c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</row>
    <row r="62" spans="1:60" outlineLevel="1" x14ac:dyDescent="0.2">
      <c r="A62" s="142"/>
      <c r="B62" s="142"/>
      <c r="C62" s="180" t="s">
        <v>253</v>
      </c>
      <c r="D62" s="151"/>
      <c r="E62" s="156">
        <v>25.44</v>
      </c>
      <c r="F62" s="159"/>
      <c r="G62" s="159"/>
      <c r="H62" s="159"/>
      <c r="I62" s="159"/>
      <c r="J62" s="159"/>
      <c r="K62" s="159"/>
      <c r="L62" s="159"/>
      <c r="M62" s="159"/>
      <c r="N62" s="149"/>
      <c r="O62" s="149"/>
      <c r="P62" s="149"/>
      <c r="Q62" s="149"/>
      <c r="R62" s="149"/>
      <c r="S62" s="149"/>
      <c r="T62" s="150"/>
      <c r="U62" s="149"/>
      <c r="V62" s="141"/>
      <c r="W62" s="141"/>
      <c r="X62" s="141"/>
      <c r="Y62" s="141"/>
      <c r="Z62" s="141"/>
      <c r="AA62" s="141"/>
      <c r="AB62" s="141"/>
      <c r="AC62" s="141"/>
      <c r="AD62" s="141"/>
      <c r="AE62" s="141" t="s">
        <v>105</v>
      </c>
      <c r="AF62" s="141">
        <v>0</v>
      </c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</row>
    <row r="63" spans="1:60" outlineLevel="1" x14ac:dyDescent="0.2">
      <c r="A63" s="142">
        <v>19</v>
      </c>
      <c r="B63" s="142" t="s">
        <v>281</v>
      </c>
      <c r="C63" s="179" t="s">
        <v>282</v>
      </c>
      <c r="D63" s="148" t="s">
        <v>109</v>
      </c>
      <c r="E63" s="155">
        <v>63.040000000000006</v>
      </c>
      <c r="F63" s="158">
        <f>H63+J63</f>
        <v>0</v>
      </c>
      <c r="G63" s="159">
        <f>ROUND(E63*F63,2)</f>
        <v>0</v>
      </c>
      <c r="H63" s="159"/>
      <c r="I63" s="159">
        <f>ROUND(E63*H63,2)</f>
        <v>0</v>
      </c>
      <c r="J63" s="159"/>
      <c r="K63" s="159">
        <f>ROUND(E63*J63,2)</f>
        <v>0</v>
      </c>
      <c r="L63" s="159">
        <v>21</v>
      </c>
      <c r="M63" s="159">
        <f>G63*(1+L63/100)</f>
        <v>0</v>
      </c>
      <c r="N63" s="149">
        <v>0.11</v>
      </c>
      <c r="O63" s="149">
        <f>ROUND(E63*N63,5)</f>
        <v>6.9344000000000001</v>
      </c>
      <c r="P63" s="149">
        <v>0</v>
      </c>
      <c r="Q63" s="149">
        <f>ROUND(E63*P63,5)</f>
        <v>0</v>
      </c>
      <c r="R63" s="149"/>
      <c r="S63" s="149"/>
      <c r="T63" s="150">
        <v>1.135</v>
      </c>
      <c r="U63" s="149">
        <f>ROUND(E63*T63,2)</f>
        <v>71.55</v>
      </c>
      <c r="V63" s="141"/>
      <c r="W63" s="141"/>
      <c r="X63" s="141"/>
      <c r="Y63" s="141"/>
      <c r="Z63" s="141"/>
      <c r="AA63" s="141"/>
      <c r="AB63" s="141"/>
      <c r="AC63" s="141"/>
      <c r="AD63" s="141"/>
      <c r="AE63" s="141" t="s">
        <v>103</v>
      </c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</row>
    <row r="64" spans="1:60" outlineLevel="1" x14ac:dyDescent="0.2">
      <c r="A64" s="142"/>
      <c r="B64" s="142"/>
      <c r="C64" s="180" t="s">
        <v>252</v>
      </c>
      <c r="D64" s="151"/>
      <c r="E64" s="156">
        <v>37.6</v>
      </c>
      <c r="F64" s="159"/>
      <c r="G64" s="159"/>
      <c r="H64" s="159"/>
      <c r="I64" s="159"/>
      <c r="J64" s="159"/>
      <c r="K64" s="159"/>
      <c r="L64" s="159"/>
      <c r="M64" s="159"/>
      <c r="N64" s="149"/>
      <c r="O64" s="149"/>
      <c r="P64" s="149"/>
      <c r="Q64" s="149"/>
      <c r="R64" s="149"/>
      <c r="S64" s="149"/>
      <c r="T64" s="150"/>
      <c r="U64" s="149"/>
      <c r="V64" s="141"/>
      <c r="W64" s="141"/>
      <c r="X64" s="141"/>
      <c r="Y64" s="141"/>
      <c r="Z64" s="141"/>
      <c r="AA64" s="141"/>
      <c r="AB64" s="141"/>
      <c r="AC64" s="141"/>
      <c r="AD64" s="141"/>
      <c r="AE64" s="141" t="s">
        <v>105</v>
      </c>
      <c r="AF64" s="141">
        <v>0</v>
      </c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</row>
    <row r="65" spans="1:60" outlineLevel="1" x14ac:dyDescent="0.2">
      <c r="A65" s="142"/>
      <c r="B65" s="142"/>
      <c r="C65" s="180" t="s">
        <v>253</v>
      </c>
      <c r="D65" s="151"/>
      <c r="E65" s="156">
        <v>25.44</v>
      </c>
      <c r="F65" s="159"/>
      <c r="G65" s="159"/>
      <c r="H65" s="159"/>
      <c r="I65" s="159"/>
      <c r="J65" s="159"/>
      <c r="K65" s="159"/>
      <c r="L65" s="159"/>
      <c r="M65" s="159"/>
      <c r="N65" s="149"/>
      <c r="O65" s="149"/>
      <c r="P65" s="149"/>
      <c r="Q65" s="149"/>
      <c r="R65" s="149"/>
      <c r="S65" s="149"/>
      <c r="T65" s="150"/>
      <c r="U65" s="149"/>
      <c r="V65" s="141"/>
      <c r="W65" s="141"/>
      <c r="X65" s="141"/>
      <c r="Y65" s="141"/>
      <c r="Z65" s="141"/>
      <c r="AA65" s="141"/>
      <c r="AB65" s="141"/>
      <c r="AC65" s="141"/>
      <c r="AD65" s="141"/>
      <c r="AE65" s="141" t="s">
        <v>105</v>
      </c>
      <c r="AF65" s="141">
        <v>0</v>
      </c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</row>
    <row r="66" spans="1:60" x14ac:dyDescent="0.2">
      <c r="A66" s="143" t="s">
        <v>98</v>
      </c>
      <c r="B66" s="143" t="s">
        <v>61</v>
      </c>
      <c r="C66" s="181" t="s">
        <v>62</v>
      </c>
      <c r="D66" s="152"/>
      <c r="E66" s="157"/>
      <c r="F66" s="160"/>
      <c r="G66" s="160">
        <f>SUMIF(AE67:AE67,"&lt;&gt;NOR",G67:G67)</f>
        <v>0</v>
      </c>
      <c r="H66" s="160"/>
      <c r="I66" s="160">
        <f>SUM(I67:I67)</f>
        <v>0</v>
      </c>
      <c r="J66" s="160"/>
      <c r="K66" s="160">
        <f>SUM(K67:K67)</f>
        <v>0</v>
      </c>
      <c r="L66" s="160"/>
      <c r="M66" s="160">
        <f>SUM(M67:M67)</f>
        <v>0</v>
      </c>
      <c r="N66" s="153"/>
      <c r="O66" s="153">
        <f>SUM(O67:O67)</f>
        <v>0.31590000000000001</v>
      </c>
      <c r="P66" s="153"/>
      <c r="Q66" s="153">
        <f>SUM(Q67:Q67)</f>
        <v>0</v>
      </c>
      <c r="R66" s="153"/>
      <c r="S66" s="153"/>
      <c r="T66" s="154"/>
      <c r="U66" s="153">
        <f>SUM(U67:U67)</f>
        <v>1.55</v>
      </c>
      <c r="AE66" t="s">
        <v>99</v>
      </c>
    </row>
    <row r="67" spans="1:60" outlineLevel="1" x14ac:dyDescent="0.2">
      <c r="A67" s="142">
        <v>20</v>
      </c>
      <c r="B67" s="142" t="s">
        <v>169</v>
      </c>
      <c r="C67" s="179" t="s">
        <v>170</v>
      </c>
      <c r="D67" s="148" t="s">
        <v>171</v>
      </c>
      <c r="E67" s="155">
        <v>1</v>
      </c>
      <c r="F67" s="158">
        <f>H67+J67</f>
        <v>0</v>
      </c>
      <c r="G67" s="159">
        <f>ROUND(E67*F67,2)</f>
        <v>0</v>
      </c>
      <c r="H67" s="159"/>
      <c r="I67" s="159">
        <f>ROUND(E67*H67,2)</f>
        <v>0</v>
      </c>
      <c r="J67" s="159"/>
      <c r="K67" s="159">
        <f>ROUND(E67*J67,2)</f>
        <v>0</v>
      </c>
      <c r="L67" s="159">
        <v>21</v>
      </c>
      <c r="M67" s="159">
        <f>G67*(1+L67/100)</f>
        <v>0</v>
      </c>
      <c r="N67" s="149">
        <v>0.31590000000000001</v>
      </c>
      <c r="O67" s="149">
        <f>ROUND(E67*N67,5)</f>
        <v>0.31590000000000001</v>
      </c>
      <c r="P67" s="149">
        <v>0</v>
      </c>
      <c r="Q67" s="149">
        <f>ROUND(E67*P67,5)</f>
        <v>0</v>
      </c>
      <c r="R67" s="149"/>
      <c r="S67" s="149"/>
      <c r="T67" s="150">
        <v>1.5509999999999999</v>
      </c>
      <c r="U67" s="149">
        <f>ROUND(E67*T67,2)</f>
        <v>1.55</v>
      </c>
      <c r="V67" s="141"/>
      <c r="W67" s="141"/>
      <c r="X67" s="141"/>
      <c r="Y67" s="141"/>
      <c r="Z67" s="141"/>
      <c r="AA67" s="141"/>
      <c r="AB67" s="141"/>
      <c r="AC67" s="141"/>
      <c r="AD67" s="141"/>
      <c r="AE67" s="141" t="s">
        <v>103</v>
      </c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</row>
    <row r="68" spans="1:60" x14ac:dyDescent="0.2">
      <c r="A68" s="143" t="s">
        <v>98</v>
      </c>
      <c r="B68" s="143" t="s">
        <v>63</v>
      </c>
      <c r="C68" s="181" t="s">
        <v>64</v>
      </c>
      <c r="D68" s="152"/>
      <c r="E68" s="157"/>
      <c r="F68" s="160"/>
      <c r="G68" s="160">
        <f>SUMIF(AE69:AE86,"&lt;&gt;NOR",G69:G86)</f>
        <v>0</v>
      </c>
      <c r="H68" s="160"/>
      <c r="I68" s="160">
        <f>SUM(I69:I86)</f>
        <v>0</v>
      </c>
      <c r="J68" s="160"/>
      <c r="K68" s="160">
        <f>SUM(K69:K86)</f>
        <v>0</v>
      </c>
      <c r="L68" s="160"/>
      <c r="M68" s="160">
        <f>SUM(M69:M86)</f>
        <v>0</v>
      </c>
      <c r="N68" s="153"/>
      <c r="O68" s="153">
        <f>SUM(O69:O86)</f>
        <v>39.922619999999995</v>
      </c>
      <c r="P68" s="153"/>
      <c r="Q68" s="153">
        <f>SUM(Q69:Q86)</f>
        <v>0</v>
      </c>
      <c r="R68" s="153"/>
      <c r="S68" s="153"/>
      <c r="T68" s="154"/>
      <c r="U68" s="153">
        <f>SUM(U69:U86)</f>
        <v>60.449999999999996</v>
      </c>
      <c r="AE68" t="s">
        <v>99</v>
      </c>
    </row>
    <row r="69" spans="1:60" outlineLevel="1" x14ac:dyDescent="0.2">
      <c r="A69" s="142">
        <v>21</v>
      </c>
      <c r="B69" s="142" t="s">
        <v>172</v>
      </c>
      <c r="C69" s="179" t="s">
        <v>173</v>
      </c>
      <c r="D69" s="148" t="s">
        <v>135</v>
      </c>
      <c r="E69" s="155">
        <v>51.5</v>
      </c>
      <c r="F69" s="158">
        <f>H69+J69</f>
        <v>0</v>
      </c>
      <c r="G69" s="159">
        <f>ROUND(E69*F69,2)</f>
        <v>0</v>
      </c>
      <c r="H69" s="159"/>
      <c r="I69" s="159">
        <f>ROUND(E69*H69,2)</f>
        <v>0</v>
      </c>
      <c r="J69" s="159"/>
      <c r="K69" s="159">
        <f>ROUND(E69*J69,2)</f>
        <v>0</v>
      </c>
      <c r="L69" s="159">
        <v>21</v>
      </c>
      <c r="M69" s="159">
        <f>G69*(1+L69/100)</f>
        <v>0</v>
      </c>
      <c r="N69" s="149">
        <v>0.15673999999999999</v>
      </c>
      <c r="O69" s="149">
        <f>ROUND(E69*N69,5)</f>
        <v>8.0721100000000003</v>
      </c>
      <c r="P69" s="149">
        <v>0</v>
      </c>
      <c r="Q69" s="149">
        <f>ROUND(E69*P69,5)</f>
        <v>0</v>
      </c>
      <c r="R69" s="149"/>
      <c r="S69" s="149"/>
      <c r="T69" s="150">
        <v>0.29548000000000002</v>
      </c>
      <c r="U69" s="149">
        <f>ROUND(E69*T69,2)</f>
        <v>15.22</v>
      </c>
      <c r="V69" s="141"/>
      <c r="W69" s="141"/>
      <c r="X69" s="141"/>
      <c r="Y69" s="141"/>
      <c r="Z69" s="141"/>
      <c r="AA69" s="141"/>
      <c r="AB69" s="141"/>
      <c r="AC69" s="141"/>
      <c r="AD69" s="141"/>
      <c r="AE69" s="141" t="s">
        <v>103</v>
      </c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</row>
    <row r="70" spans="1:60" outlineLevel="1" x14ac:dyDescent="0.2">
      <c r="A70" s="142"/>
      <c r="B70" s="142"/>
      <c r="C70" s="180" t="s">
        <v>283</v>
      </c>
      <c r="D70" s="151"/>
      <c r="E70" s="156">
        <v>51.5</v>
      </c>
      <c r="F70" s="159"/>
      <c r="G70" s="159"/>
      <c r="H70" s="159"/>
      <c r="I70" s="159"/>
      <c r="J70" s="159"/>
      <c r="K70" s="159"/>
      <c r="L70" s="159"/>
      <c r="M70" s="159"/>
      <c r="N70" s="149"/>
      <c r="O70" s="149"/>
      <c r="P70" s="149"/>
      <c r="Q70" s="149"/>
      <c r="R70" s="149"/>
      <c r="S70" s="149"/>
      <c r="T70" s="150"/>
      <c r="U70" s="149"/>
      <c r="V70" s="141"/>
      <c r="W70" s="141"/>
      <c r="X70" s="141"/>
      <c r="Y70" s="141"/>
      <c r="Z70" s="141"/>
      <c r="AA70" s="141"/>
      <c r="AB70" s="141"/>
      <c r="AC70" s="141"/>
      <c r="AD70" s="141"/>
      <c r="AE70" s="141" t="s">
        <v>105</v>
      </c>
      <c r="AF70" s="141">
        <v>0</v>
      </c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</row>
    <row r="71" spans="1:60" outlineLevel="1" x14ac:dyDescent="0.2">
      <c r="A71" s="142">
        <v>22</v>
      </c>
      <c r="B71" s="142" t="s">
        <v>175</v>
      </c>
      <c r="C71" s="179" t="s">
        <v>176</v>
      </c>
      <c r="D71" s="148" t="s">
        <v>135</v>
      </c>
      <c r="E71" s="155">
        <v>52.53</v>
      </c>
      <c r="F71" s="158">
        <f>H71+J71</f>
        <v>0</v>
      </c>
      <c r="G71" s="159">
        <f>ROUND(E71*F71,2)</f>
        <v>0</v>
      </c>
      <c r="H71" s="159"/>
      <c r="I71" s="159">
        <f>ROUND(E71*H71,2)</f>
        <v>0</v>
      </c>
      <c r="J71" s="159"/>
      <c r="K71" s="159">
        <f>ROUND(E71*J71,2)</f>
        <v>0</v>
      </c>
      <c r="L71" s="159">
        <v>21</v>
      </c>
      <c r="M71" s="159">
        <f>G71*(1+L71/100)</f>
        <v>0</v>
      </c>
      <c r="N71" s="149">
        <v>0.08</v>
      </c>
      <c r="O71" s="149">
        <f>ROUND(E71*N71,5)</f>
        <v>4.2023999999999999</v>
      </c>
      <c r="P71" s="149">
        <v>0</v>
      </c>
      <c r="Q71" s="149">
        <f>ROUND(E71*P71,5)</f>
        <v>0</v>
      </c>
      <c r="R71" s="149"/>
      <c r="S71" s="149"/>
      <c r="T71" s="150">
        <v>0</v>
      </c>
      <c r="U71" s="149">
        <f>ROUND(E71*T71,2)</f>
        <v>0</v>
      </c>
      <c r="V71" s="141"/>
      <c r="W71" s="141"/>
      <c r="X71" s="141"/>
      <c r="Y71" s="141"/>
      <c r="Z71" s="141"/>
      <c r="AA71" s="141"/>
      <c r="AB71" s="141"/>
      <c r="AC71" s="141"/>
      <c r="AD71" s="141"/>
      <c r="AE71" s="141" t="s">
        <v>148</v>
      </c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</row>
    <row r="72" spans="1:60" outlineLevel="1" x14ac:dyDescent="0.2">
      <c r="A72" s="142"/>
      <c r="B72" s="142"/>
      <c r="C72" s="180" t="s">
        <v>284</v>
      </c>
      <c r="D72" s="151"/>
      <c r="E72" s="156">
        <v>52.53</v>
      </c>
      <c r="F72" s="159"/>
      <c r="G72" s="159"/>
      <c r="H72" s="159"/>
      <c r="I72" s="159"/>
      <c r="J72" s="159"/>
      <c r="K72" s="159"/>
      <c r="L72" s="159"/>
      <c r="M72" s="159"/>
      <c r="N72" s="149"/>
      <c r="O72" s="149"/>
      <c r="P72" s="149"/>
      <c r="Q72" s="149"/>
      <c r="R72" s="149"/>
      <c r="S72" s="149"/>
      <c r="T72" s="150"/>
      <c r="U72" s="149"/>
      <c r="V72" s="141"/>
      <c r="W72" s="141"/>
      <c r="X72" s="141"/>
      <c r="Y72" s="141"/>
      <c r="Z72" s="141"/>
      <c r="AA72" s="141"/>
      <c r="AB72" s="141"/>
      <c r="AC72" s="141"/>
      <c r="AD72" s="141"/>
      <c r="AE72" s="141" t="s">
        <v>105</v>
      </c>
      <c r="AF72" s="141">
        <v>0</v>
      </c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</row>
    <row r="73" spans="1:60" outlineLevel="1" x14ac:dyDescent="0.2">
      <c r="A73" s="142">
        <v>23</v>
      </c>
      <c r="B73" s="142" t="s">
        <v>178</v>
      </c>
      <c r="C73" s="179" t="s">
        <v>179</v>
      </c>
      <c r="D73" s="148" t="s">
        <v>135</v>
      </c>
      <c r="E73" s="155">
        <v>35.299999999999997</v>
      </c>
      <c r="F73" s="158">
        <f>H73+J73</f>
        <v>0</v>
      </c>
      <c r="G73" s="159">
        <f>ROUND(E73*F73,2)</f>
        <v>0</v>
      </c>
      <c r="H73" s="159"/>
      <c r="I73" s="159">
        <f>ROUND(E73*H73,2)</f>
        <v>0</v>
      </c>
      <c r="J73" s="159"/>
      <c r="K73" s="159">
        <f>ROUND(E73*J73,2)</f>
        <v>0</v>
      </c>
      <c r="L73" s="159">
        <v>21</v>
      </c>
      <c r="M73" s="159">
        <f>G73*(1+L73/100)</f>
        <v>0</v>
      </c>
      <c r="N73" s="149">
        <v>0.18806</v>
      </c>
      <c r="O73" s="149">
        <f>ROUND(E73*N73,5)</f>
        <v>6.6385199999999998</v>
      </c>
      <c r="P73" s="149">
        <v>0</v>
      </c>
      <c r="Q73" s="149">
        <f>ROUND(E73*P73,5)</f>
        <v>0</v>
      </c>
      <c r="R73" s="149"/>
      <c r="S73" s="149"/>
      <c r="T73" s="150">
        <v>0.38661000000000001</v>
      </c>
      <c r="U73" s="149">
        <f>ROUND(E73*T73,2)</f>
        <v>13.65</v>
      </c>
      <c r="V73" s="141"/>
      <c r="W73" s="141"/>
      <c r="X73" s="141"/>
      <c r="Y73" s="141"/>
      <c r="Z73" s="141"/>
      <c r="AA73" s="141"/>
      <c r="AB73" s="141"/>
      <c r="AC73" s="141"/>
      <c r="AD73" s="141"/>
      <c r="AE73" s="141" t="s">
        <v>103</v>
      </c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</row>
    <row r="74" spans="1:60" outlineLevel="1" x14ac:dyDescent="0.2">
      <c r="A74" s="142"/>
      <c r="B74" s="142"/>
      <c r="C74" s="180" t="s">
        <v>285</v>
      </c>
      <c r="D74" s="151"/>
      <c r="E74" s="156">
        <v>35.299999999999997</v>
      </c>
      <c r="F74" s="159"/>
      <c r="G74" s="159"/>
      <c r="H74" s="159"/>
      <c r="I74" s="159"/>
      <c r="J74" s="159"/>
      <c r="K74" s="159"/>
      <c r="L74" s="159"/>
      <c r="M74" s="159"/>
      <c r="N74" s="149"/>
      <c r="O74" s="149"/>
      <c r="P74" s="149"/>
      <c r="Q74" s="149"/>
      <c r="R74" s="149"/>
      <c r="S74" s="149"/>
      <c r="T74" s="150"/>
      <c r="U74" s="149"/>
      <c r="V74" s="141"/>
      <c r="W74" s="141"/>
      <c r="X74" s="141"/>
      <c r="Y74" s="141"/>
      <c r="Z74" s="141"/>
      <c r="AA74" s="141"/>
      <c r="AB74" s="141"/>
      <c r="AC74" s="141"/>
      <c r="AD74" s="141"/>
      <c r="AE74" s="141" t="s">
        <v>105</v>
      </c>
      <c r="AF74" s="141">
        <v>0</v>
      </c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</row>
    <row r="75" spans="1:60" outlineLevel="1" x14ac:dyDescent="0.2">
      <c r="A75" s="142">
        <v>24</v>
      </c>
      <c r="B75" s="142" t="s">
        <v>182</v>
      </c>
      <c r="C75" s="179" t="s">
        <v>183</v>
      </c>
      <c r="D75" s="148" t="s">
        <v>135</v>
      </c>
      <c r="E75" s="155">
        <v>47</v>
      </c>
      <c r="F75" s="158">
        <f>H75+J75</f>
        <v>0</v>
      </c>
      <c r="G75" s="159">
        <f>ROUND(E75*F75,2)</f>
        <v>0</v>
      </c>
      <c r="H75" s="159"/>
      <c r="I75" s="159">
        <f>ROUND(E75*H75,2)</f>
        <v>0</v>
      </c>
      <c r="J75" s="159"/>
      <c r="K75" s="159">
        <f>ROUND(E75*J75,2)</f>
        <v>0</v>
      </c>
      <c r="L75" s="159">
        <v>21</v>
      </c>
      <c r="M75" s="159">
        <f>G75*(1+L75/100)</f>
        <v>0</v>
      </c>
      <c r="N75" s="149">
        <v>5.9049999999999998E-2</v>
      </c>
      <c r="O75" s="149">
        <f>ROUND(E75*N75,5)</f>
        <v>2.77535</v>
      </c>
      <c r="P75" s="149">
        <v>0</v>
      </c>
      <c r="Q75" s="149">
        <f>ROUND(E75*P75,5)</f>
        <v>0</v>
      </c>
      <c r="R75" s="149"/>
      <c r="S75" s="149"/>
      <c r="T75" s="150">
        <v>0.26</v>
      </c>
      <c r="U75" s="149">
        <f>ROUND(E75*T75,2)</f>
        <v>12.22</v>
      </c>
      <c r="V75" s="141"/>
      <c r="W75" s="141"/>
      <c r="X75" s="141"/>
      <c r="Y75" s="141"/>
      <c r="Z75" s="141"/>
      <c r="AA75" s="141"/>
      <c r="AB75" s="141"/>
      <c r="AC75" s="141"/>
      <c r="AD75" s="141"/>
      <c r="AE75" s="141" t="s">
        <v>103</v>
      </c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1:60" outlineLevel="1" x14ac:dyDescent="0.2">
      <c r="A76" s="142"/>
      <c r="B76" s="142"/>
      <c r="C76" s="180" t="s">
        <v>286</v>
      </c>
      <c r="D76" s="151"/>
      <c r="E76" s="156">
        <v>47</v>
      </c>
      <c r="F76" s="159"/>
      <c r="G76" s="159"/>
      <c r="H76" s="159"/>
      <c r="I76" s="159"/>
      <c r="J76" s="159"/>
      <c r="K76" s="159"/>
      <c r="L76" s="159"/>
      <c r="M76" s="159"/>
      <c r="N76" s="149"/>
      <c r="O76" s="149"/>
      <c r="P76" s="149"/>
      <c r="Q76" s="149"/>
      <c r="R76" s="149"/>
      <c r="S76" s="149"/>
      <c r="T76" s="150"/>
      <c r="U76" s="149"/>
      <c r="V76" s="141"/>
      <c r="W76" s="141"/>
      <c r="X76" s="141"/>
      <c r="Y76" s="141"/>
      <c r="Z76" s="141"/>
      <c r="AA76" s="141"/>
      <c r="AB76" s="141"/>
      <c r="AC76" s="141"/>
      <c r="AD76" s="141"/>
      <c r="AE76" s="141" t="s">
        <v>105</v>
      </c>
      <c r="AF76" s="141">
        <v>0</v>
      </c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</row>
    <row r="77" spans="1:60" outlineLevel="1" x14ac:dyDescent="0.2">
      <c r="A77" s="142">
        <v>25</v>
      </c>
      <c r="B77" s="142" t="s">
        <v>185</v>
      </c>
      <c r="C77" s="179" t="s">
        <v>186</v>
      </c>
      <c r="D77" s="148" t="s">
        <v>135</v>
      </c>
      <c r="E77" s="155">
        <v>47.94</v>
      </c>
      <c r="F77" s="158">
        <f>H77+J77</f>
        <v>0</v>
      </c>
      <c r="G77" s="159">
        <f>ROUND(E77*F77,2)</f>
        <v>0</v>
      </c>
      <c r="H77" s="159"/>
      <c r="I77" s="159">
        <f>ROUND(E77*H77,2)</f>
        <v>0</v>
      </c>
      <c r="J77" s="159"/>
      <c r="K77" s="159">
        <f>ROUND(E77*J77,2)</f>
        <v>0</v>
      </c>
      <c r="L77" s="159">
        <v>21</v>
      </c>
      <c r="M77" s="159">
        <f>G77*(1+L77/100)</f>
        <v>0</v>
      </c>
      <c r="N77" s="149">
        <v>0.05</v>
      </c>
      <c r="O77" s="149">
        <f>ROUND(E77*N77,5)</f>
        <v>2.3969999999999998</v>
      </c>
      <c r="P77" s="149">
        <v>0</v>
      </c>
      <c r="Q77" s="149">
        <f>ROUND(E77*P77,5)</f>
        <v>0</v>
      </c>
      <c r="R77" s="149"/>
      <c r="S77" s="149"/>
      <c r="T77" s="150">
        <v>0</v>
      </c>
      <c r="U77" s="149">
        <f>ROUND(E77*T77,2)</f>
        <v>0</v>
      </c>
      <c r="V77" s="141"/>
      <c r="W77" s="141"/>
      <c r="X77" s="141"/>
      <c r="Y77" s="141"/>
      <c r="Z77" s="141"/>
      <c r="AA77" s="141"/>
      <c r="AB77" s="141"/>
      <c r="AC77" s="141"/>
      <c r="AD77" s="141"/>
      <c r="AE77" s="141" t="s">
        <v>148</v>
      </c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1:60" outlineLevel="1" x14ac:dyDescent="0.2">
      <c r="A78" s="142"/>
      <c r="B78" s="142"/>
      <c r="C78" s="180" t="s">
        <v>287</v>
      </c>
      <c r="D78" s="151"/>
      <c r="E78" s="156">
        <v>47.94</v>
      </c>
      <c r="F78" s="159"/>
      <c r="G78" s="159"/>
      <c r="H78" s="159"/>
      <c r="I78" s="159"/>
      <c r="J78" s="159"/>
      <c r="K78" s="159"/>
      <c r="L78" s="159"/>
      <c r="M78" s="159"/>
      <c r="N78" s="149"/>
      <c r="O78" s="149"/>
      <c r="P78" s="149"/>
      <c r="Q78" s="149"/>
      <c r="R78" s="149"/>
      <c r="S78" s="149"/>
      <c r="T78" s="150"/>
      <c r="U78" s="149"/>
      <c r="V78" s="141"/>
      <c r="W78" s="141"/>
      <c r="X78" s="141"/>
      <c r="Y78" s="141"/>
      <c r="Z78" s="141"/>
      <c r="AA78" s="141"/>
      <c r="AB78" s="141"/>
      <c r="AC78" s="141"/>
      <c r="AD78" s="141"/>
      <c r="AE78" s="141" t="s">
        <v>105</v>
      </c>
      <c r="AF78" s="141">
        <v>0</v>
      </c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</row>
    <row r="79" spans="1:60" outlineLevel="1" x14ac:dyDescent="0.2">
      <c r="A79" s="142">
        <v>26</v>
      </c>
      <c r="B79" s="142" t="s">
        <v>188</v>
      </c>
      <c r="C79" s="179" t="s">
        <v>189</v>
      </c>
      <c r="D79" s="148" t="s">
        <v>135</v>
      </c>
      <c r="E79" s="155">
        <v>4.5</v>
      </c>
      <c r="F79" s="158">
        <f>H79+J79</f>
        <v>0</v>
      </c>
      <c r="G79" s="159">
        <f>ROUND(E79*F79,2)</f>
        <v>0</v>
      </c>
      <c r="H79" s="159"/>
      <c r="I79" s="159">
        <f>ROUND(E79*H79,2)</f>
        <v>0</v>
      </c>
      <c r="J79" s="159"/>
      <c r="K79" s="159">
        <f>ROUND(E79*J79,2)</f>
        <v>0</v>
      </c>
      <c r="L79" s="159">
        <v>21</v>
      </c>
      <c r="M79" s="159">
        <f>G79*(1+L79/100)</f>
        <v>0</v>
      </c>
      <c r="N79" s="149">
        <v>0.1575</v>
      </c>
      <c r="O79" s="149">
        <f>ROUND(E79*N79,5)</f>
        <v>0.70874999999999999</v>
      </c>
      <c r="P79" s="149">
        <v>0</v>
      </c>
      <c r="Q79" s="149">
        <f>ROUND(E79*P79,5)</f>
        <v>0</v>
      </c>
      <c r="R79" s="149"/>
      <c r="S79" s="149"/>
      <c r="T79" s="150">
        <v>0.4</v>
      </c>
      <c r="U79" s="149">
        <f>ROUND(E79*T79,2)</f>
        <v>1.8</v>
      </c>
      <c r="V79" s="141"/>
      <c r="W79" s="141"/>
      <c r="X79" s="141"/>
      <c r="Y79" s="141"/>
      <c r="Z79" s="141"/>
      <c r="AA79" s="141"/>
      <c r="AB79" s="141"/>
      <c r="AC79" s="141"/>
      <c r="AD79" s="141"/>
      <c r="AE79" s="141" t="s">
        <v>103</v>
      </c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</row>
    <row r="80" spans="1:60" outlineLevel="1" x14ac:dyDescent="0.2">
      <c r="A80" s="142"/>
      <c r="B80" s="142"/>
      <c r="C80" s="180" t="s">
        <v>288</v>
      </c>
      <c r="D80" s="151"/>
      <c r="E80" s="156">
        <v>4.5</v>
      </c>
      <c r="F80" s="159"/>
      <c r="G80" s="159"/>
      <c r="H80" s="159"/>
      <c r="I80" s="159"/>
      <c r="J80" s="159"/>
      <c r="K80" s="159"/>
      <c r="L80" s="159"/>
      <c r="M80" s="159"/>
      <c r="N80" s="149"/>
      <c r="O80" s="149"/>
      <c r="P80" s="149"/>
      <c r="Q80" s="149"/>
      <c r="R80" s="149"/>
      <c r="S80" s="149"/>
      <c r="T80" s="150"/>
      <c r="U80" s="149"/>
      <c r="V80" s="141"/>
      <c r="W80" s="141"/>
      <c r="X80" s="141"/>
      <c r="Y80" s="141"/>
      <c r="Z80" s="141"/>
      <c r="AA80" s="141"/>
      <c r="AB80" s="141"/>
      <c r="AC80" s="141"/>
      <c r="AD80" s="141"/>
      <c r="AE80" s="141" t="s">
        <v>105</v>
      </c>
      <c r="AF80" s="141">
        <v>0</v>
      </c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</row>
    <row r="81" spans="1:60" outlineLevel="1" x14ac:dyDescent="0.2">
      <c r="A81" s="142">
        <v>27</v>
      </c>
      <c r="B81" s="142" t="s">
        <v>289</v>
      </c>
      <c r="C81" s="179" t="s">
        <v>290</v>
      </c>
      <c r="D81" s="148" t="s">
        <v>135</v>
      </c>
      <c r="E81" s="155">
        <v>35.299999999999997</v>
      </c>
      <c r="F81" s="158">
        <f>H81+J81</f>
        <v>0</v>
      </c>
      <c r="G81" s="159">
        <f>ROUND(E81*F81,2)</f>
        <v>0</v>
      </c>
      <c r="H81" s="159"/>
      <c r="I81" s="159">
        <f>ROUND(E81*H81,2)</f>
        <v>0</v>
      </c>
      <c r="J81" s="159"/>
      <c r="K81" s="159">
        <f>ROUND(E81*J81,2)</f>
        <v>0</v>
      </c>
      <c r="L81" s="159">
        <v>21</v>
      </c>
      <c r="M81" s="159">
        <f>G81*(1+L81/100)</f>
        <v>0</v>
      </c>
      <c r="N81" s="149">
        <v>0.11813</v>
      </c>
      <c r="O81" s="149">
        <f>ROUND(E81*N81,5)</f>
        <v>4.1699900000000003</v>
      </c>
      <c r="P81" s="149">
        <v>0</v>
      </c>
      <c r="Q81" s="149">
        <f>ROUND(E81*P81,5)</f>
        <v>0</v>
      </c>
      <c r="R81" s="149"/>
      <c r="S81" s="149"/>
      <c r="T81" s="150">
        <v>0.32</v>
      </c>
      <c r="U81" s="149">
        <f>ROUND(E81*T81,2)</f>
        <v>11.3</v>
      </c>
      <c r="V81" s="141"/>
      <c r="W81" s="141"/>
      <c r="X81" s="141"/>
      <c r="Y81" s="141"/>
      <c r="Z81" s="141"/>
      <c r="AA81" s="141"/>
      <c r="AB81" s="141"/>
      <c r="AC81" s="141"/>
      <c r="AD81" s="141"/>
      <c r="AE81" s="141" t="s">
        <v>103</v>
      </c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</row>
    <row r="82" spans="1:60" ht="22.5" outlineLevel="1" x14ac:dyDescent="0.2">
      <c r="A82" s="142"/>
      <c r="B82" s="142"/>
      <c r="C82" s="180" t="s">
        <v>291</v>
      </c>
      <c r="D82" s="151"/>
      <c r="E82" s="156">
        <v>35.299999999999997</v>
      </c>
      <c r="F82" s="159"/>
      <c r="G82" s="159"/>
      <c r="H82" s="159"/>
      <c r="I82" s="159"/>
      <c r="J82" s="159"/>
      <c r="K82" s="159"/>
      <c r="L82" s="159"/>
      <c r="M82" s="159"/>
      <c r="N82" s="149"/>
      <c r="O82" s="149"/>
      <c r="P82" s="149"/>
      <c r="Q82" s="149"/>
      <c r="R82" s="149"/>
      <c r="S82" s="149"/>
      <c r="T82" s="150"/>
      <c r="U82" s="149"/>
      <c r="V82" s="141"/>
      <c r="W82" s="141"/>
      <c r="X82" s="141"/>
      <c r="Y82" s="141"/>
      <c r="Z82" s="141"/>
      <c r="AA82" s="141"/>
      <c r="AB82" s="141"/>
      <c r="AC82" s="141"/>
      <c r="AD82" s="141"/>
      <c r="AE82" s="141" t="s">
        <v>105</v>
      </c>
      <c r="AF82" s="141">
        <v>0</v>
      </c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</row>
    <row r="83" spans="1:60" outlineLevel="1" x14ac:dyDescent="0.2">
      <c r="A83" s="142">
        <v>28</v>
      </c>
      <c r="B83" s="142" t="s">
        <v>191</v>
      </c>
      <c r="C83" s="179" t="s">
        <v>192</v>
      </c>
      <c r="D83" s="148" t="s">
        <v>102</v>
      </c>
      <c r="E83" s="155">
        <v>4.34</v>
      </c>
      <c r="F83" s="158">
        <f>H83+J83</f>
        <v>0</v>
      </c>
      <c r="G83" s="159">
        <f>ROUND(E83*F83,2)</f>
        <v>0</v>
      </c>
      <c r="H83" s="159"/>
      <c r="I83" s="159">
        <f>ROUND(E83*H83,2)</f>
        <v>0</v>
      </c>
      <c r="J83" s="159"/>
      <c r="K83" s="159">
        <f>ROUND(E83*J83,2)</f>
        <v>0</v>
      </c>
      <c r="L83" s="159">
        <v>21</v>
      </c>
      <c r="M83" s="159">
        <f>G83*(1+L83/100)</f>
        <v>0</v>
      </c>
      <c r="N83" s="149">
        <v>2.5249999999999999</v>
      </c>
      <c r="O83" s="149">
        <f>ROUND(E83*N83,5)</f>
        <v>10.958500000000001</v>
      </c>
      <c r="P83" s="149">
        <v>0</v>
      </c>
      <c r="Q83" s="149">
        <f>ROUND(E83*P83,5)</f>
        <v>0</v>
      </c>
      <c r="R83" s="149"/>
      <c r="S83" s="149"/>
      <c r="T83" s="150">
        <v>1.4419999999999999</v>
      </c>
      <c r="U83" s="149">
        <f>ROUND(E83*T83,2)</f>
        <v>6.26</v>
      </c>
      <c r="V83" s="141"/>
      <c r="W83" s="141"/>
      <c r="X83" s="141"/>
      <c r="Y83" s="141"/>
      <c r="Z83" s="141"/>
      <c r="AA83" s="141"/>
      <c r="AB83" s="141"/>
      <c r="AC83" s="141"/>
      <c r="AD83" s="141"/>
      <c r="AE83" s="141" t="s">
        <v>103</v>
      </c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</row>
    <row r="84" spans="1:60" outlineLevel="1" x14ac:dyDescent="0.2">
      <c r="A84" s="142"/>
      <c r="B84" s="142"/>
      <c r="C84" s="180" t="s">
        <v>292</v>
      </c>
      <c r="D84" s="151"/>
      <c r="E84" s="156">
        <v>1.7649999999999999</v>
      </c>
      <c r="F84" s="159"/>
      <c r="G84" s="159"/>
      <c r="H84" s="159"/>
      <c r="I84" s="159"/>
      <c r="J84" s="159"/>
      <c r="K84" s="159"/>
      <c r="L84" s="159"/>
      <c r="M84" s="159"/>
      <c r="N84" s="149"/>
      <c r="O84" s="149"/>
      <c r="P84" s="149"/>
      <c r="Q84" s="149"/>
      <c r="R84" s="149"/>
      <c r="S84" s="149"/>
      <c r="T84" s="150"/>
      <c r="U84" s="149"/>
      <c r="V84" s="141"/>
      <c r="W84" s="141"/>
      <c r="X84" s="141"/>
      <c r="Y84" s="141"/>
      <c r="Z84" s="141"/>
      <c r="AA84" s="141"/>
      <c r="AB84" s="141"/>
      <c r="AC84" s="141"/>
      <c r="AD84" s="141"/>
      <c r="AE84" s="141" t="s">
        <v>105</v>
      </c>
      <c r="AF84" s="141">
        <v>0</v>
      </c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</row>
    <row r="85" spans="1:60" outlineLevel="1" x14ac:dyDescent="0.2">
      <c r="A85" s="142"/>
      <c r="B85" s="142"/>
      <c r="C85" s="180" t="s">
        <v>293</v>
      </c>
      <c r="D85" s="151"/>
      <c r="E85" s="156">
        <v>2.5750000000000002</v>
      </c>
      <c r="F85" s="159"/>
      <c r="G85" s="159"/>
      <c r="H85" s="159"/>
      <c r="I85" s="159"/>
      <c r="J85" s="159"/>
      <c r="K85" s="159"/>
      <c r="L85" s="159"/>
      <c r="M85" s="159"/>
      <c r="N85" s="149"/>
      <c r="O85" s="149"/>
      <c r="P85" s="149"/>
      <c r="Q85" s="149"/>
      <c r="R85" s="149"/>
      <c r="S85" s="149"/>
      <c r="T85" s="150"/>
      <c r="U85" s="149"/>
      <c r="V85" s="141"/>
      <c r="W85" s="141"/>
      <c r="X85" s="141"/>
      <c r="Y85" s="141"/>
      <c r="Z85" s="141"/>
      <c r="AA85" s="141"/>
      <c r="AB85" s="141"/>
      <c r="AC85" s="141"/>
      <c r="AD85" s="141"/>
      <c r="AE85" s="141" t="s">
        <v>105</v>
      </c>
      <c r="AF85" s="141">
        <v>0</v>
      </c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</row>
    <row r="86" spans="1:60" outlineLevel="1" x14ac:dyDescent="0.2">
      <c r="A86" s="142">
        <v>29</v>
      </c>
      <c r="B86" s="142" t="s">
        <v>57</v>
      </c>
      <c r="C86" s="179" t="s">
        <v>195</v>
      </c>
      <c r="D86" s="148" t="s">
        <v>135</v>
      </c>
      <c r="E86" s="155">
        <v>10</v>
      </c>
      <c r="F86" s="158">
        <f>H86+J86</f>
        <v>0</v>
      </c>
      <c r="G86" s="159">
        <f>ROUND(E86*F86,2)</f>
        <v>0</v>
      </c>
      <c r="H86" s="159"/>
      <c r="I86" s="159">
        <f>ROUND(E86*H86,2)</f>
        <v>0</v>
      </c>
      <c r="J86" s="159"/>
      <c r="K86" s="159">
        <f>ROUND(E86*J86,2)</f>
        <v>0</v>
      </c>
      <c r="L86" s="159">
        <v>21</v>
      </c>
      <c r="M86" s="159">
        <f>G86*(1+L86/100)</f>
        <v>0</v>
      </c>
      <c r="N86" s="149">
        <v>0</v>
      </c>
      <c r="O86" s="149">
        <f>ROUND(E86*N86,5)</f>
        <v>0</v>
      </c>
      <c r="P86" s="149">
        <v>0</v>
      </c>
      <c r="Q86" s="149">
        <f>ROUND(E86*P86,5)</f>
        <v>0</v>
      </c>
      <c r="R86" s="149"/>
      <c r="S86" s="149"/>
      <c r="T86" s="150">
        <v>0</v>
      </c>
      <c r="U86" s="149">
        <f>ROUND(E86*T86,2)</f>
        <v>0</v>
      </c>
      <c r="V86" s="141"/>
      <c r="W86" s="141"/>
      <c r="X86" s="141"/>
      <c r="Y86" s="141"/>
      <c r="Z86" s="141"/>
      <c r="AA86" s="141"/>
      <c r="AB86" s="141"/>
      <c r="AC86" s="141"/>
      <c r="AD86" s="141"/>
      <c r="AE86" s="141" t="s">
        <v>103</v>
      </c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</row>
    <row r="87" spans="1:60" x14ac:dyDescent="0.2">
      <c r="A87" s="143" t="s">
        <v>98</v>
      </c>
      <c r="B87" s="143" t="s">
        <v>65</v>
      </c>
      <c r="C87" s="181" t="s">
        <v>66</v>
      </c>
      <c r="D87" s="152"/>
      <c r="E87" s="157"/>
      <c r="F87" s="160"/>
      <c r="G87" s="160">
        <f>SUMIF(AE88:AE95,"&lt;&gt;NOR",G88:G95)</f>
        <v>0</v>
      </c>
      <c r="H87" s="160"/>
      <c r="I87" s="160">
        <f>SUM(I88:I95)</f>
        <v>0</v>
      </c>
      <c r="J87" s="160"/>
      <c r="K87" s="160">
        <f>SUM(K88:K95)</f>
        <v>0</v>
      </c>
      <c r="L87" s="160"/>
      <c r="M87" s="160">
        <f>SUM(M88:M95)</f>
        <v>0</v>
      </c>
      <c r="N87" s="153"/>
      <c r="O87" s="153">
        <f>SUM(O88:O95)</f>
        <v>0</v>
      </c>
      <c r="P87" s="153"/>
      <c r="Q87" s="153">
        <f>SUM(Q88:Q95)</f>
        <v>0</v>
      </c>
      <c r="R87" s="153"/>
      <c r="S87" s="153"/>
      <c r="T87" s="154"/>
      <c r="U87" s="153">
        <f>SUM(U88:U95)</f>
        <v>40.659999999999997</v>
      </c>
      <c r="AE87" t="s">
        <v>99</v>
      </c>
    </row>
    <row r="88" spans="1:60" outlineLevel="1" x14ac:dyDescent="0.2">
      <c r="A88" s="142">
        <v>30</v>
      </c>
      <c r="B88" s="142" t="s">
        <v>198</v>
      </c>
      <c r="C88" s="179" t="s">
        <v>199</v>
      </c>
      <c r="D88" s="148" t="s">
        <v>171</v>
      </c>
      <c r="E88" s="155">
        <v>2</v>
      </c>
      <c r="F88" s="158">
        <f>H88+J88</f>
        <v>0</v>
      </c>
      <c r="G88" s="159">
        <f>ROUND(E88*F88,2)</f>
        <v>0</v>
      </c>
      <c r="H88" s="159"/>
      <c r="I88" s="159">
        <f>ROUND(E88*H88,2)</f>
        <v>0</v>
      </c>
      <c r="J88" s="159"/>
      <c r="K88" s="159">
        <f>ROUND(E88*J88,2)</f>
        <v>0</v>
      </c>
      <c r="L88" s="159">
        <v>21</v>
      </c>
      <c r="M88" s="159">
        <f>G88*(1+L88/100)</f>
        <v>0</v>
      </c>
      <c r="N88" s="149">
        <v>0</v>
      </c>
      <c r="O88" s="149">
        <f>ROUND(E88*N88,5)</f>
        <v>0</v>
      </c>
      <c r="P88" s="149">
        <v>0</v>
      </c>
      <c r="Q88" s="149">
        <f>ROUND(E88*P88,5)</f>
        <v>0</v>
      </c>
      <c r="R88" s="149"/>
      <c r="S88" s="149"/>
      <c r="T88" s="150">
        <v>0.25</v>
      </c>
      <c r="U88" s="149">
        <f>ROUND(E88*T88,2)</f>
        <v>0.5</v>
      </c>
      <c r="V88" s="141"/>
      <c r="W88" s="141"/>
      <c r="X88" s="141"/>
      <c r="Y88" s="141"/>
      <c r="Z88" s="141"/>
      <c r="AA88" s="141"/>
      <c r="AB88" s="141"/>
      <c r="AC88" s="141"/>
      <c r="AD88" s="141"/>
      <c r="AE88" s="141" t="s">
        <v>103</v>
      </c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</row>
    <row r="89" spans="1:60" outlineLevel="1" x14ac:dyDescent="0.2">
      <c r="A89" s="142">
        <v>31</v>
      </c>
      <c r="B89" s="142" t="s">
        <v>200</v>
      </c>
      <c r="C89" s="179" t="s">
        <v>201</v>
      </c>
      <c r="D89" s="148" t="s">
        <v>109</v>
      </c>
      <c r="E89" s="155">
        <v>206.535</v>
      </c>
      <c r="F89" s="158">
        <f>H89+J89</f>
        <v>0</v>
      </c>
      <c r="G89" s="159">
        <f>ROUND(E89*F89,2)</f>
        <v>0</v>
      </c>
      <c r="H89" s="159"/>
      <c r="I89" s="159">
        <f>ROUND(E89*H89,2)</f>
        <v>0</v>
      </c>
      <c r="J89" s="159"/>
      <c r="K89" s="159">
        <f>ROUND(E89*J89,2)</f>
        <v>0</v>
      </c>
      <c r="L89" s="159">
        <v>21</v>
      </c>
      <c r="M89" s="159">
        <f>G89*(1+L89/100)</f>
        <v>0</v>
      </c>
      <c r="N89" s="149">
        <v>0</v>
      </c>
      <c r="O89" s="149">
        <f>ROUND(E89*N89,5)</f>
        <v>0</v>
      </c>
      <c r="P89" s="149">
        <v>0</v>
      </c>
      <c r="Q89" s="149">
        <f>ROUND(E89*P89,5)</f>
        <v>0</v>
      </c>
      <c r="R89" s="149"/>
      <c r="S89" s="149"/>
      <c r="T89" s="150">
        <v>0.115</v>
      </c>
      <c r="U89" s="149">
        <f>ROUND(E89*T89,2)</f>
        <v>23.75</v>
      </c>
      <c r="V89" s="141"/>
      <c r="W89" s="141"/>
      <c r="X89" s="141"/>
      <c r="Y89" s="141"/>
      <c r="Z89" s="141"/>
      <c r="AA89" s="141"/>
      <c r="AB89" s="141"/>
      <c r="AC89" s="141"/>
      <c r="AD89" s="141"/>
      <c r="AE89" s="141" t="s">
        <v>103</v>
      </c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</row>
    <row r="90" spans="1:60" outlineLevel="1" x14ac:dyDescent="0.2">
      <c r="A90" s="142">
        <v>32</v>
      </c>
      <c r="B90" s="142" t="s">
        <v>202</v>
      </c>
      <c r="C90" s="179" t="s">
        <v>203</v>
      </c>
      <c r="D90" s="148" t="s">
        <v>135</v>
      </c>
      <c r="E90" s="155">
        <v>82.3</v>
      </c>
      <c r="F90" s="158">
        <f>H90+J90</f>
        <v>0</v>
      </c>
      <c r="G90" s="159">
        <f>ROUND(E90*F90,2)</f>
        <v>0</v>
      </c>
      <c r="H90" s="159"/>
      <c r="I90" s="159">
        <f>ROUND(E90*H90,2)</f>
        <v>0</v>
      </c>
      <c r="J90" s="159"/>
      <c r="K90" s="159">
        <f>ROUND(E90*J90,2)</f>
        <v>0</v>
      </c>
      <c r="L90" s="159">
        <v>21</v>
      </c>
      <c r="M90" s="159">
        <f>G90*(1+L90/100)</f>
        <v>0</v>
      </c>
      <c r="N90" s="149">
        <v>0</v>
      </c>
      <c r="O90" s="149">
        <f>ROUND(E90*N90,5)</f>
        <v>0</v>
      </c>
      <c r="P90" s="149">
        <v>0</v>
      </c>
      <c r="Q90" s="149">
        <f>ROUND(E90*P90,5)</f>
        <v>0</v>
      </c>
      <c r="R90" s="149"/>
      <c r="S90" s="149"/>
      <c r="T90" s="150">
        <v>0.09</v>
      </c>
      <c r="U90" s="149">
        <f>ROUND(E90*T90,2)</f>
        <v>7.41</v>
      </c>
      <c r="V90" s="141"/>
      <c r="W90" s="141"/>
      <c r="X90" s="141"/>
      <c r="Y90" s="141"/>
      <c r="Z90" s="141"/>
      <c r="AA90" s="141"/>
      <c r="AB90" s="141"/>
      <c r="AC90" s="141"/>
      <c r="AD90" s="141"/>
      <c r="AE90" s="141" t="s">
        <v>103</v>
      </c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</row>
    <row r="91" spans="1:60" outlineLevel="1" x14ac:dyDescent="0.2">
      <c r="A91" s="142"/>
      <c r="B91" s="142"/>
      <c r="C91" s="180" t="s">
        <v>294</v>
      </c>
      <c r="D91" s="151"/>
      <c r="E91" s="156">
        <v>35.299999999999997</v>
      </c>
      <c r="F91" s="159"/>
      <c r="G91" s="159"/>
      <c r="H91" s="159"/>
      <c r="I91" s="159"/>
      <c r="J91" s="159"/>
      <c r="K91" s="159"/>
      <c r="L91" s="159"/>
      <c r="M91" s="159"/>
      <c r="N91" s="149"/>
      <c r="O91" s="149"/>
      <c r="P91" s="149"/>
      <c r="Q91" s="149"/>
      <c r="R91" s="149"/>
      <c r="S91" s="149"/>
      <c r="T91" s="150"/>
      <c r="U91" s="149"/>
      <c r="V91" s="141"/>
      <c r="W91" s="141"/>
      <c r="X91" s="141"/>
      <c r="Y91" s="141"/>
      <c r="Z91" s="141"/>
      <c r="AA91" s="141"/>
      <c r="AB91" s="141"/>
      <c r="AC91" s="141"/>
      <c r="AD91" s="141"/>
      <c r="AE91" s="141" t="s">
        <v>105</v>
      </c>
      <c r="AF91" s="141">
        <v>0</v>
      </c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</row>
    <row r="92" spans="1:60" outlineLevel="1" x14ac:dyDescent="0.2">
      <c r="A92" s="142"/>
      <c r="B92" s="142"/>
      <c r="C92" s="180" t="s">
        <v>295</v>
      </c>
      <c r="D92" s="151"/>
      <c r="E92" s="156">
        <v>47</v>
      </c>
      <c r="F92" s="159"/>
      <c r="G92" s="159"/>
      <c r="H92" s="159"/>
      <c r="I92" s="159"/>
      <c r="J92" s="159"/>
      <c r="K92" s="159"/>
      <c r="L92" s="159"/>
      <c r="M92" s="159"/>
      <c r="N92" s="149"/>
      <c r="O92" s="149"/>
      <c r="P92" s="149"/>
      <c r="Q92" s="149"/>
      <c r="R92" s="149"/>
      <c r="S92" s="149"/>
      <c r="T92" s="150"/>
      <c r="U92" s="149"/>
      <c r="V92" s="141"/>
      <c r="W92" s="141"/>
      <c r="X92" s="141"/>
      <c r="Y92" s="141"/>
      <c r="Z92" s="141"/>
      <c r="AA92" s="141"/>
      <c r="AB92" s="141"/>
      <c r="AC92" s="141"/>
      <c r="AD92" s="141"/>
      <c r="AE92" s="141" t="s">
        <v>105</v>
      </c>
      <c r="AF92" s="141">
        <v>0</v>
      </c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</row>
    <row r="93" spans="1:60" outlineLevel="1" x14ac:dyDescent="0.2">
      <c r="A93" s="142">
        <v>33</v>
      </c>
      <c r="B93" s="142" t="s">
        <v>205</v>
      </c>
      <c r="C93" s="179" t="s">
        <v>206</v>
      </c>
      <c r="D93" s="148" t="s">
        <v>109</v>
      </c>
      <c r="E93" s="155">
        <v>90.009999999999991</v>
      </c>
      <c r="F93" s="158">
        <f>H93+J93</f>
        <v>0</v>
      </c>
      <c r="G93" s="159">
        <f>ROUND(E93*F93,2)</f>
        <v>0</v>
      </c>
      <c r="H93" s="159"/>
      <c r="I93" s="159">
        <f>ROUND(E93*H93,2)</f>
        <v>0</v>
      </c>
      <c r="J93" s="159"/>
      <c r="K93" s="159">
        <f>ROUND(E93*J93,2)</f>
        <v>0</v>
      </c>
      <c r="L93" s="159">
        <v>21</v>
      </c>
      <c r="M93" s="159">
        <f>G93*(1+L93/100)</f>
        <v>0</v>
      </c>
      <c r="N93" s="149">
        <v>0</v>
      </c>
      <c r="O93" s="149">
        <f>ROUND(E93*N93,5)</f>
        <v>0</v>
      </c>
      <c r="P93" s="149">
        <v>0</v>
      </c>
      <c r="Q93" s="149">
        <f>ROUND(E93*P93,5)</f>
        <v>0</v>
      </c>
      <c r="R93" s="149"/>
      <c r="S93" s="149"/>
      <c r="T93" s="150">
        <v>0.1</v>
      </c>
      <c r="U93" s="149">
        <f>ROUND(E93*T93,2)</f>
        <v>9</v>
      </c>
      <c r="V93" s="141"/>
      <c r="W93" s="141"/>
      <c r="X93" s="141"/>
      <c r="Y93" s="141"/>
      <c r="Z93" s="141"/>
      <c r="AA93" s="141"/>
      <c r="AB93" s="141"/>
      <c r="AC93" s="141"/>
      <c r="AD93" s="141"/>
      <c r="AE93" s="141" t="s">
        <v>103</v>
      </c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1:60" outlineLevel="1" x14ac:dyDescent="0.2">
      <c r="A94" s="142"/>
      <c r="B94" s="142"/>
      <c r="C94" s="180" t="s">
        <v>296</v>
      </c>
      <c r="D94" s="151"/>
      <c r="E94" s="156">
        <v>26.97</v>
      </c>
      <c r="F94" s="159"/>
      <c r="G94" s="159"/>
      <c r="H94" s="159"/>
      <c r="I94" s="159"/>
      <c r="J94" s="159"/>
      <c r="K94" s="159"/>
      <c r="L94" s="159"/>
      <c r="M94" s="159"/>
      <c r="N94" s="149"/>
      <c r="O94" s="149"/>
      <c r="P94" s="149"/>
      <c r="Q94" s="149"/>
      <c r="R94" s="149"/>
      <c r="S94" s="149"/>
      <c r="T94" s="150"/>
      <c r="U94" s="149"/>
      <c r="V94" s="141"/>
      <c r="W94" s="141"/>
      <c r="X94" s="141"/>
      <c r="Y94" s="141"/>
      <c r="Z94" s="141"/>
      <c r="AA94" s="141"/>
      <c r="AB94" s="141"/>
      <c r="AC94" s="141"/>
      <c r="AD94" s="141"/>
      <c r="AE94" s="141" t="s">
        <v>105</v>
      </c>
      <c r="AF94" s="141">
        <v>0</v>
      </c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1:60" outlineLevel="1" x14ac:dyDescent="0.2">
      <c r="A95" s="142"/>
      <c r="B95" s="142"/>
      <c r="C95" s="180" t="s">
        <v>297</v>
      </c>
      <c r="D95" s="151"/>
      <c r="E95" s="156">
        <v>63.04</v>
      </c>
      <c r="F95" s="159"/>
      <c r="G95" s="159"/>
      <c r="H95" s="159"/>
      <c r="I95" s="159"/>
      <c r="J95" s="159"/>
      <c r="K95" s="159"/>
      <c r="L95" s="159"/>
      <c r="M95" s="159"/>
      <c r="N95" s="149"/>
      <c r="O95" s="149"/>
      <c r="P95" s="149"/>
      <c r="Q95" s="149"/>
      <c r="R95" s="149"/>
      <c r="S95" s="149"/>
      <c r="T95" s="150"/>
      <c r="U95" s="149"/>
      <c r="V95" s="141"/>
      <c r="W95" s="141"/>
      <c r="X95" s="141"/>
      <c r="Y95" s="141"/>
      <c r="Z95" s="141"/>
      <c r="AA95" s="141"/>
      <c r="AB95" s="141"/>
      <c r="AC95" s="141"/>
      <c r="AD95" s="141"/>
      <c r="AE95" s="141" t="s">
        <v>105</v>
      </c>
      <c r="AF95" s="141">
        <v>0</v>
      </c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1:60" x14ac:dyDescent="0.2">
      <c r="A96" s="143" t="s">
        <v>98</v>
      </c>
      <c r="B96" s="143" t="s">
        <v>67</v>
      </c>
      <c r="C96" s="181" t="s">
        <v>68</v>
      </c>
      <c r="D96" s="152"/>
      <c r="E96" s="157"/>
      <c r="F96" s="160"/>
      <c r="G96" s="160">
        <f>SUMIF(AE97:AE97,"&lt;&gt;NOR",G97:G97)</f>
        <v>0</v>
      </c>
      <c r="H96" s="160"/>
      <c r="I96" s="160">
        <f>SUM(I97:I97)</f>
        <v>0</v>
      </c>
      <c r="J96" s="160"/>
      <c r="K96" s="160">
        <f>SUM(K97:K97)</f>
        <v>0</v>
      </c>
      <c r="L96" s="160"/>
      <c r="M96" s="160">
        <f>SUM(M97:M97)</f>
        <v>0</v>
      </c>
      <c r="N96" s="153"/>
      <c r="O96" s="153">
        <f>SUM(O97:O97)</f>
        <v>0</v>
      </c>
      <c r="P96" s="153"/>
      <c r="Q96" s="153">
        <f>SUM(Q97:Q97)</f>
        <v>0</v>
      </c>
      <c r="R96" s="153"/>
      <c r="S96" s="153"/>
      <c r="T96" s="154"/>
      <c r="U96" s="153">
        <f>SUM(U97:U97)</f>
        <v>67.88</v>
      </c>
      <c r="AE96" t="s">
        <v>99</v>
      </c>
    </row>
    <row r="97" spans="1:60" outlineLevel="1" x14ac:dyDescent="0.2">
      <c r="A97" s="142">
        <v>34</v>
      </c>
      <c r="B97" s="142" t="s">
        <v>209</v>
      </c>
      <c r="C97" s="179" t="s">
        <v>210</v>
      </c>
      <c r="D97" s="148" t="s">
        <v>211</v>
      </c>
      <c r="E97" s="155">
        <v>174.04907</v>
      </c>
      <c r="F97" s="158">
        <f>H97+J97</f>
        <v>0</v>
      </c>
      <c r="G97" s="159">
        <f>ROUND(E97*F97,2)</f>
        <v>0</v>
      </c>
      <c r="H97" s="159"/>
      <c r="I97" s="159">
        <f>ROUND(E97*H97,2)</f>
        <v>0</v>
      </c>
      <c r="J97" s="159"/>
      <c r="K97" s="159">
        <f>ROUND(E97*J97,2)</f>
        <v>0</v>
      </c>
      <c r="L97" s="159">
        <v>21</v>
      </c>
      <c r="M97" s="159">
        <f>G97*(1+L97/100)</f>
        <v>0</v>
      </c>
      <c r="N97" s="149">
        <v>0</v>
      </c>
      <c r="O97" s="149">
        <f>ROUND(E97*N97,5)</f>
        <v>0</v>
      </c>
      <c r="P97" s="149">
        <v>0</v>
      </c>
      <c r="Q97" s="149">
        <f>ROUND(E97*P97,5)</f>
        <v>0</v>
      </c>
      <c r="R97" s="149"/>
      <c r="S97" s="149"/>
      <c r="T97" s="150">
        <v>0.39</v>
      </c>
      <c r="U97" s="149">
        <f>ROUND(E97*T97,2)</f>
        <v>67.88</v>
      </c>
      <c r="V97" s="141"/>
      <c r="W97" s="141"/>
      <c r="X97" s="141"/>
      <c r="Y97" s="141"/>
      <c r="Z97" s="141"/>
      <c r="AA97" s="141"/>
      <c r="AB97" s="141"/>
      <c r="AC97" s="141"/>
      <c r="AD97" s="141"/>
      <c r="AE97" s="141" t="s">
        <v>212</v>
      </c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</row>
    <row r="98" spans="1:60" x14ac:dyDescent="0.2">
      <c r="A98" s="143" t="s">
        <v>98</v>
      </c>
      <c r="B98" s="143" t="s">
        <v>69</v>
      </c>
      <c r="C98" s="181" t="s">
        <v>70</v>
      </c>
      <c r="D98" s="152"/>
      <c r="E98" s="157"/>
      <c r="F98" s="160"/>
      <c r="G98" s="160">
        <f>SUMIF(AE99:AE120,"&lt;&gt;NOR",G99:G120)</f>
        <v>0</v>
      </c>
      <c r="H98" s="160"/>
      <c r="I98" s="160">
        <f>SUM(I99:I120)</f>
        <v>0</v>
      </c>
      <c r="J98" s="160"/>
      <c r="K98" s="160">
        <f>SUM(K99:K120)</f>
        <v>0</v>
      </c>
      <c r="L98" s="160"/>
      <c r="M98" s="160">
        <f>SUM(M99:M120)</f>
        <v>0</v>
      </c>
      <c r="N98" s="153"/>
      <c r="O98" s="153">
        <f>SUM(O99:O120)</f>
        <v>0</v>
      </c>
      <c r="P98" s="153"/>
      <c r="Q98" s="153">
        <f>SUM(Q99:Q120)</f>
        <v>0</v>
      </c>
      <c r="R98" s="153"/>
      <c r="S98" s="153"/>
      <c r="T98" s="154"/>
      <c r="U98" s="153">
        <f>SUM(U99:U120)</f>
        <v>57.319999999999993</v>
      </c>
      <c r="AE98" t="s">
        <v>99</v>
      </c>
    </row>
    <row r="99" spans="1:60" outlineLevel="1" x14ac:dyDescent="0.2">
      <c r="A99" s="142">
        <v>35</v>
      </c>
      <c r="B99" s="142" t="s">
        <v>213</v>
      </c>
      <c r="C99" s="179" t="s">
        <v>214</v>
      </c>
      <c r="D99" s="148" t="s">
        <v>211</v>
      </c>
      <c r="E99" s="155">
        <v>53.103737500000001</v>
      </c>
      <c r="F99" s="158">
        <f>H99+J99</f>
        <v>0</v>
      </c>
      <c r="G99" s="159">
        <f>ROUND(E99*F99,2)</f>
        <v>0</v>
      </c>
      <c r="H99" s="159"/>
      <c r="I99" s="159">
        <f>ROUND(E99*H99,2)</f>
        <v>0</v>
      </c>
      <c r="J99" s="159"/>
      <c r="K99" s="159">
        <f>ROUND(E99*J99,2)</f>
        <v>0</v>
      </c>
      <c r="L99" s="159">
        <v>21</v>
      </c>
      <c r="M99" s="159">
        <f>G99*(1+L99/100)</f>
        <v>0</v>
      </c>
      <c r="N99" s="149">
        <v>0</v>
      </c>
      <c r="O99" s="149">
        <f>ROUND(E99*N99,5)</f>
        <v>0</v>
      </c>
      <c r="P99" s="149">
        <v>0</v>
      </c>
      <c r="Q99" s="149">
        <f>ROUND(E99*P99,5)</f>
        <v>0</v>
      </c>
      <c r="R99" s="149"/>
      <c r="S99" s="149"/>
      <c r="T99" s="150">
        <v>0.68799999999999994</v>
      </c>
      <c r="U99" s="149">
        <f>ROUND(E99*T99,2)</f>
        <v>36.54</v>
      </c>
      <c r="V99" s="141"/>
      <c r="W99" s="141"/>
      <c r="X99" s="141"/>
      <c r="Y99" s="141"/>
      <c r="Z99" s="141"/>
      <c r="AA99" s="141"/>
      <c r="AB99" s="141"/>
      <c r="AC99" s="141"/>
      <c r="AD99" s="141"/>
      <c r="AE99" s="141" t="s">
        <v>103</v>
      </c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</row>
    <row r="100" spans="1:60" outlineLevel="1" x14ac:dyDescent="0.2">
      <c r="A100" s="142"/>
      <c r="B100" s="142"/>
      <c r="C100" s="180" t="s">
        <v>298</v>
      </c>
      <c r="D100" s="151"/>
      <c r="E100" s="156">
        <v>8.7777375000000006</v>
      </c>
      <c r="F100" s="159"/>
      <c r="G100" s="159"/>
      <c r="H100" s="159"/>
      <c r="I100" s="159"/>
      <c r="J100" s="159"/>
      <c r="K100" s="159"/>
      <c r="L100" s="159"/>
      <c r="M100" s="159"/>
      <c r="N100" s="149"/>
      <c r="O100" s="149"/>
      <c r="P100" s="149"/>
      <c r="Q100" s="149"/>
      <c r="R100" s="149"/>
      <c r="S100" s="149"/>
      <c r="T100" s="150"/>
      <c r="U100" s="149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 t="s">
        <v>105</v>
      </c>
      <c r="AF100" s="141">
        <v>0</v>
      </c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</row>
    <row r="101" spans="1:60" outlineLevel="1" x14ac:dyDescent="0.2">
      <c r="A101" s="142"/>
      <c r="B101" s="142"/>
      <c r="C101" s="180" t="s">
        <v>299</v>
      </c>
      <c r="D101" s="151"/>
      <c r="E101" s="156">
        <v>17.36</v>
      </c>
      <c r="F101" s="159"/>
      <c r="G101" s="159"/>
      <c r="H101" s="159"/>
      <c r="I101" s="159"/>
      <c r="J101" s="159"/>
      <c r="K101" s="159"/>
      <c r="L101" s="159"/>
      <c r="M101" s="159"/>
      <c r="N101" s="149"/>
      <c r="O101" s="149"/>
      <c r="P101" s="149"/>
      <c r="Q101" s="149"/>
      <c r="R101" s="149"/>
      <c r="S101" s="149"/>
      <c r="T101" s="150"/>
      <c r="U101" s="149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 t="s">
        <v>105</v>
      </c>
      <c r="AF101" s="141">
        <v>0</v>
      </c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</row>
    <row r="102" spans="1:60" outlineLevel="1" x14ac:dyDescent="0.2">
      <c r="A102" s="142"/>
      <c r="B102" s="142"/>
      <c r="C102" s="180" t="s">
        <v>300</v>
      </c>
      <c r="D102" s="151"/>
      <c r="E102" s="156">
        <v>1.75</v>
      </c>
      <c r="F102" s="159"/>
      <c r="G102" s="159"/>
      <c r="H102" s="159"/>
      <c r="I102" s="159"/>
      <c r="J102" s="159"/>
      <c r="K102" s="159"/>
      <c r="L102" s="159"/>
      <c r="M102" s="159"/>
      <c r="N102" s="149"/>
      <c r="O102" s="149"/>
      <c r="P102" s="149"/>
      <c r="Q102" s="149"/>
      <c r="R102" s="149"/>
      <c r="S102" s="149"/>
      <c r="T102" s="150"/>
      <c r="U102" s="149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 t="s">
        <v>105</v>
      </c>
      <c r="AF102" s="141">
        <v>0</v>
      </c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</row>
    <row r="103" spans="1:60" outlineLevel="1" x14ac:dyDescent="0.2">
      <c r="A103" s="142"/>
      <c r="B103" s="142"/>
      <c r="C103" s="180" t="s">
        <v>301</v>
      </c>
      <c r="D103" s="151"/>
      <c r="E103" s="156">
        <v>25.216000000000001</v>
      </c>
      <c r="F103" s="159"/>
      <c r="G103" s="159"/>
      <c r="H103" s="159"/>
      <c r="I103" s="159"/>
      <c r="J103" s="159"/>
      <c r="K103" s="159"/>
      <c r="L103" s="159"/>
      <c r="M103" s="159"/>
      <c r="N103" s="149"/>
      <c r="O103" s="149"/>
      <c r="P103" s="149"/>
      <c r="Q103" s="149"/>
      <c r="R103" s="149"/>
      <c r="S103" s="149"/>
      <c r="T103" s="150"/>
      <c r="U103" s="149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 t="s">
        <v>105</v>
      </c>
      <c r="AF103" s="141">
        <v>0</v>
      </c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</row>
    <row r="104" spans="1:60" outlineLevel="1" x14ac:dyDescent="0.2">
      <c r="A104" s="142">
        <v>36</v>
      </c>
      <c r="B104" s="142" t="s">
        <v>219</v>
      </c>
      <c r="C104" s="179" t="s">
        <v>220</v>
      </c>
      <c r="D104" s="148" t="s">
        <v>211</v>
      </c>
      <c r="E104" s="155">
        <v>22.953737500000003</v>
      </c>
      <c r="F104" s="158">
        <f>H104+J104</f>
        <v>0</v>
      </c>
      <c r="G104" s="159">
        <f>ROUND(E104*F104,2)</f>
        <v>0</v>
      </c>
      <c r="H104" s="159"/>
      <c r="I104" s="159">
        <f>ROUND(E104*H104,2)</f>
        <v>0</v>
      </c>
      <c r="J104" s="159"/>
      <c r="K104" s="159">
        <f>ROUND(E104*J104,2)</f>
        <v>0</v>
      </c>
      <c r="L104" s="159">
        <v>21</v>
      </c>
      <c r="M104" s="159">
        <f>G104*(1+L104/100)</f>
        <v>0</v>
      </c>
      <c r="N104" s="149">
        <v>0</v>
      </c>
      <c r="O104" s="149">
        <f>ROUND(E104*N104,5)</f>
        <v>0</v>
      </c>
      <c r="P104" s="149">
        <v>0</v>
      </c>
      <c r="Q104" s="149">
        <f>ROUND(E104*P104,5)</f>
        <v>0</v>
      </c>
      <c r="R104" s="149"/>
      <c r="S104" s="149"/>
      <c r="T104" s="150">
        <v>0.01</v>
      </c>
      <c r="U104" s="149">
        <f>ROUND(E104*T104,2)</f>
        <v>0.23</v>
      </c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 t="s">
        <v>103</v>
      </c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</row>
    <row r="105" spans="1:60" outlineLevel="1" x14ac:dyDescent="0.2">
      <c r="A105" s="142"/>
      <c r="B105" s="142"/>
      <c r="C105" s="180" t="s">
        <v>302</v>
      </c>
      <c r="D105" s="151"/>
      <c r="E105" s="156">
        <v>8.1</v>
      </c>
      <c r="F105" s="159"/>
      <c r="G105" s="159"/>
      <c r="H105" s="159"/>
      <c r="I105" s="159"/>
      <c r="J105" s="159"/>
      <c r="K105" s="159"/>
      <c r="L105" s="159"/>
      <c r="M105" s="159"/>
      <c r="N105" s="149"/>
      <c r="O105" s="149"/>
      <c r="P105" s="149"/>
      <c r="Q105" s="149"/>
      <c r="R105" s="149"/>
      <c r="S105" s="149"/>
      <c r="T105" s="150"/>
      <c r="U105" s="149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 t="s">
        <v>105</v>
      </c>
      <c r="AF105" s="141">
        <v>0</v>
      </c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</row>
    <row r="106" spans="1:60" outlineLevel="1" x14ac:dyDescent="0.2">
      <c r="A106" s="142"/>
      <c r="B106" s="142"/>
      <c r="C106" s="180" t="s">
        <v>303</v>
      </c>
      <c r="D106" s="151"/>
      <c r="E106" s="156">
        <v>6.0759999999999996</v>
      </c>
      <c r="F106" s="159"/>
      <c r="G106" s="159"/>
      <c r="H106" s="159"/>
      <c r="I106" s="159"/>
      <c r="J106" s="159"/>
      <c r="K106" s="159"/>
      <c r="L106" s="159"/>
      <c r="M106" s="159"/>
      <c r="N106" s="149"/>
      <c r="O106" s="149"/>
      <c r="P106" s="149"/>
      <c r="Q106" s="149"/>
      <c r="R106" s="149"/>
      <c r="S106" s="149"/>
      <c r="T106" s="150"/>
      <c r="U106" s="149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 t="s">
        <v>105</v>
      </c>
      <c r="AF106" s="141">
        <v>0</v>
      </c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</row>
    <row r="107" spans="1:60" outlineLevel="1" x14ac:dyDescent="0.2">
      <c r="A107" s="142"/>
      <c r="B107" s="142"/>
      <c r="C107" s="180" t="s">
        <v>304</v>
      </c>
      <c r="D107" s="151"/>
      <c r="E107" s="156">
        <v>8.7777375000000006</v>
      </c>
      <c r="F107" s="159"/>
      <c r="G107" s="159"/>
      <c r="H107" s="159"/>
      <c r="I107" s="159"/>
      <c r="J107" s="159"/>
      <c r="K107" s="159"/>
      <c r="L107" s="159"/>
      <c r="M107" s="159"/>
      <c r="N107" s="149"/>
      <c r="O107" s="149"/>
      <c r="P107" s="149"/>
      <c r="Q107" s="149"/>
      <c r="R107" s="149"/>
      <c r="S107" s="149"/>
      <c r="T107" s="150"/>
      <c r="U107" s="149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 t="s">
        <v>105</v>
      </c>
      <c r="AF107" s="141">
        <v>0</v>
      </c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</row>
    <row r="108" spans="1:60" outlineLevel="1" x14ac:dyDescent="0.2">
      <c r="A108" s="142">
        <v>37</v>
      </c>
      <c r="B108" s="142" t="s">
        <v>224</v>
      </c>
      <c r="C108" s="179" t="s">
        <v>225</v>
      </c>
      <c r="D108" s="148" t="s">
        <v>211</v>
      </c>
      <c r="E108" s="155">
        <v>573.85</v>
      </c>
      <c r="F108" s="158">
        <f>H108+J108</f>
        <v>0</v>
      </c>
      <c r="G108" s="159">
        <f>ROUND(E108*F108,2)</f>
        <v>0</v>
      </c>
      <c r="H108" s="159"/>
      <c r="I108" s="159">
        <f>ROUND(E108*H108,2)</f>
        <v>0</v>
      </c>
      <c r="J108" s="159"/>
      <c r="K108" s="159">
        <f>ROUND(E108*J108,2)</f>
        <v>0</v>
      </c>
      <c r="L108" s="159">
        <v>21</v>
      </c>
      <c r="M108" s="159">
        <f>G108*(1+L108/100)</f>
        <v>0</v>
      </c>
      <c r="N108" s="149">
        <v>0</v>
      </c>
      <c r="O108" s="149">
        <f>ROUND(E108*N108,5)</f>
        <v>0</v>
      </c>
      <c r="P108" s="149">
        <v>0</v>
      </c>
      <c r="Q108" s="149">
        <f>ROUND(E108*P108,5)</f>
        <v>0</v>
      </c>
      <c r="R108" s="149"/>
      <c r="S108" s="149"/>
      <c r="T108" s="150">
        <v>0</v>
      </c>
      <c r="U108" s="149">
        <f>ROUND(E108*T108,2)</f>
        <v>0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 t="s">
        <v>103</v>
      </c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</row>
    <row r="109" spans="1:60" outlineLevel="1" x14ac:dyDescent="0.2">
      <c r="A109" s="142"/>
      <c r="B109" s="142"/>
      <c r="C109" s="180" t="s">
        <v>305</v>
      </c>
      <c r="D109" s="151"/>
      <c r="E109" s="156">
        <v>573.85</v>
      </c>
      <c r="F109" s="159"/>
      <c r="G109" s="159"/>
      <c r="H109" s="159"/>
      <c r="I109" s="159"/>
      <c r="J109" s="159"/>
      <c r="K109" s="159"/>
      <c r="L109" s="159"/>
      <c r="M109" s="159"/>
      <c r="N109" s="149"/>
      <c r="O109" s="149"/>
      <c r="P109" s="149"/>
      <c r="Q109" s="149"/>
      <c r="R109" s="149"/>
      <c r="S109" s="149"/>
      <c r="T109" s="150"/>
      <c r="U109" s="149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 t="s">
        <v>105</v>
      </c>
      <c r="AF109" s="141">
        <v>0</v>
      </c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</row>
    <row r="110" spans="1:60" ht="22.5" outlineLevel="1" x14ac:dyDescent="0.2">
      <c r="A110" s="142">
        <v>38</v>
      </c>
      <c r="B110" s="142" t="s">
        <v>227</v>
      </c>
      <c r="C110" s="179" t="s">
        <v>228</v>
      </c>
      <c r="D110" s="148" t="s">
        <v>211</v>
      </c>
      <c r="E110" s="155">
        <v>22.95374</v>
      </c>
      <c r="F110" s="158">
        <f>H110+J110</f>
        <v>0</v>
      </c>
      <c r="G110" s="159">
        <f>ROUND(E110*F110,2)</f>
        <v>0</v>
      </c>
      <c r="H110" s="159"/>
      <c r="I110" s="159">
        <f>ROUND(E110*H110,2)</f>
        <v>0</v>
      </c>
      <c r="J110" s="159"/>
      <c r="K110" s="159">
        <f>ROUND(E110*J110,2)</f>
        <v>0</v>
      </c>
      <c r="L110" s="159">
        <v>21</v>
      </c>
      <c r="M110" s="159">
        <f>G110*(1+L110/100)</f>
        <v>0</v>
      </c>
      <c r="N110" s="149">
        <v>0</v>
      </c>
      <c r="O110" s="149">
        <f>ROUND(E110*N110,5)</f>
        <v>0</v>
      </c>
      <c r="P110" s="149">
        <v>0</v>
      </c>
      <c r="Q110" s="149">
        <f>ROUND(E110*P110,5)</f>
        <v>0</v>
      </c>
      <c r="R110" s="149"/>
      <c r="S110" s="149"/>
      <c r="T110" s="150">
        <v>0</v>
      </c>
      <c r="U110" s="149">
        <f>ROUND(E110*T110,2)</f>
        <v>0</v>
      </c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 t="s">
        <v>103</v>
      </c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</row>
    <row r="111" spans="1:60" outlineLevel="1" x14ac:dyDescent="0.2">
      <c r="A111" s="142">
        <v>39</v>
      </c>
      <c r="B111" s="142" t="s">
        <v>219</v>
      </c>
      <c r="C111" s="179" t="s">
        <v>220</v>
      </c>
      <c r="D111" s="148" t="s">
        <v>211</v>
      </c>
      <c r="E111" s="155">
        <v>119.47915500000001</v>
      </c>
      <c r="F111" s="158">
        <f>H111+J111</f>
        <v>0</v>
      </c>
      <c r="G111" s="159">
        <f>ROUND(E111*F111,2)</f>
        <v>0</v>
      </c>
      <c r="H111" s="159"/>
      <c r="I111" s="159">
        <f>ROUND(E111*H111,2)</f>
        <v>0</v>
      </c>
      <c r="J111" s="159"/>
      <c r="K111" s="159">
        <f>ROUND(E111*J111,2)</f>
        <v>0</v>
      </c>
      <c r="L111" s="159">
        <v>21</v>
      </c>
      <c r="M111" s="159">
        <f>G111*(1+L111/100)</f>
        <v>0</v>
      </c>
      <c r="N111" s="149">
        <v>0</v>
      </c>
      <c r="O111" s="149">
        <f>ROUND(E111*N111,5)</f>
        <v>0</v>
      </c>
      <c r="P111" s="149">
        <v>0</v>
      </c>
      <c r="Q111" s="149">
        <f>ROUND(E111*P111,5)</f>
        <v>0</v>
      </c>
      <c r="R111" s="149"/>
      <c r="S111" s="149"/>
      <c r="T111" s="150">
        <v>0.01</v>
      </c>
      <c r="U111" s="149">
        <f>ROUND(E111*T111,2)</f>
        <v>1.19</v>
      </c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 t="s">
        <v>103</v>
      </c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</row>
    <row r="112" spans="1:60" outlineLevel="1" x14ac:dyDescent="0.2">
      <c r="A112" s="142"/>
      <c r="B112" s="142"/>
      <c r="C112" s="180" t="s">
        <v>306</v>
      </c>
      <c r="D112" s="151"/>
      <c r="E112" s="156">
        <v>101.33199999999999</v>
      </c>
      <c r="F112" s="159"/>
      <c r="G112" s="159"/>
      <c r="H112" s="159"/>
      <c r="I112" s="159"/>
      <c r="J112" s="159"/>
      <c r="K112" s="159"/>
      <c r="L112" s="159"/>
      <c r="M112" s="159"/>
      <c r="N112" s="149"/>
      <c r="O112" s="149"/>
      <c r="P112" s="149"/>
      <c r="Q112" s="149"/>
      <c r="R112" s="149"/>
      <c r="S112" s="149"/>
      <c r="T112" s="150"/>
      <c r="U112" s="149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 t="s">
        <v>105</v>
      </c>
      <c r="AF112" s="141">
        <v>0</v>
      </c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</row>
    <row r="113" spans="1:60" outlineLevel="1" x14ac:dyDescent="0.2">
      <c r="A113" s="142"/>
      <c r="B113" s="142"/>
      <c r="C113" s="180" t="s">
        <v>307</v>
      </c>
      <c r="D113" s="151"/>
      <c r="E113" s="156">
        <v>10.946355000000001</v>
      </c>
      <c r="F113" s="159"/>
      <c r="G113" s="159"/>
      <c r="H113" s="159"/>
      <c r="I113" s="159"/>
      <c r="J113" s="159"/>
      <c r="K113" s="159"/>
      <c r="L113" s="159"/>
      <c r="M113" s="159"/>
      <c r="N113" s="149"/>
      <c r="O113" s="149"/>
      <c r="P113" s="149"/>
      <c r="Q113" s="149"/>
      <c r="R113" s="149"/>
      <c r="S113" s="149"/>
      <c r="T113" s="150"/>
      <c r="U113" s="149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 t="s">
        <v>105</v>
      </c>
      <c r="AF113" s="141">
        <v>0</v>
      </c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</row>
    <row r="114" spans="1:60" outlineLevel="1" x14ac:dyDescent="0.2">
      <c r="A114" s="142"/>
      <c r="B114" s="142"/>
      <c r="C114" s="180" t="s">
        <v>308</v>
      </c>
      <c r="D114" s="151"/>
      <c r="E114" s="156">
        <v>2.1576</v>
      </c>
      <c r="F114" s="159"/>
      <c r="G114" s="159"/>
      <c r="H114" s="159"/>
      <c r="I114" s="159"/>
      <c r="J114" s="159"/>
      <c r="K114" s="159"/>
      <c r="L114" s="159"/>
      <c r="M114" s="159"/>
      <c r="N114" s="149"/>
      <c r="O114" s="149"/>
      <c r="P114" s="149"/>
      <c r="Q114" s="149"/>
      <c r="R114" s="149"/>
      <c r="S114" s="149"/>
      <c r="T114" s="150"/>
      <c r="U114" s="149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 t="s">
        <v>105</v>
      </c>
      <c r="AF114" s="141">
        <v>0</v>
      </c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</row>
    <row r="115" spans="1:60" outlineLevel="1" x14ac:dyDescent="0.2">
      <c r="A115" s="142"/>
      <c r="B115" s="142"/>
      <c r="C115" s="180" t="s">
        <v>309</v>
      </c>
      <c r="D115" s="151"/>
      <c r="E115" s="156">
        <v>5.0431999999999997</v>
      </c>
      <c r="F115" s="159"/>
      <c r="G115" s="159"/>
      <c r="H115" s="159"/>
      <c r="I115" s="159"/>
      <c r="J115" s="159"/>
      <c r="K115" s="159"/>
      <c r="L115" s="159"/>
      <c r="M115" s="159"/>
      <c r="N115" s="149"/>
      <c r="O115" s="149"/>
      <c r="P115" s="149"/>
      <c r="Q115" s="149"/>
      <c r="R115" s="149"/>
      <c r="S115" s="149"/>
      <c r="T115" s="150"/>
      <c r="U115" s="149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 t="s">
        <v>105</v>
      </c>
      <c r="AF115" s="141">
        <v>0</v>
      </c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</row>
    <row r="116" spans="1:60" outlineLevel="1" x14ac:dyDescent="0.2">
      <c r="A116" s="142">
        <v>40</v>
      </c>
      <c r="B116" s="142" t="s">
        <v>224</v>
      </c>
      <c r="C116" s="179" t="s">
        <v>225</v>
      </c>
      <c r="D116" s="148" t="s">
        <v>211</v>
      </c>
      <c r="E116" s="155">
        <v>572.18000000000006</v>
      </c>
      <c r="F116" s="158">
        <f>H116+J116</f>
        <v>0</v>
      </c>
      <c r="G116" s="159">
        <f>ROUND(E116*F116,2)</f>
        <v>0</v>
      </c>
      <c r="H116" s="159"/>
      <c r="I116" s="159">
        <f>ROUND(E116*H116,2)</f>
        <v>0</v>
      </c>
      <c r="J116" s="159"/>
      <c r="K116" s="159">
        <f>ROUND(E116*J116,2)</f>
        <v>0</v>
      </c>
      <c r="L116" s="159">
        <v>21</v>
      </c>
      <c r="M116" s="159">
        <f>G116*(1+L116/100)</f>
        <v>0</v>
      </c>
      <c r="N116" s="149">
        <v>0</v>
      </c>
      <c r="O116" s="149">
        <f>ROUND(E116*N116,5)</f>
        <v>0</v>
      </c>
      <c r="P116" s="149">
        <v>0</v>
      </c>
      <c r="Q116" s="149">
        <f>ROUND(E116*P116,5)</f>
        <v>0</v>
      </c>
      <c r="R116" s="149"/>
      <c r="S116" s="149"/>
      <c r="T116" s="150">
        <v>0</v>
      </c>
      <c r="U116" s="149">
        <f>ROUND(E116*T116,2)</f>
        <v>0</v>
      </c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 t="s">
        <v>103</v>
      </c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</row>
    <row r="117" spans="1:60" outlineLevel="1" x14ac:dyDescent="0.2">
      <c r="A117" s="142"/>
      <c r="B117" s="142"/>
      <c r="C117" s="180" t="s">
        <v>310</v>
      </c>
      <c r="D117" s="151"/>
      <c r="E117" s="156">
        <v>572.17999999999995</v>
      </c>
      <c r="F117" s="159"/>
      <c r="G117" s="159"/>
      <c r="H117" s="159"/>
      <c r="I117" s="159"/>
      <c r="J117" s="159"/>
      <c r="K117" s="159"/>
      <c r="L117" s="159"/>
      <c r="M117" s="159"/>
      <c r="N117" s="149"/>
      <c r="O117" s="149"/>
      <c r="P117" s="149"/>
      <c r="Q117" s="149"/>
      <c r="R117" s="149"/>
      <c r="S117" s="149"/>
      <c r="T117" s="150"/>
      <c r="U117" s="149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 t="s">
        <v>105</v>
      </c>
      <c r="AF117" s="141">
        <v>0</v>
      </c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</row>
    <row r="118" spans="1:60" ht="22.5" outlineLevel="1" x14ac:dyDescent="0.2">
      <c r="A118" s="142">
        <v>41</v>
      </c>
      <c r="B118" s="142" t="s">
        <v>234</v>
      </c>
      <c r="C118" s="179" t="s">
        <v>235</v>
      </c>
      <c r="D118" s="148" t="s">
        <v>211</v>
      </c>
      <c r="E118" s="155">
        <v>119.47915999999999</v>
      </c>
      <c r="F118" s="158">
        <f>H118+J118</f>
        <v>0</v>
      </c>
      <c r="G118" s="159">
        <f>ROUND(E118*F118,2)</f>
        <v>0</v>
      </c>
      <c r="H118" s="159"/>
      <c r="I118" s="159">
        <f>ROUND(E118*H118,2)</f>
        <v>0</v>
      </c>
      <c r="J118" s="159"/>
      <c r="K118" s="159">
        <f>ROUND(E118*J118,2)</f>
        <v>0</v>
      </c>
      <c r="L118" s="159">
        <v>21</v>
      </c>
      <c r="M118" s="159">
        <f>G118*(1+L118/100)</f>
        <v>0</v>
      </c>
      <c r="N118" s="149">
        <v>0</v>
      </c>
      <c r="O118" s="149">
        <f>ROUND(E118*N118,5)</f>
        <v>0</v>
      </c>
      <c r="P118" s="149">
        <v>0</v>
      </c>
      <c r="Q118" s="149">
        <f>ROUND(E118*P118,5)</f>
        <v>0</v>
      </c>
      <c r="R118" s="149"/>
      <c r="S118" s="149"/>
      <c r="T118" s="150">
        <v>0</v>
      </c>
      <c r="U118" s="149">
        <f>ROUND(E118*T118,2)</f>
        <v>0</v>
      </c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 t="s">
        <v>103</v>
      </c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</row>
    <row r="119" spans="1:60" outlineLevel="1" x14ac:dyDescent="0.2">
      <c r="A119" s="142">
        <v>42</v>
      </c>
      <c r="B119" s="142" t="s">
        <v>236</v>
      </c>
      <c r="C119" s="179" t="s">
        <v>237</v>
      </c>
      <c r="D119" s="148" t="s">
        <v>211</v>
      </c>
      <c r="E119" s="155">
        <v>195.53299999999999</v>
      </c>
      <c r="F119" s="158">
        <f>H119+J119</f>
        <v>0</v>
      </c>
      <c r="G119" s="159">
        <f>ROUND(E119*F119,2)</f>
        <v>0</v>
      </c>
      <c r="H119" s="159"/>
      <c r="I119" s="159">
        <f>ROUND(E119*H119,2)</f>
        <v>0</v>
      </c>
      <c r="J119" s="159"/>
      <c r="K119" s="159">
        <f>ROUND(E119*J119,2)</f>
        <v>0</v>
      </c>
      <c r="L119" s="159">
        <v>21</v>
      </c>
      <c r="M119" s="159">
        <f>G119*(1+L119/100)</f>
        <v>0</v>
      </c>
      <c r="N119" s="149">
        <v>0</v>
      </c>
      <c r="O119" s="149">
        <f>ROUND(E119*N119,5)</f>
        <v>0</v>
      </c>
      <c r="P119" s="149">
        <v>0</v>
      </c>
      <c r="Q119" s="149">
        <f>ROUND(E119*P119,5)</f>
        <v>0</v>
      </c>
      <c r="R119" s="149"/>
      <c r="S119" s="149"/>
      <c r="T119" s="150">
        <v>9.9000000000000005E-2</v>
      </c>
      <c r="U119" s="149">
        <f>ROUND(E119*T119,2)</f>
        <v>19.36</v>
      </c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 t="s">
        <v>103</v>
      </c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</row>
    <row r="120" spans="1:60" outlineLevel="1" x14ac:dyDescent="0.2">
      <c r="A120" s="169"/>
      <c r="B120" s="169"/>
      <c r="C120" s="182" t="s">
        <v>311</v>
      </c>
      <c r="D120" s="170"/>
      <c r="E120" s="171">
        <v>195.53299999999999</v>
      </c>
      <c r="F120" s="172"/>
      <c r="G120" s="172"/>
      <c r="H120" s="172"/>
      <c r="I120" s="172"/>
      <c r="J120" s="172"/>
      <c r="K120" s="172"/>
      <c r="L120" s="172"/>
      <c r="M120" s="172"/>
      <c r="N120" s="173"/>
      <c r="O120" s="173"/>
      <c r="P120" s="173"/>
      <c r="Q120" s="173"/>
      <c r="R120" s="173"/>
      <c r="S120" s="173"/>
      <c r="T120" s="174"/>
      <c r="U120" s="173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 t="s">
        <v>105</v>
      </c>
      <c r="AF120" s="141">
        <v>0</v>
      </c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</row>
    <row r="121" spans="1:60" x14ac:dyDescent="0.2">
      <c r="A121" s="4"/>
      <c r="B121" s="5" t="s">
        <v>239</v>
      </c>
      <c r="C121" s="183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AC121">
        <v>12</v>
      </c>
      <c r="AD121">
        <v>21</v>
      </c>
    </row>
    <row r="122" spans="1:60" x14ac:dyDescent="0.2">
      <c r="A122" s="217"/>
      <c r="B122" s="218" t="s">
        <v>28</v>
      </c>
      <c r="C122" s="219" t="s">
        <v>239</v>
      </c>
      <c r="D122" s="220"/>
      <c r="E122" s="220"/>
      <c r="F122" s="220"/>
      <c r="G122" s="221">
        <f>G8+G42+G66+G68+G87+G96+G98</f>
        <v>0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AC122">
        <f>SUMIF(L7:L120,AC121,G7:G120)</f>
        <v>0</v>
      </c>
      <c r="AD122">
        <f>SUMIF(L7:L120,AD121,G7:G120)</f>
        <v>0</v>
      </c>
      <c r="AE122" t="s">
        <v>240</v>
      </c>
    </row>
    <row r="123" spans="1:60" x14ac:dyDescent="0.2">
      <c r="A123" s="4"/>
      <c r="B123" s="5" t="s">
        <v>239</v>
      </c>
      <c r="C123" s="183" t="s">
        <v>239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60" x14ac:dyDescent="0.2">
      <c r="A124" s="4"/>
      <c r="B124" s="5" t="s">
        <v>239</v>
      </c>
      <c r="C124" s="183" t="s">
        <v>239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60" x14ac:dyDescent="0.2">
      <c r="A125" s="355" t="s">
        <v>241</v>
      </c>
      <c r="B125" s="355"/>
      <c r="C125" s="35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60" x14ac:dyDescent="0.2">
      <c r="A126" s="336"/>
      <c r="B126" s="337"/>
      <c r="C126" s="338"/>
      <c r="D126" s="337"/>
      <c r="E126" s="337"/>
      <c r="F126" s="337"/>
      <c r="G126" s="339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AE126" t="s">
        <v>242</v>
      </c>
    </row>
    <row r="127" spans="1:60" x14ac:dyDescent="0.2">
      <c r="A127" s="340"/>
      <c r="B127" s="341"/>
      <c r="C127" s="342"/>
      <c r="D127" s="341"/>
      <c r="E127" s="341"/>
      <c r="F127" s="341"/>
      <c r="G127" s="34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60" x14ac:dyDescent="0.2">
      <c r="A128" s="340"/>
      <c r="B128" s="341"/>
      <c r="C128" s="342"/>
      <c r="D128" s="341"/>
      <c r="E128" s="341"/>
      <c r="F128" s="341"/>
      <c r="G128" s="34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31" x14ac:dyDescent="0.2">
      <c r="A129" s="340"/>
      <c r="B129" s="341"/>
      <c r="C129" s="342"/>
      <c r="D129" s="341"/>
      <c r="E129" s="341"/>
      <c r="F129" s="341"/>
      <c r="G129" s="34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31" x14ac:dyDescent="0.2">
      <c r="A130" s="344"/>
      <c r="B130" s="345"/>
      <c r="C130" s="346"/>
      <c r="D130" s="345"/>
      <c r="E130" s="345"/>
      <c r="F130" s="345"/>
      <c r="G130" s="34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31" x14ac:dyDescent="0.2">
      <c r="A131" s="4"/>
      <c r="B131" s="5" t="s">
        <v>239</v>
      </c>
      <c r="C131" s="183" t="s">
        <v>239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31" x14ac:dyDescent="0.2">
      <c r="C132" s="185"/>
      <c r="AE132" t="s">
        <v>243</v>
      </c>
    </row>
  </sheetData>
  <mergeCells count="6">
    <mergeCell ref="A126:G130"/>
    <mergeCell ref="A1:G1"/>
    <mergeCell ref="C2:G2"/>
    <mergeCell ref="C3:G3"/>
    <mergeCell ref="C4:G4"/>
    <mergeCell ref="A125:C125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BE23-03CA-425E-87E2-D59F286EF793}">
  <sheetPr>
    <tabColor rgb="FF66FF66"/>
  </sheetPr>
  <dimension ref="A1:O57"/>
  <sheetViews>
    <sheetView showGridLines="0" topLeftCell="B3" zoomScaleNormal="100" zoomScaleSheetLayoutView="75" workbookViewId="0">
      <selection activeCell="F39" sqref="F3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98" t="s">
        <v>42</v>
      </c>
      <c r="C1" s="299"/>
      <c r="D1" s="299"/>
      <c r="E1" s="299"/>
      <c r="F1" s="299"/>
      <c r="G1" s="299"/>
      <c r="H1" s="299"/>
      <c r="I1" s="299"/>
      <c r="J1" s="300"/>
    </row>
    <row r="2" spans="1:15" ht="23.25" customHeight="1" x14ac:dyDescent="0.2">
      <c r="A2" s="3"/>
      <c r="B2" s="72" t="s">
        <v>40</v>
      </c>
      <c r="C2" s="73"/>
      <c r="D2" s="301" t="s">
        <v>312</v>
      </c>
      <c r="E2" s="302"/>
      <c r="F2" s="302"/>
      <c r="G2" s="302"/>
      <c r="H2" s="302"/>
      <c r="I2" s="302"/>
      <c r="J2" s="303"/>
      <c r="O2" s="1"/>
    </row>
    <row r="3" spans="1:15" ht="23.25" customHeight="1" x14ac:dyDescent="0.2">
      <c r="A3" s="3"/>
      <c r="B3" s="74" t="s">
        <v>45</v>
      </c>
      <c r="C3" s="75"/>
      <c r="D3" s="317" t="s">
        <v>43</v>
      </c>
      <c r="E3" s="318"/>
      <c r="F3" s="318"/>
      <c r="G3" s="318"/>
      <c r="H3" s="318"/>
      <c r="I3" s="318"/>
      <c r="J3" s="319"/>
    </row>
    <row r="4" spans="1:15" ht="23.25" hidden="1" customHeight="1" x14ac:dyDescent="0.2">
      <c r="A4" s="3"/>
      <c r="B4" s="76" t="s">
        <v>44</v>
      </c>
      <c r="C4" s="77"/>
      <c r="D4" s="78"/>
      <c r="E4" s="78"/>
      <c r="F4" s="79"/>
      <c r="G4" s="79"/>
      <c r="H4" s="79"/>
      <c r="I4" s="79"/>
      <c r="J4" s="80"/>
    </row>
    <row r="5" spans="1:15" ht="24" customHeight="1" x14ac:dyDescent="0.2">
      <c r="A5" s="3"/>
      <c r="B5" s="39" t="s">
        <v>21</v>
      </c>
      <c r="D5" s="81" t="s">
        <v>47</v>
      </c>
      <c r="E5" s="22"/>
      <c r="F5" s="22"/>
      <c r="G5" s="22"/>
      <c r="H5" s="24" t="s">
        <v>33</v>
      </c>
      <c r="I5" s="81" t="s">
        <v>50</v>
      </c>
      <c r="J5" s="9"/>
    </row>
    <row r="6" spans="1:15" ht="15.75" customHeight="1" x14ac:dyDescent="0.2">
      <c r="A6" s="3"/>
      <c r="B6" s="34"/>
      <c r="C6" s="22"/>
      <c r="D6" s="81" t="s">
        <v>48</v>
      </c>
      <c r="E6" s="22"/>
      <c r="F6" s="22"/>
      <c r="G6" s="22"/>
      <c r="H6" s="24" t="s">
        <v>34</v>
      </c>
      <c r="I6" s="81" t="s">
        <v>51</v>
      </c>
      <c r="J6" s="9"/>
    </row>
    <row r="7" spans="1:15" ht="15.75" customHeight="1" x14ac:dyDescent="0.2">
      <c r="A7" s="3"/>
      <c r="B7" s="35"/>
      <c r="C7" s="82" t="s">
        <v>49</v>
      </c>
      <c r="D7" s="71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307"/>
      <c r="E11" s="307"/>
      <c r="F11" s="307"/>
      <c r="G11" s="307"/>
      <c r="H11" s="24" t="s">
        <v>33</v>
      </c>
      <c r="I11" s="83"/>
      <c r="J11" s="9"/>
    </row>
    <row r="12" spans="1:15" ht="15.75" customHeight="1" x14ac:dyDescent="0.2">
      <c r="A12" s="3"/>
      <c r="B12" s="34"/>
      <c r="C12" s="22"/>
      <c r="D12" s="308"/>
      <c r="E12" s="308"/>
      <c r="F12" s="308"/>
      <c r="G12" s="308"/>
      <c r="H12" s="24" t="s">
        <v>34</v>
      </c>
      <c r="I12" s="83"/>
      <c r="J12" s="9"/>
    </row>
    <row r="13" spans="1:15" ht="15.75" customHeight="1" x14ac:dyDescent="0.2">
      <c r="A13" s="3"/>
      <c r="B13" s="35"/>
      <c r="C13" s="84"/>
      <c r="D13" s="297"/>
      <c r="E13" s="297"/>
      <c r="F13" s="297"/>
      <c r="G13" s="297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94"/>
      <c r="F15" s="294"/>
      <c r="G15" s="295"/>
      <c r="H15" s="295"/>
      <c r="I15" s="295" t="s">
        <v>28</v>
      </c>
      <c r="J15" s="296"/>
    </row>
    <row r="16" spans="1:15" ht="23.25" customHeight="1" x14ac:dyDescent="0.2">
      <c r="A16" s="130" t="s">
        <v>23</v>
      </c>
      <c r="B16" s="131" t="s">
        <v>23</v>
      </c>
      <c r="C16" s="186"/>
      <c r="D16" s="187"/>
      <c r="E16" s="291"/>
      <c r="F16" s="292"/>
      <c r="G16" s="291"/>
      <c r="H16" s="292"/>
      <c r="I16" s="291">
        <f>SUMIF(F47:F53,A16,I47:I53)+SUMIF(F47:F53,"PSU",I47:I53)</f>
        <v>0</v>
      </c>
      <c r="J16" s="293"/>
    </row>
    <row r="17" spans="1:10" ht="23.25" customHeight="1" x14ac:dyDescent="0.2">
      <c r="A17" s="130" t="s">
        <v>24</v>
      </c>
      <c r="B17" s="131" t="s">
        <v>24</v>
      </c>
      <c r="C17" s="186"/>
      <c r="D17" s="187"/>
      <c r="E17" s="291"/>
      <c r="F17" s="292"/>
      <c r="G17" s="291"/>
      <c r="H17" s="292"/>
      <c r="I17" s="291">
        <f>SUMIF(F47:F53,A17,I47:I53)</f>
        <v>0</v>
      </c>
      <c r="J17" s="293"/>
    </row>
    <row r="18" spans="1:10" ht="23.25" customHeight="1" x14ac:dyDescent="0.2">
      <c r="A18" s="130" t="s">
        <v>25</v>
      </c>
      <c r="B18" s="131" t="s">
        <v>25</v>
      </c>
      <c r="C18" s="186"/>
      <c r="D18" s="187"/>
      <c r="E18" s="291"/>
      <c r="F18" s="292"/>
      <c r="G18" s="291"/>
      <c r="H18" s="292"/>
      <c r="I18" s="291">
        <f>SUMIF(F47:F53,A18,I47:I53)</f>
        <v>0</v>
      </c>
      <c r="J18" s="293"/>
    </row>
    <row r="19" spans="1:10" ht="23.25" customHeight="1" x14ac:dyDescent="0.2">
      <c r="A19" s="130" t="s">
        <v>71</v>
      </c>
      <c r="B19" s="131" t="s">
        <v>26</v>
      </c>
      <c r="C19" s="186"/>
      <c r="D19" s="187"/>
      <c r="E19" s="291"/>
      <c r="F19" s="292"/>
      <c r="G19" s="291"/>
      <c r="H19" s="292"/>
      <c r="I19" s="291">
        <f>SUMIF(F47:F53,A19,I47:I53)</f>
        <v>0</v>
      </c>
      <c r="J19" s="293"/>
    </row>
    <row r="20" spans="1:10" ht="23.25" customHeight="1" x14ac:dyDescent="0.2">
      <c r="A20" s="130" t="s">
        <v>72</v>
      </c>
      <c r="B20" s="131" t="s">
        <v>27</v>
      </c>
      <c r="C20" s="186"/>
      <c r="D20" s="187"/>
      <c r="E20" s="291"/>
      <c r="F20" s="292"/>
      <c r="G20" s="291"/>
      <c r="H20" s="292"/>
      <c r="I20" s="291">
        <f>SUMIF(F47:F53,A20,I47:I53)</f>
        <v>0</v>
      </c>
      <c r="J20" s="293"/>
    </row>
    <row r="21" spans="1:10" ht="23.25" customHeight="1" x14ac:dyDescent="0.2">
      <c r="A21" s="3"/>
      <c r="B21" s="63" t="s">
        <v>28</v>
      </c>
      <c r="C21" s="188"/>
      <c r="D21" s="189"/>
      <c r="E21" s="284"/>
      <c r="F21" s="285"/>
      <c r="G21" s="284"/>
      <c r="H21" s="285"/>
      <c r="I21" s="284">
        <f>SUM(I16:J20)</f>
        <v>0</v>
      </c>
      <c r="J21" s="286"/>
    </row>
    <row r="22" spans="1:10" ht="33" customHeight="1" x14ac:dyDescent="0.2">
      <c r="A22" s="3"/>
      <c r="B22" s="54" t="s">
        <v>32</v>
      </c>
      <c r="C22" s="186"/>
      <c r="D22" s="187"/>
      <c r="E22" s="190"/>
      <c r="F22" s="191"/>
      <c r="G22" s="192"/>
      <c r="H22" s="192"/>
      <c r="I22" s="192"/>
      <c r="J22" s="51"/>
    </row>
    <row r="23" spans="1:10" ht="23.25" customHeight="1" x14ac:dyDescent="0.2">
      <c r="A23" s="3"/>
      <c r="B23" s="46" t="s">
        <v>11</v>
      </c>
      <c r="C23" s="186"/>
      <c r="D23" s="187"/>
      <c r="E23" s="193">
        <v>12</v>
      </c>
      <c r="F23" s="191" t="s">
        <v>0</v>
      </c>
      <c r="G23" s="287">
        <f>ZakladDPHSniVypocet</f>
        <v>0</v>
      </c>
      <c r="H23" s="288"/>
      <c r="I23" s="288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186"/>
      <c r="D24" s="187"/>
      <c r="E24" s="193">
        <f>SazbaDPH1</f>
        <v>12</v>
      </c>
      <c r="F24" s="191" t="s">
        <v>0</v>
      </c>
      <c r="G24" s="289">
        <f>ZakladDPHSni*SazbaDPH1/100</f>
        <v>0</v>
      </c>
      <c r="H24" s="290"/>
      <c r="I24" s="290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186"/>
      <c r="D25" s="187"/>
      <c r="E25" s="193">
        <v>21</v>
      </c>
      <c r="F25" s="191" t="s">
        <v>0</v>
      </c>
      <c r="G25" s="287">
        <f>I21</f>
        <v>0</v>
      </c>
      <c r="H25" s="288"/>
      <c r="I25" s="288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78">
        <f>ZakladDPHZakl*0.21</f>
        <v>0</v>
      </c>
      <c r="H26" s="279"/>
      <c r="I26" s="279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80"/>
      <c r="H27" s="280"/>
      <c r="I27" s="280"/>
      <c r="J27" s="52" t="str">
        <f t="shared" si="0"/>
        <v>CZK</v>
      </c>
    </row>
    <row r="28" spans="1:10" ht="27.75" hidden="1" customHeight="1" thickBot="1" x14ac:dyDescent="0.25">
      <c r="A28" s="3"/>
      <c r="B28" s="103" t="s">
        <v>22</v>
      </c>
      <c r="C28" s="104"/>
      <c r="D28" s="104"/>
      <c r="E28" s="105"/>
      <c r="F28" s="106"/>
      <c r="G28" s="281">
        <f>ZakladDPHSniVypocet+ZakladDPHZaklVypocet</f>
        <v>0</v>
      </c>
      <c r="H28" s="281"/>
      <c r="I28" s="281"/>
      <c r="J28" s="107" t="str">
        <f t="shared" si="0"/>
        <v>CZK</v>
      </c>
    </row>
    <row r="29" spans="1:10" ht="27.75" customHeight="1" thickBot="1" x14ac:dyDescent="0.25">
      <c r="A29" s="3"/>
      <c r="B29" s="103" t="s">
        <v>35</v>
      </c>
      <c r="C29" s="108"/>
      <c r="D29" s="108"/>
      <c r="E29" s="108"/>
      <c r="F29" s="108"/>
      <c r="G29" s="282">
        <f>ZakladDPHZakl+DPHZakl</f>
        <v>0</v>
      </c>
      <c r="H29" s="282"/>
      <c r="I29" s="282"/>
      <c r="J29" s="109" t="s">
        <v>54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45813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83"/>
      <c r="E34" s="283"/>
      <c r="G34" s="283"/>
      <c r="H34" s="283"/>
      <c r="I34" s="283"/>
      <c r="J34" s="31"/>
    </row>
    <row r="35" spans="1:10" ht="12.75" customHeight="1" x14ac:dyDescent="0.2">
      <c r="A35" s="3"/>
      <c r="B35" s="3"/>
      <c r="D35" s="271" t="s">
        <v>2</v>
      </c>
      <c r="E35" s="271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5"/>
      <c r="G37" s="95"/>
      <c r="H37" s="95"/>
      <c r="I37" s="95"/>
      <c r="J37" s="2"/>
    </row>
    <row r="38" spans="1:10" ht="25.5" hidden="1" customHeight="1" x14ac:dyDescent="0.2">
      <c r="A38" s="87" t="s">
        <v>37</v>
      </c>
      <c r="B38" s="196" t="s">
        <v>16</v>
      </c>
      <c r="C38" s="90" t="s">
        <v>5</v>
      </c>
      <c r="D38" s="91"/>
      <c r="E38" s="91"/>
      <c r="F38" s="197" t="str">
        <f>B23</f>
        <v>Základ pro sníženou DPH</v>
      </c>
      <c r="G38" s="197" t="str">
        <f>B25</f>
        <v>Základ pro základní DPH</v>
      </c>
      <c r="H38" s="198" t="s">
        <v>17</v>
      </c>
      <c r="I38" s="198" t="s">
        <v>1</v>
      </c>
      <c r="J38" s="199" t="s">
        <v>0</v>
      </c>
    </row>
    <row r="39" spans="1:10" ht="25.5" hidden="1" customHeight="1" x14ac:dyDescent="0.2">
      <c r="A39" s="87">
        <v>1</v>
      </c>
      <c r="B39" s="200" t="s">
        <v>52</v>
      </c>
      <c r="C39" s="272" t="s">
        <v>312</v>
      </c>
      <c r="D39" s="273"/>
      <c r="E39" s="273"/>
      <c r="F39" s="201">
        <f>'[3]Rozpočet Pol'!AC111</f>
        <v>0</v>
      </c>
      <c r="G39" s="202">
        <f>'[3]Rozpočet Pol'!AD111</f>
        <v>0</v>
      </c>
      <c r="H39" s="203">
        <f>(F39*SazbaDPH1/100)+(G39*SazbaDPH2/100)</f>
        <v>0</v>
      </c>
      <c r="I39" s="203">
        <f>F39+G39+H39</f>
        <v>0</v>
      </c>
      <c r="J39" s="204" t="str">
        <f>IF(CenaCelkemVypocet=0,"",I39/CenaCelkemVypocet*100)</f>
        <v/>
      </c>
    </row>
    <row r="40" spans="1:10" ht="25.5" hidden="1" customHeight="1" x14ac:dyDescent="0.2">
      <c r="A40" s="87"/>
      <c r="B40" s="274" t="s">
        <v>53</v>
      </c>
      <c r="C40" s="275"/>
      <c r="D40" s="275"/>
      <c r="E40" s="276"/>
      <c r="F40" s="205">
        <f>SUMIF(A39:A39,"=1",F39:F39)</f>
        <v>0</v>
      </c>
      <c r="G40" s="206">
        <f>SUMIF(A39:A39,"=1",G39:G39)</f>
        <v>0</v>
      </c>
      <c r="H40" s="206">
        <f>SUMIF(A39:A39,"=1",H39:H39)</f>
        <v>0</v>
      </c>
      <c r="I40" s="206">
        <f>SUMIF(A39:A39,"=1",I39:I39)</f>
        <v>0</v>
      </c>
      <c r="J40" s="207">
        <f>SUMIF(A39:A39,"=1",J39:J39)</f>
        <v>0</v>
      </c>
    </row>
    <row r="44" spans="1:10" ht="15.75" x14ac:dyDescent="0.25">
      <c r="B44" s="110" t="s">
        <v>55</v>
      </c>
    </row>
    <row r="46" spans="1:10" ht="25.5" customHeight="1" x14ac:dyDescent="0.2">
      <c r="A46" s="111"/>
      <c r="B46" s="115" t="s">
        <v>16</v>
      </c>
      <c r="C46" s="115" t="s">
        <v>5</v>
      </c>
      <c r="D46" s="116"/>
      <c r="E46" s="116"/>
      <c r="F46" s="208" t="s">
        <v>56</v>
      </c>
      <c r="G46" s="208"/>
      <c r="H46" s="208"/>
      <c r="I46" s="277" t="s">
        <v>28</v>
      </c>
      <c r="J46" s="277"/>
    </row>
    <row r="47" spans="1:10" ht="25.5" customHeight="1" x14ac:dyDescent="0.2">
      <c r="A47" s="112"/>
      <c r="B47" s="120" t="s">
        <v>57</v>
      </c>
      <c r="C47" s="330" t="s">
        <v>58</v>
      </c>
      <c r="D47" s="331"/>
      <c r="E47" s="331"/>
      <c r="F47" s="209" t="s">
        <v>23</v>
      </c>
      <c r="G47" s="210"/>
      <c r="H47" s="210"/>
      <c r="I47" s="357">
        <f>'Rozpočet Pol-chodníky sektor C'!G8</f>
        <v>0</v>
      </c>
      <c r="J47" s="357"/>
    </row>
    <row r="48" spans="1:10" ht="25.5" customHeight="1" x14ac:dyDescent="0.2">
      <c r="A48" s="112"/>
      <c r="B48" s="114" t="s">
        <v>59</v>
      </c>
      <c r="C48" s="321" t="s">
        <v>60</v>
      </c>
      <c r="D48" s="322"/>
      <c r="E48" s="322"/>
      <c r="F48" s="124" t="s">
        <v>23</v>
      </c>
      <c r="G48" s="125"/>
      <c r="H48" s="125"/>
      <c r="I48" s="320">
        <f>'Rozpočet Pol-chodníky sektor C'!G35</f>
        <v>0</v>
      </c>
      <c r="J48" s="320"/>
    </row>
    <row r="49" spans="1:10" ht="25.5" customHeight="1" x14ac:dyDescent="0.2">
      <c r="A49" s="112"/>
      <c r="B49" s="114" t="s">
        <v>61</v>
      </c>
      <c r="C49" s="321" t="s">
        <v>62</v>
      </c>
      <c r="D49" s="322"/>
      <c r="E49" s="322"/>
      <c r="F49" s="124" t="s">
        <v>23</v>
      </c>
      <c r="G49" s="125"/>
      <c r="H49" s="125"/>
      <c r="I49" s="320">
        <f>'Rozpočet Pol-chodníky sektor C'!G58</f>
        <v>0</v>
      </c>
      <c r="J49" s="320"/>
    </row>
    <row r="50" spans="1:10" ht="25.5" customHeight="1" x14ac:dyDescent="0.2">
      <c r="A50" s="112"/>
      <c r="B50" s="114" t="s">
        <v>63</v>
      </c>
      <c r="C50" s="321" t="s">
        <v>64</v>
      </c>
      <c r="D50" s="322"/>
      <c r="E50" s="322"/>
      <c r="F50" s="124" t="s">
        <v>23</v>
      </c>
      <c r="G50" s="125"/>
      <c r="H50" s="125"/>
      <c r="I50" s="320">
        <f>'Rozpočet Pol-chodníky sektor C'!G62</f>
        <v>0</v>
      </c>
      <c r="J50" s="320"/>
    </row>
    <row r="51" spans="1:10" ht="25.5" customHeight="1" x14ac:dyDescent="0.2">
      <c r="A51" s="112"/>
      <c r="B51" s="114" t="s">
        <v>65</v>
      </c>
      <c r="C51" s="321" t="s">
        <v>66</v>
      </c>
      <c r="D51" s="322"/>
      <c r="E51" s="322"/>
      <c r="F51" s="124" t="s">
        <v>23</v>
      </c>
      <c r="G51" s="125"/>
      <c r="H51" s="125"/>
      <c r="I51" s="320">
        <f>'Rozpočet Pol-chodníky sektor C'!G79</f>
        <v>0</v>
      </c>
      <c r="J51" s="320"/>
    </row>
    <row r="52" spans="1:10" ht="25.5" customHeight="1" x14ac:dyDescent="0.2">
      <c r="A52" s="112"/>
      <c r="B52" s="114" t="s">
        <v>67</v>
      </c>
      <c r="C52" s="321" t="s">
        <v>68</v>
      </c>
      <c r="D52" s="322"/>
      <c r="E52" s="322"/>
      <c r="F52" s="124" t="s">
        <v>23</v>
      </c>
      <c r="G52" s="125"/>
      <c r="H52" s="125"/>
      <c r="I52" s="320">
        <f>'Rozpočet Pol-chodníky sektor C'!G88</f>
        <v>0</v>
      </c>
      <c r="J52" s="320"/>
    </row>
    <row r="53" spans="1:10" ht="25.5" customHeight="1" x14ac:dyDescent="0.2">
      <c r="A53" s="112"/>
      <c r="B53" s="121" t="s">
        <v>69</v>
      </c>
      <c r="C53" s="260" t="s">
        <v>70</v>
      </c>
      <c r="D53" s="261"/>
      <c r="E53" s="261"/>
      <c r="F53" s="126" t="s">
        <v>23</v>
      </c>
      <c r="G53" s="127"/>
      <c r="H53" s="127"/>
      <c r="I53" s="262">
        <f>'Rozpočet Pol-chodníky sektor C'!G90</f>
        <v>0</v>
      </c>
      <c r="J53" s="262"/>
    </row>
    <row r="54" spans="1:10" ht="25.5" customHeight="1" x14ac:dyDescent="0.2">
      <c r="A54" s="113"/>
      <c r="B54" s="117" t="s">
        <v>1</v>
      </c>
      <c r="C54" s="117"/>
      <c r="D54" s="118"/>
      <c r="E54" s="118"/>
      <c r="F54" s="128"/>
      <c r="G54" s="129"/>
      <c r="H54" s="129"/>
      <c r="I54" s="263">
        <f>SUM(I47:I53)</f>
        <v>0</v>
      </c>
      <c r="J54" s="263"/>
    </row>
    <row r="55" spans="1:10" x14ac:dyDescent="0.2">
      <c r="F55" s="86"/>
      <c r="G55" s="86"/>
      <c r="H55" s="86"/>
      <c r="I55" s="86"/>
      <c r="J55" s="86"/>
    </row>
    <row r="56" spans="1:10" x14ac:dyDescent="0.2">
      <c r="F56" s="86"/>
      <c r="G56" s="86"/>
      <c r="H56" s="86"/>
      <c r="I56" s="86"/>
      <c r="J56" s="86"/>
    </row>
    <row r="57" spans="1:10" x14ac:dyDescent="0.2">
      <c r="F57" s="86"/>
      <c r="G57" s="86"/>
      <c r="H57" s="86"/>
      <c r="I57" s="86"/>
      <c r="J57" s="86"/>
    </row>
  </sheetData>
  <mergeCells count="55">
    <mergeCell ref="D13:G13"/>
    <mergeCell ref="B1:J1"/>
    <mergeCell ref="D2:J2"/>
    <mergeCell ref="D3:J3"/>
    <mergeCell ref="D11:G11"/>
    <mergeCell ref="D12:G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G25:I25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6:I26"/>
    <mergeCell ref="G27:I27"/>
    <mergeCell ref="G28:I28"/>
    <mergeCell ref="G29:I29"/>
    <mergeCell ref="D34:E34"/>
    <mergeCell ref="G34:I34"/>
    <mergeCell ref="D35:E35"/>
    <mergeCell ref="C39:E39"/>
    <mergeCell ref="B40:E40"/>
    <mergeCell ref="I46:J46"/>
    <mergeCell ref="C47:E47"/>
    <mergeCell ref="I47:J47"/>
    <mergeCell ref="C48:E48"/>
    <mergeCell ref="I48:J48"/>
    <mergeCell ref="C49:E49"/>
    <mergeCell ref="I49:J49"/>
    <mergeCell ref="C50:E50"/>
    <mergeCell ref="I50:J50"/>
    <mergeCell ref="I54:J54"/>
    <mergeCell ref="C51:E51"/>
    <mergeCell ref="I51:J51"/>
    <mergeCell ref="C52:E52"/>
    <mergeCell ref="I52:J52"/>
    <mergeCell ref="C53:E53"/>
    <mergeCell ref="I53:J5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360D9-B0BF-4E3D-BF15-29ED2EF9EB1D}">
  <sheetPr>
    <outlinePr summaryBelow="0"/>
  </sheetPr>
  <dimension ref="A1:BH121"/>
  <sheetViews>
    <sheetView topLeftCell="C1" workbookViewId="0">
      <selection activeCell="G12" sqref="G12"/>
    </sheetView>
  </sheetViews>
  <sheetFormatPr defaultRowHeight="12.75" outlineLevelRow="1" x14ac:dyDescent="0.2"/>
  <cols>
    <col min="1" max="1" width="4.28515625" customWidth="1"/>
    <col min="2" max="2" width="14.42578125" style="85" customWidth="1"/>
    <col min="3" max="3" width="38.28515625" style="8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348" t="s">
        <v>6</v>
      </c>
      <c r="B1" s="348"/>
      <c r="C1" s="348"/>
      <c r="D1" s="348"/>
      <c r="E1" s="348"/>
      <c r="F1" s="348"/>
      <c r="G1" s="348"/>
      <c r="AE1" t="s">
        <v>74</v>
      </c>
    </row>
    <row r="2" spans="1:60" ht="24.95" customHeight="1" x14ac:dyDescent="0.2">
      <c r="A2" s="211" t="s">
        <v>73</v>
      </c>
      <c r="B2" s="212"/>
      <c r="C2" s="358" t="s">
        <v>312</v>
      </c>
      <c r="D2" s="359"/>
      <c r="E2" s="359"/>
      <c r="F2" s="359"/>
      <c r="G2" s="360"/>
      <c r="AE2" t="s">
        <v>75</v>
      </c>
    </row>
    <row r="3" spans="1:60" ht="24.95" customHeight="1" x14ac:dyDescent="0.2">
      <c r="A3" s="211" t="s">
        <v>7</v>
      </c>
      <c r="B3" s="212"/>
      <c r="C3" s="358" t="s">
        <v>43</v>
      </c>
      <c r="D3" s="359"/>
      <c r="E3" s="359"/>
      <c r="F3" s="359"/>
      <c r="G3" s="360"/>
      <c r="AE3" t="s">
        <v>76</v>
      </c>
    </row>
    <row r="4" spans="1:60" ht="24.95" hidden="1" customHeight="1" x14ac:dyDescent="0.2">
      <c r="A4" s="211" t="s">
        <v>8</v>
      </c>
      <c r="B4" s="212"/>
      <c r="C4" s="358"/>
      <c r="D4" s="359"/>
      <c r="E4" s="359"/>
      <c r="F4" s="359"/>
      <c r="G4" s="360"/>
      <c r="AE4" t="s">
        <v>77</v>
      </c>
    </row>
    <row r="5" spans="1:60" hidden="1" x14ac:dyDescent="0.2">
      <c r="A5" s="213" t="s">
        <v>78</v>
      </c>
      <c r="B5" s="137"/>
      <c r="C5" s="137"/>
      <c r="D5" s="138"/>
      <c r="E5" s="138"/>
      <c r="F5" s="138"/>
      <c r="G5" s="214"/>
      <c r="AE5" t="s">
        <v>79</v>
      </c>
    </row>
    <row r="7" spans="1:60" ht="38.25" x14ac:dyDescent="0.2">
      <c r="A7" s="215" t="s">
        <v>80</v>
      </c>
      <c r="B7" s="216" t="s">
        <v>81</v>
      </c>
      <c r="C7" s="216" t="s">
        <v>82</v>
      </c>
      <c r="D7" s="215" t="s">
        <v>83</v>
      </c>
      <c r="E7" s="215" t="s">
        <v>84</v>
      </c>
      <c r="F7" s="140" t="s">
        <v>85</v>
      </c>
      <c r="G7" s="215" t="s">
        <v>28</v>
      </c>
      <c r="H7" s="162" t="s">
        <v>29</v>
      </c>
      <c r="I7" s="162" t="s">
        <v>86</v>
      </c>
      <c r="J7" s="162" t="s">
        <v>30</v>
      </c>
      <c r="K7" s="162" t="s">
        <v>87</v>
      </c>
      <c r="L7" s="162" t="s">
        <v>88</v>
      </c>
      <c r="M7" s="162" t="s">
        <v>89</v>
      </c>
      <c r="N7" s="162" t="s">
        <v>90</v>
      </c>
      <c r="O7" s="162" t="s">
        <v>91</v>
      </c>
      <c r="P7" s="162" t="s">
        <v>92</v>
      </c>
      <c r="Q7" s="162" t="s">
        <v>93</v>
      </c>
      <c r="R7" s="162" t="s">
        <v>94</v>
      </c>
      <c r="S7" s="162" t="s">
        <v>95</v>
      </c>
      <c r="T7" s="162" t="s">
        <v>96</v>
      </c>
      <c r="U7" s="162" t="s">
        <v>97</v>
      </c>
    </row>
    <row r="8" spans="1:60" x14ac:dyDescent="0.2">
      <c r="A8" s="163" t="s">
        <v>98</v>
      </c>
      <c r="B8" s="164" t="s">
        <v>57</v>
      </c>
      <c r="C8" s="165" t="s">
        <v>58</v>
      </c>
      <c r="D8" s="166"/>
      <c r="E8" s="167"/>
      <c r="F8" s="168"/>
      <c r="G8" s="168">
        <f>SUMIF(AE9:AE34,"&lt;&gt;NOR",G9:G34)</f>
        <v>0</v>
      </c>
      <c r="H8" s="168"/>
      <c r="I8" s="168">
        <f>SUM(I9:I34)</f>
        <v>0</v>
      </c>
      <c r="J8" s="168"/>
      <c r="K8" s="168">
        <f>SUM(K9:K34)</f>
        <v>0</v>
      </c>
      <c r="L8" s="168"/>
      <c r="M8" s="168">
        <f>SUM(M9:M34)</f>
        <v>0</v>
      </c>
      <c r="N8" s="146"/>
      <c r="O8" s="146">
        <f>SUM(O9:O34)</f>
        <v>0</v>
      </c>
      <c r="P8" s="146"/>
      <c r="Q8" s="146">
        <f>SUM(Q9:Q34)</f>
        <v>154.05707999999998</v>
      </c>
      <c r="R8" s="146"/>
      <c r="S8" s="146"/>
      <c r="T8" s="163"/>
      <c r="U8" s="146">
        <f>SUM(U9:U34)</f>
        <v>149.92999999999998</v>
      </c>
      <c r="AE8" t="s">
        <v>99</v>
      </c>
    </row>
    <row r="9" spans="1:60" outlineLevel="1" x14ac:dyDescent="0.2">
      <c r="A9" s="142">
        <v>1</v>
      </c>
      <c r="B9" s="142" t="s">
        <v>100</v>
      </c>
      <c r="C9" s="179" t="s">
        <v>101</v>
      </c>
      <c r="D9" s="148" t="s">
        <v>102</v>
      </c>
      <c r="E9" s="155">
        <v>9</v>
      </c>
      <c r="F9" s="158">
        <v>0</v>
      </c>
      <c r="G9" s="159">
        <f>ROUND(E9*F9,2)</f>
        <v>0</v>
      </c>
      <c r="H9" s="159"/>
      <c r="I9" s="159">
        <f>ROUND(E9*H9,2)</f>
        <v>0</v>
      </c>
      <c r="J9" s="159"/>
      <c r="K9" s="159">
        <f>ROUND(E9*J9,2)</f>
        <v>0</v>
      </c>
      <c r="L9" s="159">
        <v>21</v>
      </c>
      <c r="M9" s="159">
        <f>G9*(1+L9/100)</f>
        <v>0</v>
      </c>
      <c r="N9" s="149">
        <v>0</v>
      </c>
      <c r="O9" s="149">
        <f>ROUND(E9*N9,5)</f>
        <v>0</v>
      </c>
      <c r="P9" s="149">
        <v>0</v>
      </c>
      <c r="Q9" s="149">
        <f>ROUND(E9*P9,5)</f>
        <v>0</v>
      </c>
      <c r="R9" s="149"/>
      <c r="S9" s="149"/>
      <c r="T9" s="150">
        <v>0.36499999999999999</v>
      </c>
      <c r="U9" s="149">
        <f>ROUND(E9*T9,2)</f>
        <v>3.29</v>
      </c>
      <c r="V9" s="141"/>
      <c r="W9" s="141"/>
      <c r="X9" s="141"/>
      <c r="Y9" s="141"/>
      <c r="Z9" s="141"/>
      <c r="AA9" s="141"/>
      <c r="AB9" s="141"/>
      <c r="AC9" s="141"/>
      <c r="AD9" s="141"/>
      <c r="AE9" s="141" t="s">
        <v>103</v>
      </c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</row>
    <row r="10" spans="1:60" outlineLevel="1" x14ac:dyDescent="0.2">
      <c r="A10" s="142"/>
      <c r="B10" s="142"/>
      <c r="C10" s="180" t="s">
        <v>313</v>
      </c>
      <c r="D10" s="151"/>
      <c r="E10" s="156">
        <v>4.8099999999999996</v>
      </c>
      <c r="F10" s="159"/>
      <c r="G10" s="159"/>
      <c r="H10" s="159"/>
      <c r="I10" s="159"/>
      <c r="J10" s="159"/>
      <c r="K10" s="159"/>
      <c r="L10" s="159"/>
      <c r="M10" s="159"/>
      <c r="N10" s="149"/>
      <c r="O10" s="149"/>
      <c r="P10" s="149"/>
      <c r="Q10" s="149"/>
      <c r="R10" s="149"/>
      <c r="S10" s="149"/>
      <c r="T10" s="150"/>
      <c r="U10" s="149"/>
      <c r="V10" s="141"/>
      <c r="W10" s="141"/>
      <c r="X10" s="141"/>
      <c r="Y10" s="141"/>
      <c r="Z10" s="141"/>
      <c r="AA10" s="141"/>
      <c r="AB10" s="141"/>
      <c r="AC10" s="141"/>
      <c r="AD10" s="141"/>
      <c r="AE10" s="141" t="s">
        <v>105</v>
      </c>
      <c r="AF10" s="141">
        <v>0</v>
      </c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</row>
    <row r="11" spans="1:60" outlineLevel="1" x14ac:dyDescent="0.2">
      <c r="A11" s="142"/>
      <c r="B11" s="142"/>
      <c r="C11" s="180" t="s">
        <v>314</v>
      </c>
      <c r="D11" s="151"/>
      <c r="E11" s="156">
        <v>4.1900000000000004</v>
      </c>
      <c r="F11" s="159"/>
      <c r="G11" s="159"/>
      <c r="H11" s="159"/>
      <c r="I11" s="159"/>
      <c r="J11" s="159"/>
      <c r="K11" s="159"/>
      <c r="L11" s="159"/>
      <c r="M11" s="159"/>
      <c r="N11" s="149"/>
      <c r="O11" s="149"/>
      <c r="P11" s="149"/>
      <c r="Q11" s="149"/>
      <c r="R11" s="149"/>
      <c r="S11" s="149"/>
      <c r="T11" s="150"/>
      <c r="U11" s="149"/>
      <c r="V11" s="141"/>
      <c r="W11" s="141"/>
      <c r="X11" s="141"/>
      <c r="Y11" s="141"/>
      <c r="Z11" s="141"/>
      <c r="AA11" s="141"/>
      <c r="AB11" s="141"/>
      <c r="AC11" s="141"/>
      <c r="AD11" s="141"/>
      <c r="AE11" s="141" t="s">
        <v>105</v>
      </c>
      <c r="AF11" s="141">
        <v>0</v>
      </c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</row>
    <row r="12" spans="1:60" outlineLevel="1" x14ac:dyDescent="0.2">
      <c r="A12" s="142">
        <v>2</v>
      </c>
      <c r="B12" s="142" t="s">
        <v>107</v>
      </c>
      <c r="C12" s="179" t="s">
        <v>108</v>
      </c>
      <c r="D12" s="148" t="s">
        <v>109</v>
      </c>
      <c r="E12" s="155">
        <v>208.06</v>
      </c>
      <c r="F12" s="158">
        <f>H12+J12</f>
        <v>0</v>
      </c>
      <c r="G12" s="159">
        <f>ROUND(E12*F12,2)</f>
        <v>0</v>
      </c>
      <c r="H12" s="159"/>
      <c r="I12" s="159">
        <f>ROUND(E12*H12,2)</f>
        <v>0</v>
      </c>
      <c r="J12" s="159"/>
      <c r="K12" s="159">
        <f>ROUND(E12*J12,2)</f>
        <v>0</v>
      </c>
      <c r="L12" s="159">
        <v>21</v>
      </c>
      <c r="M12" s="159">
        <f>G12*(1+L12/100)</f>
        <v>0</v>
      </c>
      <c r="N12" s="149">
        <v>0</v>
      </c>
      <c r="O12" s="149">
        <f>ROUND(E12*N12,5)</f>
        <v>0</v>
      </c>
      <c r="P12" s="149">
        <v>0.33</v>
      </c>
      <c r="Q12" s="149">
        <f>ROUND(E12*P12,5)</f>
        <v>68.659800000000004</v>
      </c>
      <c r="R12" s="149"/>
      <c r="S12" s="149"/>
      <c r="T12" s="150">
        <v>0.06</v>
      </c>
      <c r="U12" s="149">
        <f>ROUND(E12*T12,2)</f>
        <v>12.48</v>
      </c>
      <c r="V12" s="141"/>
      <c r="W12" s="141"/>
      <c r="X12" s="141"/>
      <c r="Y12" s="141"/>
      <c r="Z12" s="141"/>
      <c r="AA12" s="141"/>
      <c r="AB12" s="141"/>
      <c r="AC12" s="141"/>
      <c r="AD12" s="141"/>
      <c r="AE12" s="141" t="s">
        <v>103</v>
      </c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</row>
    <row r="13" spans="1:60" outlineLevel="1" x14ac:dyDescent="0.2">
      <c r="A13" s="142"/>
      <c r="B13" s="142"/>
      <c r="C13" s="180" t="s">
        <v>315</v>
      </c>
      <c r="D13" s="151"/>
      <c r="E13" s="156">
        <v>90.76</v>
      </c>
      <c r="F13" s="159"/>
      <c r="G13" s="159"/>
      <c r="H13" s="159"/>
      <c r="I13" s="159"/>
      <c r="J13" s="159"/>
      <c r="K13" s="159"/>
      <c r="L13" s="159"/>
      <c r="M13" s="159"/>
      <c r="N13" s="149"/>
      <c r="O13" s="149"/>
      <c r="P13" s="149"/>
      <c r="Q13" s="149"/>
      <c r="R13" s="149"/>
      <c r="S13" s="149"/>
      <c r="T13" s="150"/>
      <c r="U13" s="149"/>
      <c r="V13" s="141"/>
      <c r="W13" s="141"/>
      <c r="X13" s="141"/>
      <c r="Y13" s="141"/>
      <c r="Z13" s="141"/>
      <c r="AA13" s="141"/>
      <c r="AB13" s="141"/>
      <c r="AC13" s="141"/>
      <c r="AD13" s="141"/>
      <c r="AE13" s="141" t="s">
        <v>105</v>
      </c>
      <c r="AF13" s="141">
        <v>0</v>
      </c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</row>
    <row r="14" spans="1:60" outlineLevel="1" x14ac:dyDescent="0.2">
      <c r="A14" s="142"/>
      <c r="B14" s="142"/>
      <c r="C14" s="180" t="s">
        <v>316</v>
      </c>
      <c r="D14" s="151"/>
      <c r="E14" s="156">
        <v>117.3</v>
      </c>
      <c r="F14" s="159"/>
      <c r="G14" s="159"/>
      <c r="H14" s="159"/>
      <c r="I14" s="159"/>
      <c r="J14" s="159"/>
      <c r="K14" s="159"/>
      <c r="L14" s="159"/>
      <c r="M14" s="159"/>
      <c r="N14" s="149"/>
      <c r="O14" s="149"/>
      <c r="P14" s="149"/>
      <c r="Q14" s="149"/>
      <c r="R14" s="149"/>
      <c r="S14" s="149"/>
      <c r="T14" s="150"/>
      <c r="U14" s="149"/>
      <c r="V14" s="141"/>
      <c r="W14" s="141"/>
      <c r="X14" s="141"/>
      <c r="Y14" s="141"/>
      <c r="Z14" s="141"/>
      <c r="AA14" s="141"/>
      <c r="AB14" s="141"/>
      <c r="AC14" s="141"/>
      <c r="AD14" s="141"/>
      <c r="AE14" s="141" t="s">
        <v>105</v>
      </c>
      <c r="AF14" s="141">
        <v>0</v>
      </c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</row>
    <row r="15" spans="1:60" outlineLevel="1" x14ac:dyDescent="0.2">
      <c r="A15" s="142">
        <v>3</v>
      </c>
      <c r="B15" s="142" t="s">
        <v>250</v>
      </c>
      <c r="C15" s="179" t="s">
        <v>251</v>
      </c>
      <c r="D15" s="148" t="s">
        <v>109</v>
      </c>
      <c r="E15" s="155">
        <v>79.099999999999994</v>
      </c>
      <c r="F15" s="158">
        <f>H15+J15</f>
        <v>0</v>
      </c>
      <c r="G15" s="159">
        <f>ROUND(E15*F15,2)</f>
        <v>0</v>
      </c>
      <c r="H15" s="159"/>
      <c r="I15" s="159">
        <f>ROUND(E15*H15,2)</f>
        <v>0</v>
      </c>
      <c r="J15" s="159"/>
      <c r="K15" s="159">
        <f>ROUND(E15*J15,2)</f>
        <v>0</v>
      </c>
      <c r="L15" s="159">
        <v>21</v>
      </c>
      <c r="M15" s="159">
        <f>G15*(1+L15/100)</f>
        <v>0</v>
      </c>
      <c r="N15" s="149">
        <v>0</v>
      </c>
      <c r="O15" s="149">
        <f>ROUND(E15*N15,5)</f>
        <v>0</v>
      </c>
      <c r="P15" s="149">
        <v>0.22</v>
      </c>
      <c r="Q15" s="149">
        <f>ROUND(E15*P15,5)</f>
        <v>17.402000000000001</v>
      </c>
      <c r="R15" s="149"/>
      <c r="S15" s="149"/>
      <c r="T15" s="150">
        <v>3.3000000000000002E-2</v>
      </c>
      <c r="U15" s="149">
        <f>ROUND(E15*T15,2)</f>
        <v>2.61</v>
      </c>
      <c r="V15" s="141"/>
      <c r="W15" s="141"/>
      <c r="X15" s="141"/>
      <c r="Y15" s="141"/>
      <c r="Z15" s="141"/>
      <c r="AA15" s="141"/>
      <c r="AB15" s="141"/>
      <c r="AC15" s="141"/>
      <c r="AD15" s="141"/>
      <c r="AE15" s="141" t="s">
        <v>103</v>
      </c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</row>
    <row r="16" spans="1:60" outlineLevel="1" x14ac:dyDescent="0.2">
      <c r="A16" s="142"/>
      <c r="B16" s="142"/>
      <c r="C16" s="180" t="s">
        <v>317</v>
      </c>
      <c r="D16" s="151"/>
      <c r="E16" s="156">
        <v>43.9</v>
      </c>
      <c r="F16" s="159"/>
      <c r="G16" s="159"/>
      <c r="H16" s="159"/>
      <c r="I16" s="159"/>
      <c r="J16" s="159"/>
      <c r="K16" s="159"/>
      <c r="L16" s="159"/>
      <c r="M16" s="159"/>
      <c r="N16" s="149"/>
      <c r="O16" s="149"/>
      <c r="P16" s="149"/>
      <c r="Q16" s="149"/>
      <c r="R16" s="149"/>
      <c r="S16" s="149"/>
      <c r="T16" s="150"/>
      <c r="U16" s="149"/>
      <c r="V16" s="141"/>
      <c r="W16" s="141"/>
      <c r="X16" s="141"/>
      <c r="Y16" s="141"/>
      <c r="Z16" s="141"/>
      <c r="AA16" s="141"/>
      <c r="AB16" s="141"/>
      <c r="AC16" s="141"/>
      <c r="AD16" s="141"/>
      <c r="AE16" s="141" t="s">
        <v>105</v>
      </c>
      <c r="AF16" s="141">
        <v>0</v>
      </c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</row>
    <row r="17" spans="1:60" outlineLevel="1" x14ac:dyDescent="0.2">
      <c r="A17" s="142"/>
      <c r="B17" s="142"/>
      <c r="C17" s="180" t="s">
        <v>318</v>
      </c>
      <c r="D17" s="151"/>
      <c r="E17" s="156">
        <v>35.200000000000003</v>
      </c>
      <c r="F17" s="159"/>
      <c r="G17" s="159"/>
      <c r="H17" s="159"/>
      <c r="I17" s="159"/>
      <c r="J17" s="159"/>
      <c r="K17" s="159"/>
      <c r="L17" s="159"/>
      <c r="M17" s="159"/>
      <c r="N17" s="149"/>
      <c r="O17" s="149"/>
      <c r="P17" s="149"/>
      <c r="Q17" s="149"/>
      <c r="R17" s="149"/>
      <c r="S17" s="149"/>
      <c r="T17" s="150"/>
      <c r="U17" s="149"/>
      <c r="V17" s="141"/>
      <c r="W17" s="141"/>
      <c r="X17" s="141"/>
      <c r="Y17" s="141"/>
      <c r="Z17" s="141"/>
      <c r="AA17" s="141"/>
      <c r="AB17" s="141"/>
      <c r="AC17" s="141"/>
      <c r="AD17" s="141"/>
      <c r="AE17" s="141" t="s">
        <v>105</v>
      </c>
      <c r="AF17" s="141">
        <v>0</v>
      </c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</row>
    <row r="18" spans="1:60" outlineLevel="1" x14ac:dyDescent="0.2">
      <c r="A18" s="142">
        <v>4</v>
      </c>
      <c r="B18" s="142" t="s">
        <v>116</v>
      </c>
      <c r="C18" s="179" t="s">
        <v>117</v>
      </c>
      <c r="D18" s="148" t="s">
        <v>102</v>
      </c>
      <c r="E18" s="155">
        <v>48.119</v>
      </c>
      <c r="F18" s="158">
        <f>H18+J18</f>
        <v>0</v>
      </c>
      <c r="G18" s="159">
        <f>ROUND(E18*F18,2)</f>
        <v>0</v>
      </c>
      <c r="H18" s="159"/>
      <c r="I18" s="159">
        <f>ROUND(E18*H18,2)</f>
        <v>0</v>
      </c>
      <c r="J18" s="159"/>
      <c r="K18" s="159">
        <f>ROUND(E18*J18,2)</f>
        <v>0</v>
      </c>
      <c r="L18" s="159">
        <v>21</v>
      </c>
      <c r="M18" s="159">
        <f>G18*(1+L18/100)</f>
        <v>0</v>
      </c>
      <c r="N18" s="149">
        <v>0</v>
      </c>
      <c r="O18" s="149">
        <f>ROUND(E18*N18,5)</f>
        <v>0</v>
      </c>
      <c r="P18" s="149">
        <v>0</v>
      </c>
      <c r="Q18" s="149">
        <f>ROUND(E18*P18,5)</f>
        <v>0</v>
      </c>
      <c r="R18" s="149"/>
      <c r="S18" s="149"/>
      <c r="T18" s="150">
        <v>1.548</v>
      </c>
      <c r="U18" s="149">
        <f>ROUND(E18*T18,2)</f>
        <v>74.489999999999995</v>
      </c>
      <c r="V18" s="141"/>
      <c r="W18" s="141"/>
      <c r="X18" s="141"/>
      <c r="Y18" s="141"/>
      <c r="Z18" s="141"/>
      <c r="AA18" s="141"/>
      <c r="AB18" s="141"/>
      <c r="AC18" s="141"/>
      <c r="AD18" s="141"/>
      <c r="AE18" s="141" t="s">
        <v>103</v>
      </c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</row>
    <row r="19" spans="1:60" outlineLevel="1" x14ac:dyDescent="0.2">
      <c r="A19" s="142"/>
      <c r="B19" s="142"/>
      <c r="C19" s="180" t="s">
        <v>319</v>
      </c>
      <c r="D19" s="151"/>
      <c r="E19" s="156">
        <v>9</v>
      </c>
      <c r="F19" s="159"/>
      <c r="G19" s="159"/>
      <c r="H19" s="159"/>
      <c r="I19" s="159"/>
      <c r="J19" s="159"/>
      <c r="K19" s="159"/>
      <c r="L19" s="159"/>
      <c r="M19" s="159"/>
      <c r="N19" s="149"/>
      <c r="O19" s="149"/>
      <c r="P19" s="149"/>
      <c r="Q19" s="149"/>
      <c r="R19" s="149"/>
      <c r="S19" s="149"/>
      <c r="T19" s="150"/>
      <c r="U19" s="149"/>
      <c r="V19" s="141"/>
      <c r="W19" s="141"/>
      <c r="X19" s="141"/>
      <c r="Y19" s="141"/>
      <c r="Z19" s="141"/>
      <c r="AA19" s="141"/>
      <c r="AB19" s="141"/>
      <c r="AC19" s="141"/>
      <c r="AD19" s="141"/>
      <c r="AE19" s="141" t="s">
        <v>105</v>
      </c>
      <c r="AF19" s="141">
        <v>0</v>
      </c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</row>
    <row r="20" spans="1:60" outlineLevel="1" x14ac:dyDescent="0.2">
      <c r="A20" s="142"/>
      <c r="B20" s="142"/>
      <c r="C20" s="180" t="s">
        <v>320</v>
      </c>
      <c r="D20" s="151"/>
      <c r="E20" s="156">
        <v>31.209</v>
      </c>
      <c r="F20" s="159"/>
      <c r="G20" s="159"/>
      <c r="H20" s="159"/>
      <c r="I20" s="159"/>
      <c r="J20" s="159"/>
      <c r="K20" s="159"/>
      <c r="L20" s="159"/>
      <c r="M20" s="159"/>
      <c r="N20" s="149"/>
      <c r="O20" s="149"/>
      <c r="P20" s="149"/>
      <c r="Q20" s="149"/>
      <c r="R20" s="149"/>
      <c r="S20" s="149"/>
      <c r="T20" s="150"/>
      <c r="U20" s="149"/>
      <c r="V20" s="141"/>
      <c r="W20" s="141"/>
      <c r="X20" s="141"/>
      <c r="Y20" s="141"/>
      <c r="Z20" s="141"/>
      <c r="AA20" s="141"/>
      <c r="AB20" s="141"/>
      <c r="AC20" s="141"/>
      <c r="AD20" s="141"/>
      <c r="AE20" s="141" t="s">
        <v>105</v>
      </c>
      <c r="AF20" s="141">
        <v>0</v>
      </c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</row>
    <row r="21" spans="1:60" outlineLevel="1" x14ac:dyDescent="0.2">
      <c r="A21" s="142"/>
      <c r="B21" s="142"/>
      <c r="C21" s="180" t="s">
        <v>321</v>
      </c>
      <c r="D21" s="151"/>
      <c r="E21" s="156">
        <v>7.91</v>
      </c>
      <c r="F21" s="159"/>
      <c r="G21" s="159"/>
      <c r="H21" s="159"/>
      <c r="I21" s="159"/>
      <c r="J21" s="159"/>
      <c r="K21" s="159"/>
      <c r="L21" s="159"/>
      <c r="M21" s="159"/>
      <c r="N21" s="149"/>
      <c r="O21" s="149"/>
      <c r="P21" s="149"/>
      <c r="Q21" s="149"/>
      <c r="R21" s="149"/>
      <c r="S21" s="149"/>
      <c r="T21" s="150"/>
      <c r="U21" s="149"/>
      <c r="V21" s="141"/>
      <c r="W21" s="141"/>
      <c r="X21" s="141"/>
      <c r="Y21" s="141"/>
      <c r="Z21" s="141"/>
      <c r="AA21" s="141"/>
      <c r="AB21" s="141"/>
      <c r="AC21" s="141"/>
      <c r="AD21" s="141"/>
      <c r="AE21" s="141" t="s">
        <v>105</v>
      </c>
      <c r="AF21" s="141">
        <v>0</v>
      </c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</row>
    <row r="22" spans="1:60" outlineLevel="1" x14ac:dyDescent="0.2">
      <c r="A22" s="142">
        <v>5</v>
      </c>
      <c r="B22" s="142" t="s">
        <v>121</v>
      </c>
      <c r="C22" s="179" t="s">
        <v>122</v>
      </c>
      <c r="D22" s="148" t="s">
        <v>109</v>
      </c>
      <c r="E22" s="155">
        <v>287.15999999999997</v>
      </c>
      <c r="F22" s="158">
        <f>H22+J22</f>
        <v>0</v>
      </c>
      <c r="G22" s="159">
        <f>ROUND(E22*F22,2)</f>
        <v>0</v>
      </c>
      <c r="H22" s="159"/>
      <c r="I22" s="159">
        <f>ROUND(E22*H22,2)</f>
        <v>0</v>
      </c>
      <c r="J22" s="159"/>
      <c r="K22" s="159">
        <f>ROUND(E22*J22,2)</f>
        <v>0</v>
      </c>
      <c r="L22" s="159">
        <v>21</v>
      </c>
      <c r="M22" s="159">
        <f>G22*(1+L22/100)</f>
        <v>0</v>
      </c>
      <c r="N22" s="149">
        <v>0</v>
      </c>
      <c r="O22" s="149">
        <f>ROUND(E22*N22,5)</f>
        <v>0</v>
      </c>
      <c r="P22" s="149">
        <v>0</v>
      </c>
      <c r="Q22" s="149">
        <f>ROUND(E22*P22,5)</f>
        <v>0</v>
      </c>
      <c r="R22" s="149"/>
      <c r="S22" s="149"/>
      <c r="T22" s="150">
        <v>1.7999999999999999E-2</v>
      </c>
      <c r="U22" s="149">
        <f>ROUND(E22*T22,2)</f>
        <v>5.17</v>
      </c>
      <c r="V22" s="141"/>
      <c r="W22" s="141"/>
      <c r="X22" s="141"/>
      <c r="Y22" s="141"/>
      <c r="Z22" s="141"/>
      <c r="AA22" s="141"/>
      <c r="AB22" s="141"/>
      <c r="AC22" s="141"/>
      <c r="AD22" s="141"/>
      <c r="AE22" s="141" t="s">
        <v>103</v>
      </c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</row>
    <row r="23" spans="1:60" outlineLevel="1" x14ac:dyDescent="0.2">
      <c r="A23" s="142"/>
      <c r="B23" s="142"/>
      <c r="C23" s="180" t="s">
        <v>322</v>
      </c>
      <c r="D23" s="151"/>
      <c r="E23" s="156">
        <v>208.06</v>
      </c>
      <c r="F23" s="159"/>
      <c r="G23" s="159"/>
      <c r="H23" s="159"/>
      <c r="I23" s="159"/>
      <c r="J23" s="159"/>
      <c r="K23" s="159"/>
      <c r="L23" s="159"/>
      <c r="M23" s="159"/>
      <c r="N23" s="149"/>
      <c r="O23" s="149"/>
      <c r="P23" s="149"/>
      <c r="Q23" s="149"/>
      <c r="R23" s="149"/>
      <c r="S23" s="149"/>
      <c r="T23" s="150"/>
      <c r="U23" s="149"/>
      <c r="V23" s="141"/>
      <c r="W23" s="141"/>
      <c r="X23" s="141"/>
      <c r="Y23" s="141"/>
      <c r="Z23" s="141"/>
      <c r="AA23" s="141"/>
      <c r="AB23" s="141"/>
      <c r="AC23" s="141"/>
      <c r="AD23" s="141"/>
      <c r="AE23" s="141" t="s">
        <v>105</v>
      </c>
      <c r="AF23" s="141">
        <v>0</v>
      </c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</row>
    <row r="24" spans="1:60" outlineLevel="1" x14ac:dyDescent="0.2">
      <c r="A24" s="142"/>
      <c r="B24" s="142"/>
      <c r="C24" s="180" t="s">
        <v>323</v>
      </c>
      <c r="D24" s="151"/>
      <c r="E24" s="156">
        <v>79.099999999999994</v>
      </c>
      <c r="F24" s="159"/>
      <c r="G24" s="159"/>
      <c r="H24" s="159"/>
      <c r="I24" s="159"/>
      <c r="J24" s="159"/>
      <c r="K24" s="159"/>
      <c r="L24" s="159"/>
      <c r="M24" s="159"/>
      <c r="N24" s="149"/>
      <c r="O24" s="149"/>
      <c r="P24" s="149"/>
      <c r="Q24" s="149"/>
      <c r="R24" s="149"/>
      <c r="S24" s="149"/>
      <c r="T24" s="150"/>
      <c r="U24" s="149"/>
      <c r="V24" s="141"/>
      <c r="W24" s="141"/>
      <c r="X24" s="141"/>
      <c r="Y24" s="141"/>
      <c r="Z24" s="141"/>
      <c r="AA24" s="141"/>
      <c r="AB24" s="141"/>
      <c r="AC24" s="141"/>
      <c r="AD24" s="141"/>
      <c r="AE24" s="141" t="s">
        <v>105</v>
      </c>
      <c r="AF24" s="141">
        <v>0</v>
      </c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</row>
    <row r="25" spans="1:60" outlineLevel="1" x14ac:dyDescent="0.2">
      <c r="A25" s="142">
        <v>6</v>
      </c>
      <c r="B25" s="142" t="s">
        <v>124</v>
      </c>
      <c r="C25" s="179" t="s">
        <v>125</v>
      </c>
      <c r="D25" s="148" t="s">
        <v>109</v>
      </c>
      <c r="E25" s="155">
        <v>208.06</v>
      </c>
      <c r="F25" s="158">
        <f>H25+J25</f>
        <v>0</v>
      </c>
      <c r="G25" s="159">
        <f>ROUND(E25*F25,2)</f>
        <v>0</v>
      </c>
      <c r="H25" s="159"/>
      <c r="I25" s="159">
        <f>ROUND(E25*H25,2)</f>
        <v>0</v>
      </c>
      <c r="J25" s="159"/>
      <c r="K25" s="159">
        <f>ROUND(E25*J25,2)</f>
        <v>0</v>
      </c>
      <c r="L25" s="159">
        <v>21</v>
      </c>
      <c r="M25" s="159">
        <f>G25*(1+L25/100)</f>
        <v>0</v>
      </c>
      <c r="N25" s="149">
        <v>0</v>
      </c>
      <c r="O25" s="149">
        <f>ROUND(E25*N25,5)</f>
        <v>0</v>
      </c>
      <c r="P25" s="149">
        <v>0.13800000000000001</v>
      </c>
      <c r="Q25" s="149">
        <f>ROUND(E25*P25,5)</f>
        <v>28.71228</v>
      </c>
      <c r="R25" s="149"/>
      <c r="S25" s="149"/>
      <c r="T25" s="150">
        <v>0.16</v>
      </c>
      <c r="U25" s="149">
        <f>ROUND(E25*T25,2)</f>
        <v>33.29</v>
      </c>
      <c r="V25" s="141"/>
      <c r="W25" s="141"/>
      <c r="X25" s="141"/>
      <c r="Y25" s="141"/>
      <c r="Z25" s="141"/>
      <c r="AA25" s="141"/>
      <c r="AB25" s="141"/>
      <c r="AC25" s="141"/>
      <c r="AD25" s="141"/>
      <c r="AE25" s="141" t="s">
        <v>103</v>
      </c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</row>
    <row r="26" spans="1:60" outlineLevel="1" x14ac:dyDescent="0.2">
      <c r="A26" s="142"/>
      <c r="B26" s="142"/>
      <c r="C26" s="180" t="s">
        <v>324</v>
      </c>
      <c r="D26" s="151"/>
      <c r="E26" s="156">
        <v>95.1</v>
      </c>
      <c r="F26" s="159"/>
      <c r="G26" s="159"/>
      <c r="H26" s="159"/>
      <c r="I26" s="159"/>
      <c r="J26" s="159"/>
      <c r="K26" s="159"/>
      <c r="L26" s="159"/>
      <c r="M26" s="159"/>
      <c r="N26" s="149"/>
      <c r="O26" s="149"/>
      <c r="P26" s="149"/>
      <c r="Q26" s="149"/>
      <c r="R26" s="149"/>
      <c r="S26" s="149"/>
      <c r="T26" s="150"/>
      <c r="U26" s="149"/>
      <c r="V26" s="141"/>
      <c r="W26" s="141"/>
      <c r="X26" s="141"/>
      <c r="Y26" s="141"/>
      <c r="Z26" s="141"/>
      <c r="AA26" s="141"/>
      <c r="AB26" s="141"/>
      <c r="AC26" s="141"/>
      <c r="AD26" s="141"/>
      <c r="AE26" s="141" t="s">
        <v>105</v>
      </c>
      <c r="AF26" s="141">
        <v>0</v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</row>
    <row r="27" spans="1:60" outlineLevel="1" x14ac:dyDescent="0.2">
      <c r="A27" s="142"/>
      <c r="B27" s="142"/>
      <c r="C27" s="180" t="s">
        <v>325</v>
      </c>
      <c r="D27" s="151"/>
      <c r="E27" s="156">
        <v>112.96</v>
      </c>
      <c r="F27" s="159"/>
      <c r="G27" s="159"/>
      <c r="H27" s="159"/>
      <c r="I27" s="159"/>
      <c r="J27" s="159"/>
      <c r="K27" s="159"/>
      <c r="L27" s="159"/>
      <c r="M27" s="159"/>
      <c r="N27" s="149"/>
      <c r="O27" s="149"/>
      <c r="P27" s="149"/>
      <c r="Q27" s="149"/>
      <c r="R27" s="149"/>
      <c r="S27" s="149"/>
      <c r="T27" s="150"/>
      <c r="U27" s="149"/>
      <c r="V27" s="141"/>
      <c r="W27" s="141"/>
      <c r="X27" s="141"/>
      <c r="Y27" s="141"/>
      <c r="Z27" s="141"/>
      <c r="AA27" s="141"/>
      <c r="AB27" s="141"/>
      <c r="AC27" s="141"/>
      <c r="AD27" s="141"/>
      <c r="AE27" s="141" t="s">
        <v>105</v>
      </c>
      <c r="AF27" s="141">
        <v>0</v>
      </c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</row>
    <row r="28" spans="1:60" outlineLevel="1" x14ac:dyDescent="0.2">
      <c r="A28" s="142">
        <v>7</v>
      </c>
      <c r="B28" s="142" t="s">
        <v>126</v>
      </c>
      <c r="C28" s="179" t="s">
        <v>127</v>
      </c>
      <c r="D28" s="148" t="s">
        <v>109</v>
      </c>
      <c r="E28" s="155">
        <v>79.099999999999994</v>
      </c>
      <c r="F28" s="158">
        <f>H28+J28</f>
        <v>0</v>
      </c>
      <c r="G28" s="159">
        <f>ROUND(E28*F28,2)</f>
        <v>0</v>
      </c>
      <c r="H28" s="159"/>
      <c r="I28" s="159">
        <f>ROUND(E28*H28,2)</f>
        <v>0</v>
      </c>
      <c r="J28" s="159"/>
      <c r="K28" s="159">
        <f>ROUND(E28*J28,2)</f>
        <v>0</v>
      </c>
      <c r="L28" s="159">
        <v>21</v>
      </c>
      <c r="M28" s="159">
        <f>G28*(1+L28/100)</f>
        <v>0</v>
      </c>
      <c r="N28" s="149">
        <v>0</v>
      </c>
      <c r="O28" s="149">
        <f>ROUND(E28*N28,5)</f>
        <v>0</v>
      </c>
      <c r="P28" s="149">
        <v>0.2</v>
      </c>
      <c r="Q28" s="149">
        <f>ROUND(E28*P28,5)</f>
        <v>15.82</v>
      </c>
      <c r="R28" s="149"/>
      <c r="S28" s="149"/>
      <c r="T28" s="150">
        <v>0.1</v>
      </c>
      <c r="U28" s="149">
        <f>ROUND(E28*T28,2)</f>
        <v>7.91</v>
      </c>
      <c r="V28" s="141"/>
      <c r="W28" s="141"/>
      <c r="X28" s="141"/>
      <c r="Y28" s="141"/>
      <c r="Z28" s="141"/>
      <c r="AA28" s="141"/>
      <c r="AB28" s="141"/>
      <c r="AC28" s="141"/>
      <c r="AD28" s="141"/>
      <c r="AE28" s="141" t="s">
        <v>103</v>
      </c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</row>
    <row r="29" spans="1:60" outlineLevel="1" x14ac:dyDescent="0.2">
      <c r="A29" s="142"/>
      <c r="B29" s="142"/>
      <c r="C29" s="180" t="s">
        <v>317</v>
      </c>
      <c r="D29" s="151"/>
      <c r="E29" s="156">
        <v>43.9</v>
      </c>
      <c r="F29" s="159"/>
      <c r="G29" s="159"/>
      <c r="H29" s="159"/>
      <c r="I29" s="159"/>
      <c r="J29" s="159"/>
      <c r="K29" s="159"/>
      <c r="L29" s="159"/>
      <c r="M29" s="159"/>
      <c r="N29" s="149"/>
      <c r="O29" s="149"/>
      <c r="P29" s="149"/>
      <c r="Q29" s="149"/>
      <c r="R29" s="149"/>
      <c r="S29" s="149"/>
      <c r="T29" s="150"/>
      <c r="U29" s="149"/>
      <c r="V29" s="141"/>
      <c r="W29" s="141"/>
      <c r="X29" s="141"/>
      <c r="Y29" s="141"/>
      <c r="Z29" s="141"/>
      <c r="AA29" s="141"/>
      <c r="AB29" s="141"/>
      <c r="AC29" s="141"/>
      <c r="AD29" s="141"/>
      <c r="AE29" s="141" t="s">
        <v>105</v>
      </c>
      <c r="AF29" s="141">
        <v>0</v>
      </c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</row>
    <row r="30" spans="1:60" outlineLevel="1" x14ac:dyDescent="0.2">
      <c r="A30" s="142"/>
      <c r="B30" s="142"/>
      <c r="C30" s="180" t="s">
        <v>318</v>
      </c>
      <c r="D30" s="151"/>
      <c r="E30" s="156">
        <v>35.200000000000003</v>
      </c>
      <c r="F30" s="159"/>
      <c r="G30" s="159"/>
      <c r="H30" s="159"/>
      <c r="I30" s="159"/>
      <c r="J30" s="159"/>
      <c r="K30" s="159"/>
      <c r="L30" s="159"/>
      <c r="M30" s="159"/>
      <c r="N30" s="149"/>
      <c r="O30" s="149"/>
      <c r="P30" s="149"/>
      <c r="Q30" s="149"/>
      <c r="R30" s="149"/>
      <c r="S30" s="149"/>
      <c r="T30" s="150"/>
      <c r="U30" s="149"/>
      <c r="V30" s="141"/>
      <c r="W30" s="141"/>
      <c r="X30" s="141"/>
      <c r="Y30" s="141"/>
      <c r="Z30" s="141"/>
      <c r="AA30" s="141"/>
      <c r="AB30" s="141"/>
      <c r="AC30" s="141"/>
      <c r="AD30" s="141"/>
      <c r="AE30" s="141" t="s">
        <v>105</v>
      </c>
      <c r="AF30" s="141">
        <v>0</v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</row>
    <row r="31" spans="1:60" outlineLevel="1" x14ac:dyDescent="0.2">
      <c r="A31" s="142">
        <v>8</v>
      </c>
      <c r="B31" s="142" t="s">
        <v>137</v>
      </c>
      <c r="C31" s="179" t="s">
        <v>134</v>
      </c>
      <c r="D31" s="148" t="s">
        <v>135</v>
      </c>
      <c r="E31" s="155">
        <v>86.9</v>
      </c>
      <c r="F31" s="158">
        <f>H31+J31</f>
        <v>0</v>
      </c>
      <c r="G31" s="159">
        <f>ROUND(E31*F31,2)</f>
        <v>0</v>
      </c>
      <c r="H31" s="159"/>
      <c r="I31" s="159">
        <f>ROUND(E31*H31,2)</f>
        <v>0</v>
      </c>
      <c r="J31" s="159"/>
      <c r="K31" s="159">
        <f>ROUND(E31*J31,2)</f>
        <v>0</v>
      </c>
      <c r="L31" s="159">
        <v>21</v>
      </c>
      <c r="M31" s="159">
        <f>G31*(1+L31/100)</f>
        <v>0</v>
      </c>
      <c r="N31" s="149">
        <v>0</v>
      </c>
      <c r="O31" s="149">
        <f>ROUND(E31*N31,5)</f>
        <v>0</v>
      </c>
      <c r="P31" s="149">
        <v>0.27</v>
      </c>
      <c r="Q31" s="149">
        <f>ROUND(E31*P31,5)</f>
        <v>23.463000000000001</v>
      </c>
      <c r="R31" s="149"/>
      <c r="S31" s="149"/>
      <c r="T31" s="150">
        <v>0.123</v>
      </c>
      <c r="U31" s="149">
        <f>ROUND(E31*T31,2)</f>
        <v>10.69</v>
      </c>
      <c r="V31" s="141"/>
      <c r="W31" s="141"/>
      <c r="X31" s="141"/>
      <c r="Y31" s="141"/>
      <c r="Z31" s="141"/>
      <c r="AA31" s="141"/>
      <c r="AB31" s="141"/>
      <c r="AC31" s="141"/>
      <c r="AD31" s="141"/>
      <c r="AE31" s="141" t="s">
        <v>103</v>
      </c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</row>
    <row r="32" spans="1:60" outlineLevel="1" x14ac:dyDescent="0.2">
      <c r="A32" s="142"/>
      <c r="B32" s="142"/>
      <c r="C32" s="180" t="s">
        <v>326</v>
      </c>
      <c r="D32" s="151"/>
      <c r="E32" s="156"/>
      <c r="F32" s="159"/>
      <c r="G32" s="159"/>
      <c r="H32" s="159"/>
      <c r="I32" s="159"/>
      <c r="J32" s="159"/>
      <c r="K32" s="159"/>
      <c r="L32" s="159"/>
      <c r="M32" s="159"/>
      <c r="N32" s="149"/>
      <c r="O32" s="149"/>
      <c r="P32" s="149"/>
      <c r="Q32" s="149"/>
      <c r="R32" s="149"/>
      <c r="S32" s="149"/>
      <c r="T32" s="150"/>
      <c r="U32" s="149"/>
      <c r="V32" s="141"/>
      <c r="W32" s="141"/>
      <c r="X32" s="141"/>
      <c r="Y32" s="141"/>
      <c r="Z32" s="141"/>
      <c r="AA32" s="141"/>
      <c r="AB32" s="141"/>
      <c r="AC32" s="141"/>
      <c r="AD32" s="141"/>
      <c r="AE32" s="141" t="s">
        <v>105</v>
      </c>
      <c r="AF32" s="141">
        <v>0</v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</row>
    <row r="33" spans="1:60" outlineLevel="1" x14ac:dyDescent="0.2">
      <c r="A33" s="142"/>
      <c r="B33" s="142"/>
      <c r="C33" s="180" t="s">
        <v>327</v>
      </c>
      <c r="D33" s="151"/>
      <c r="E33" s="156">
        <v>41.2</v>
      </c>
      <c r="F33" s="159"/>
      <c r="G33" s="159"/>
      <c r="H33" s="159"/>
      <c r="I33" s="159"/>
      <c r="J33" s="159"/>
      <c r="K33" s="159"/>
      <c r="L33" s="159"/>
      <c r="M33" s="159"/>
      <c r="N33" s="149"/>
      <c r="O33" s="149"/>
      <c r="P33" s="149"/>
      <c r="Q33" s="149"/>
      <c r="R33" s="149"/>
      <c r="S33" s="149"/>
      <c r="T33" s="150"/>
      <c r="U33" s="149"/>
      <c r="V33" s="141"/>
      <c r="W33" s="141"/>
      <c r="X33" s="141"/>
      <c r="Y33" s="141"/>
      <c r="Z33" s="141"/>
      <c r="AA33" s="141"/>
      <c r="AB33" s="141"/>
      <c r="AC33" s="141"/>
      <c r="AD33" s="141"/>
      <c r="AE33" s="141" t="s">
        <v>105</v>
      </c>
      <c r="AF33" s="141">
        <v>0</v>
      </c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</row>
    <row r="34" spans="1:60" outlineLevel="1" x14ac:dyDescent="0.2">
      <c r="A34" s="142"/>
      <c r="B34" s="142"/>
      <c r="C34" s="180" t="s">
        <v>328</v>
      </c>
      <c r="D34" s="151"/>
      <c r="E34" s="156">
        <v>45.7</v>
      </c>
      <c r="F34" s="159"/>
      <c r="G34" s="159"/>
      <c r="H34" s="159"/>
      <c r="I34" s="159"/>
      <c r="J34" s="159"/>
      <c r="K34" s="159"/>
      <c r="L34" s="159"/>
      <c r="M34" s="159"/>
      <c r="N34" s="149"/>
      <c r="O34" s="149"/>
      <c r="P34" s="149"/>
      <c r="Q34" s="149"/>
      <c r="R34" s="149"/>
      <c r="S34" s="149"/>
      <c r="T34" s="150"/>
      <c r="U34" s="149"/>
      <c r="V34" s="141"/>
      <c r="W34" s="141"/>
      <c r="X34" s="141"/>
      <c r="Y34" s="141"/>
      <c r="Z34" s="141"/>
      <c r="AA34" s="141"/>
      <c r="AB34" s="141"/>
      <c r="AC34" s="141"/>
      <c r="AD34" s="141"/>
      <c r="AE34" s="141" t="s">
        <v>105</v>
      </c>
      <c r="AF34" s="141">
        <v>0</v>
      </c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</row>
    <row r="35" spans="1:60" x14ac:dyDescent="0.2">
      <c r="A35" s="143" t="s">
        <v>98</v>
      </c>
      <c r="B35" s="143" t="s">
        <v>59</v>
      </c>
      <c r="C35" s="181" t="s">
        <v>60</v>
      </c>
      <c r="D35" s="152"/>
      <c r="E35" s="157"/>
      <c r="F35" s="160"/>
      <c r="G35" s="160">
        <f>SUMIF(AE36:AE57,"&lt;&gt;NOR",G36:G57)</f>
        <v>0</v>
      </c>
      <c r="H35" s="160"/>
      <c r="I35" s="160">
        <f>SUM(I36:I57)</f>
        <v>0</v>
      </c>
      <c r="J35" s="160"/>
      <c r="K35" s="160">
        <f>SUM(K36:K57)</f>
        <v>0</v>
      </c>
      <c r="L35" s="160"/>
      <c r="M35" s="160">
        <f>SUM(M36:M57)</f>
        <v>0</v>
      </c>
      <c r="N35" s="153"/>
      <c r="O35" s="153">
        <f>SUM(O36:O57)</f>
        <v>134.57434000000001</v>
      </c>
      <c r="P35" s="153"/>
      <c r="Q35" s="153">
        <f>SUM(Q36:Q57)</f>
        <v>0</v>
      </c>
      <c r="R35" s="153"/>
      <c r="S35" s="153"/>
      <c r="T35" s="154"/>
      <c r="U35" s="153">
        <f>SUM(U36:U57)</f>
        <v>238.35000000000002</v>
      </c>
      <c r="AE35" t="s">
        <v>99</v>
      </c>
    </row>
    <row r="36" spans="1:60" ht="22.5" outlineLevel="1" x14ac:dyDescent="0.2">
      <c r="A36" s="142">
        <v>9</v>
      </c>
      <c r="B36" s="142" t="s">
        <v>140</v>
      </c>
      <c r="C36" s="179" t="s">
        <v>141</v>
      </c>
      <c r="D36" s="148" t="s">
        <v>109</v>
      </c>
      <c r="E36" s="155">
        <v>221.49</v>
      </c>
      <c r="F36" s="158">
        <f>H36+J36</f>
        <v>0</v>
      </c>
      <c r="G36" s="159">
        <f>ROUND(E36*F36,2)</f>
        <v>0</v>
      </c>
      <c r="H36" s="159"/>
      <c r="I36" s="159">
        <f>ROUND(E36*H36,2)</f>
        <v>0</v>
      </c>
      <c r="J36" s="159"/>
      <c r="K36" s="159">
        <f>ROUND(E36*J36,2)</f>
        <v>0</v>
      </c>
      <c r="L36" s="159">
        <v>21</v>
      </c>
      <c r="M36" s="159">
        <f>G36*(1+L36/100)</f>
        <v>0</v>
      </c>
      <c r="N36" s="149">
        <v>0.34499999999999997</v>
      </c>
      <c r="O36" s="149">
        <f>ROUND(E36*N36,5)</f>
        <v>76.414050000000003</v>
      </c>
      <c r="P36" s="149">
        <v>0</v>
      </c>
      <c r="Q36" s="149">
        <f>ROUND(E36*P36,5)</f>
        <v>0</v>
      </c>
      <c r="R36" s="149"/>
      <c r="S36" s="149"/>
      <c r="T36" s="150">
        <v>2.5999999999999999E-2</v>
      </c>
      <c r="U36" s="149">
        <f>ROUND(E36*T36,2)</f>
        <v>5.76</v>
      </c>
      <c r="V36" s="141"/>
      <c r="W36" s="141"/>
      <c r="X36" s="141"/>
      <c r="Y36" s="141"/>
      <c r="Z36" s="141"/>
      <c r="AA36" s="141"/>
      <c r="AB36" s="141"/>
      <c r="AC36" s="141"/>
      <c r="AD36" s="141"/>
      <c r="AE36" s="141" t="s">
        <v>103</v>
      </c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</row>
    <row r="37" spans="1:60" outlineLevel="1" x14ac:dyDescent="0.2">
      <c r="A37" s="142"/>
      <c r="B37" s="142"/>
      <c r="C37" s="180" t="s">
        <v>329</v>
      </c>
      <c r="D37" s="151"/>
      <c r="E37" s="156">
        <v>104.19</v>
      </c>
      <c r="F37" s="159"/>
      <c r="G37" s="159"/>
      <c r="H37" s="159"/>
      <c r="I37" s="159"/>
      <c r="J37" s="159"/>
      <c r="K37" s="159"/>
      <c r="L37" s="159"/>
      <c r="M37" s="159"/>
      <c r="N37" s="149"/>
      <c r="O37" s="149"/>
      <c r="P37" s="149"/>
      <c r="Q37" s="149"/>
      <c r="R37" s="149"/>
      <c r="S37" s="149"/>
      <c r="T37" s="150"/>
      <c r="U37" s="149"/>
      <c r="V37" s="141"/>
      <c r="W37" s="141"/>
      <c r="X37" s="141"/>
      <c r="Y37" s="141"/>
      <c r="Z37" s="141"/>
      <c r="AA37" s="141"/>
      <c r="AB37" s="141"/>
      <c r="AC37" s="141"/>
      <c r="AD37" s="141"/>
      <c r="AE37" s="141" t="s">
        <v>105</v>
      </c>
      <c r="AF37" s="141">
        <v>0</v>
      </c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</row>
    <row r="38" spans="1:60" outlineLevel="1" x14ac:dyDescent="0.2">
      <c r="A38" s="142"/>
      <c r="B38" s="142"/>
      <c r="C38" s="180" t="s">
        <v>316</v>
      </c>
      <c r="D38" s="151"/>
      <c r="E38" s="156">
        <v>117.3</v>
      </c>
      <c r="F38" s="159"/>
      <c r="G38" s="159"/>
      <c r="H38" s="159"/>
      <c r="I38" s="159"/>
      <c r="J38" s="159"/>
      <c r="K38" s="159"/>
      <c r="L38" s="159"/>
      <c r="M38" s="159"/>
      <c r="N38" s="149"/>
      <c r="O38" s="149"/>
      <c r="P38" s="149"/>
      <c r="Q38" s="149"/>
      <c r="R38" s="149"/>
      <c r="S38" s="149"/>
      <c r="T38" s="150"/>
      <c r="U38" s="149"/>
      <c r="V38" s="141"/>
      <c r="W38" s="141"/>
      <c r="X38" s="141"/>
      <c r="Y38" s="141"/>
      <c r="Z38" s="141"/>
      <c r="AA38" s="141"/>
      <c r="AB38" s="141"/>
      <c r="AC38" s="141"/>
      <c r="AD38" s="141"/>
      <c r="AE38" s="141" t="s">
        <v>105</v>
      </c>
      <c r="AF38" s="141">
        <v>0</v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</row>
    <row r="39" spans="1:60" outlineLevel="1" x14ac:dyDescent="0.2">
      <c r="A39" s="142">
        <v>10</v>
      </c>
      <c r="B39" s="142" t="s">
        <v>144</v>
      </c>
      <c r="C39" s="179" t="s">
        <v>273</v>
      </c>
      <c r="D39" s="148" t="s">
        <v>109</v>
      </c>
      <c r="E39" s="155">
        <v>212.04</v>
      </c>
      <c r="F39" s="158">
        <f>H39+J39</f>
        <v>0</v>
      </c>
      <c r="G39" s="159">
        <f>ROUND(E39*F39,2)</f>
        <v>0</v>
      </c>
      <c r="H39" s="159"/>
      <c r="I39" s="159">
        <f>ROUND(E39*H39,2)</f>
        <v>0</v>
      </c>
      <c r="J39" s="159"/>
      <c r="K39" s="159">
        <f>ROUND(E39*J39,2)</f>
        <v>0</v>
      </c>
      <c r="L39" s="159">
        <v>21</v>
      </c>
      <c r="M39" s="159">
        <f>G39*(1+L39/100)</f>
        <v>0</v>
      </c>
      <c r="N39" s="149">
        <v>7.1999999999999995E-2</v>
      </c>
      <c r="O39" s="149">
        <f>ROUND(E39*N39,5)</f>
        <v>15.26688</v>
      </c>
      <c r="P39" s="149">
        <v>0</v>
      </c>
      <c r="Q39" s="149">
        <f>ROUND(E39*P39,5)</f>
        <v>0</v>
      </c>
      <c r="R39" s="149"/>
      <c r="S39" s="149"/>
      <c r="T39" s="150">
        <v>0.375</v>
      </c>
      <c r="U39" s="149">
        <f>ROUND(E39*T39,2)</f>
        <v>79.52</v>
      </c>
      <c r="V39" s="141"/>
      <c r="W39" s="141"/>
      <c r="X39" s="141"/>
      <c r="Y39" s="141"/>
      <c r="Z39" s="141"/>
      <c r="AA39" s="141"/>
      <c r="AB39" s="141"/>
      <c r="AC39" s="141"/>
      <c r="AD39" s="141"/>
      <c r="AE39" s="141" t="s">
        <v>103</v>
      </c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</row>
    <row r="40" spans="1:60" outlineLevel="1" x14ac:dyDescent="0.2">
      <c r="A40" s="142"/>
      <c r="B40" s="142"/>
      <c r="C40" s="180" t="s">
        <v>329</v>
      </c>
      <c r="D40" s="151"/>
      <c r="E40" s="156">
        <v>104.19</v>
      </c>
      <c r="F40" s="159"/>
      <c r="G40" s="159"/>
      <c r="H40" s="159"/>
      <c r="I40" s="159"/>
      <c r="J40" s="159"/>
      <c r="K40" s="159"/>
      <c r="L40" s="159"/>
      <c r="M40" s="159"/>
      <c r="N40" s="149"/>
      <c r="O40" s="149"/>
      <c r="P40" s="149"/>
      <c r="Q40" s="149"/>
      <c r="R40" s="149"/>
      <c r="S40" s="149"/>
      <c r="T40" s="150"/>
      <c r="U40" s="149"/>
      <c r="V40" s="141"/>
      <c r="W40" s="141"/>
      <c r="X40" s="141"/>
      <c r="Y40" s="141"/>
      <c r="Z40" s="141"/>
      <c r="AA40" s="141"/>
      <c r="AB40" s="141"/>
      <c r="AC40" s="141"/>
      <c r="AD40" s="141"/>
      <c r="AE40" s="141" t="s">
        <v>105</v>
      </c>
      <c r="AF40" s="141">
        <v>0</v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</row>
    <row r="41" spans="1:60" outlineLevel="1" x14ac:dyDescent="0.2">
      <c r="A41" s="142"/>
      <c r="B41" s="142"/>
      <c r="C41" s="180" t="s">
        <v>316</v>
      </c>
      <c r="D41" s="151"/>
      <c r="E41" s="156">
        <v>117.3</v>
      </c>
      <c r="F41" s="159"/>
      <c r="G41" s="159"/>
      <c r="H41" s="159"/>
      <c r="I41" s="159"/>
      <c r="J41" s="159"/>
      <c r="K41" s="159"/>
      <c r="L41" s="159"/>
      <c r="M41" s="159"/>
      <c r="N41" s="149"/>
      <c r="O41" s="149"/>
      <c r="P41" s="149"/>
      <c r="Q41" s="149"/>
      <c r="R41" s="149"/>
      <c r="S41" s="149"/>
      <c r="T41" s="150"/>
      <c r="U41" s="149"/>
      <c r="V41" s="141"/>
      <c r="W41" s="141"/>
      <c r="X41" s="141"/>
      <c r="Y41" s="141"/>
      <c r="Z41" s="141"/>
      <c r="AA41" s="141"/>
      <c r="AB41" s="141"/>
      <c r="AC41" s="141"/>
      <c r="AD41" s="141"/>
      <c r="AE41" s="141" t="s">
        <v>105</v>
      </c>
      <c r="AF41" s="141">
        <v>0</v>
      </c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</row>
    <row r="42" spans="1:60" outlineLevel="1" x14ac:dyDescent="0.2">
      <c r="A42" s="142"/>
      <c r="B42" s="142"/>
      <c r="C42" s="180" t="s">
        <v>330</v>
      </c>
      <c r="D42" s="151"/>
      <c r="E42" s="156">
        <v>-9.4499999999999993</v>
      </c>
      <c r="F42" s="159"/>
      <c r="G42" s="159"/>
      <c r="H42" s="159"/>
      <c r="I42" s="159"/>
      <c r="J42" s="159"/>
      <c r="K42" s="159"/>
      <c r="L42" s="159"/>
      <c r="M42" s="159"/>
      <c r="N42" s="149"/>
      <c r="O42" s="149"/>
      <c r="P42" s="149"/>
      <c r="Q42" s="149"/>
      <c r="R42" s="149"/>
      <c r="S42" s="149"/>
      <c r="T42" s="150"/>
      <c r="U42" s="149"/>
      <c r="V42" s="141"/>
      <c r="W42" s="141"/>
      <c r="X42" s="141"/>
      <c r="Y42" s="141"/>
      <c r="Z42" s="141"/>
      <c r="AA42" s="141"/>
      <c r="AB42" s="141"/>
      <c r="AC42" s="141"/>
      <c r="AD42" s="141"/>
      <c r="AE42" s="141" t="s">
        <v>105</v>
      </c>
      <c r="AF42" s="141">
        <v>0</v>
      </c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</row>
    <row r="43" spans="1:60" outlineLevel="1" x14ac:dyDescent="0.2">
      <c r="A43" s="142">
        <v>11</v>
      </c>
      <c r="B43" s="142" t="s">
        <v>146</v>
      </c>
      <c r="C43" s="179" t="s">
        <v>147</v>
      </c>
      <c r="D43" s="148" t="s">
        <v>109</v>
      </c>
      <c r="E43" s="155">
        <v>222.642</v>
      </c>
      <c r="F43" s="158">
        <f>H43+J43</f>
        <v>0</v>
      </c>
      <c r="G43" s="159">
        <f>ROUND(E43*F43,2)</f>
        <v>0</v>
      </c>
      <c r="H43" s="159"/>
      <c r="I43" s="159">
        <f>ROUND(E43*H43,2)</f>
        <v>0</v>
      </c>
      <c r="J43" s="159"/>
      <c r="K43" s="159">
        <f>ROUND(E43*J43,2)</f>
        <v>0</v>
      </c>
      <c r="L43" s="159">
        <v>21</v>
      </c>
      <c r="M43" s="159">
        <f>G43*(1+L43/100)</f>
        <v>0</v>
      </c>
      <c r="N43" s="149">
        <v>8.6999999999999994E-2</v>
      </c>
      <c r="O43" s="149">
        <f>ROUND(E43*N43,5)</f>
        <v>19.36985</v>
      </c>
      <c r="P43" s="149">
        <v>0</v>
      </c>
      <c r="Q43" s="149">
        <f>ROUND(E43*P43,5)</f>
        <v>0</v>
      </c>
      <c r="R43" s="149"/>
      <c r="S43" s="149"/>
      <c r="T43" s="150">
        <v>0</v>
      </c>
      <c r="U43" s="149">
        <f>ROUND(E43*T43,2)</f>
        <v>0</v>
      </c>
      <c r="V43" s="141"/>
      <c r="W43" s="141"/>
      <c r="X43" s="141"/>
      <c r="Y43" s="141"/>
      <c r="Z43" s="141"/>
      <c r="AA43" s="141"/>
      <c r="AB43" s="141"/>
      <c r="AC43" s="141"/>
      <c r="AD43" s="141"/>
      <c r="AE43" s="141" t="s">
        <v>148</v>
      </c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</row>
    <row r="44" spans="1:60" outlineLevel="1" x14ac:dyDescent="0.2">
      <c r="A44" s="142"/>
      <c r="B44" s="142"/>
      <c r="C44" s="180" t="s">
        <v>331</v>
      </c>
      <c r="D44" s="151"/>
      <c r="E44" s="156">
        <v>222.642</v>
      </c>
      <c r="F44" s="159"/>
      <c r="G44" s="159"/>
      <c r="H44" s="159"/>
      <c r="I44" s="159"/>
      <c r="J44" s="159"/>
      <c r="K44" s="159"/>
      <c r="L44" s="159"/>
      <c r="M44" s="159"/>
      <c r="N44" s="149"/>
      <c r="O44" s="149"/>
      <c r="P44" s="149"/>
      <c r="Q44" s="149"/>
      <c r="R44" s="149"/>
      <c r="S44" s="149"/>
      <c r="T44" s="150"/>
      <c r="U44" s="149"/>
      <c r="V44" s="141"/>
      <c r="W44" s="141"/>
      <c r="X44" s="141"/>
      <c r="Y44" s="141"/>
      <c r="Z44" s="141"/>
      <c r="AA44" s="141"/>
      <c r="AB44" s="141"/>
      <c r="AC44" s="141"/>
      <c r="AD44" s="141"/>
      <c r="AE44" s="141" t="s">
        <v>105</v>
      </c>
      <c r="AF44" s="141">
        <v>0</v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</row>
    <row r="45" spans="1:60" outlineLevel="1" x14ac:dyDescent="0.2">
      <c r="A45" s="142">
        <v>12</v>
      </c>
      <c r="B45" s="142" t="s">
        <v>150</v>
      </c>
      <c r="C45" s="179" t="s">
        <v>151</v>
      </c>
      <c r="D45" s="148" t="s">
        <v>135</v>
      </c>
      <c r="E45" s="155">
        <v>166</v>
      </c>
      <c r="F45" s="158">
        <f>H45+J45</f>
        <v>0</v>
      </c>
      <c r="G45" s="159">
        <f>ROUND(E45*F45,2)</f>
        <v>0</v>
      </c>
      <c r="H45" s="159"/>
      <c r="I45" s="159">
        <f>ROUND(E45*H45,2)</f>
        <v>0</v>
      </c>
      <c r="J45" s="159"/>
      <c r="K45" s="159">
        <f>ROUND(E45*J45,2)</f>
        <v>0</v>
      </c>
      <c r="L45" s="159">
        <v>21</v>
      </c>
      <c r="M45" s="159">
        <f>G45*(1+L45/100)</f>
        <v>0</v>
      </c>
      <c r="N45" s="149">
        <v>3.6000000000000002E-4</v>
      </c>
      <c r="O45" s="149">
        <f>ROUND(E45*N45,5)</f>
        <v>5.9760000000000001E-2</v>
      </c>
      <c r="P45" s="149">
        <v>0</v>
      </c>
      <c r="Q45" s="149">
        <f>ROUND(E45*P45,5)</f>
        <v>0</v>
      </c>
      <c r="R45" s="149"/>
      <c r="S45" s="149"/>
      <c r="T45" s="150">
        <v>0.43</v>
      </c>
      <c r="U45" s="149">
        <f>ROUND(E45*T45,2)</f>
        <v>71.38</v>
      </c>
      <c r="V45" s="141"/>
      <c r="W45" s="141"/>
      <c r="X45" s="141"/>
      <c r="Y45" s="141"/>
      <c r="Z45" s="141"/>
      <c r="AA45" s="141"/>
      <c r="AB45" s="141"/>
      <c r="AC45" s="141"/>
      <c r="AD45" s="141"/>
      <c r="AE45" s="141" t="s">
        <v>103</v>
      </c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</row>
    <row r="46" spans="1:60" outlineLevel="1" x14ac:dyDescent="0.2">
      <c r="A46" s="142"/>
      <c r="B46" s="142"/>
      <c r="C46" s="180" t="s">
        <v>332</v>
      </c>
      <c r="D46" s="151"/>
      <c r="E46" s="156">
        <v>77.900000000000006</v>
      </c>
      <c r="F46" s="159"/>
      <c r="G46" s="159"/>
      <c r="H46" s="159"/>
      <c r="I46" s="159"/>
      <c r="J46" s="159"/>
      <c r="K46" s="159"/>
      <c r="L46" s="159"/>
      <c r="M46" s="159"/>
      <c r="N46" s="149"/>
      <c r="O46" s="149"/>
      <c r="P46" s="149"/>
      <c r="Q46" s="149"/>
      <c r="R46" s="149"/>
      <c r="S46" s="149"/>
      <c r="T46" s="150"/>
      <c r="U46" s="149"/>
      <c r="V46" s="141"/>
      <c r="W46" s="141"/>
      <c r="X46" s="141"/>
      <c r="Y46" s="141"/>
      <c r="Z46" s="141"/>
      <c r="AA46" s="141"/>
      <c r="AB46" s="141"/>
      <c r="AC46" s="141"/>
      <c r="AD46" s="141"/>
      <c r="AE46" s="141" t="s">
        <v>105</v>
      </c>
      <c r="AF46" s="141">
        <v>0</v>
      </c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</row>
    <row r="47" spans="1:60" outlineLevel="1" x14ac:dyDescent="0.2">
      <c r="A47" s="142"/>
      <c r="B47" s="142"/>
      <c r="C47" s="180" t="s">
        <v>333</v>
      </c>
      <c r="D47" s="151"/>
      <c r="E47" s="156">
        <v>88.1</v>
      </c>
      <c r="F47" s="159"/>
      <c r="G47" s="159"/>
      <c r="H47" s="159"/>
      <c r="I47" s="159"/>
      <c r="J47" s="159"/>
      <c r="K47" s="159"/>
      <c r="L47" s="159"/>
      <c r="M47" s="159"/>
      <c r="N47" s="149"/>
      <c r="O47" s="149"/>
      <c r="P47" s="149"/>
      <c r="Q47" s="149"/>
      <c r="R47" s="149"/>
      <c r="S47" s="149"/>
      <c r="T47" s="150"/>
      <c r="U47" s="149"/>
      <c r="V47" s="141"/>
      <c r="W47" s="141"/>
      <c r="X47" s="141"/>
      <c r="Y47" s="141"/>
      <c r="Z47" s="141"/>
      <c r="AA47" s="141"/>
      <c r="AB47" s="141"/>
      <c r="AC47" s="141"/>
      <c r="AD47" s="141"/>
      <c r="AE47" s="141" t="s">
        <v>105</v>
      </c>
      <c r="AF47" s="141">
        <v>0</v>
      </c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</row>
    <row r="48" spans="1:60" outlineLevel="1" x14ac:dyDescent="0.2">
      <c r="A48" s="142">
        <v>13</v>
      </c>
      <c r="B48" s="142" t="s">
        <v>154</v>
      </c>
      <c r="C48" s="179" t="s">
        <v>155</v>
      </c>
      <c r="D48" s="148" t="s">
        <v>109</v>
      </c>
      <c r="E48" s="155">
        <v>9.4499999999999993</v>
      </c>
      <c r="F48" s="158">
        <f>H48+J48</f>
        <v>0</v>
      </c>
      <c r="G48" s="159">
        <f>ROUND(E48*F48,2)</f>
        <v>0</v>
      </c>
      <c r="H48" s="159"/>
      <c r="I48" s="159">
        <f>ROUND(E48*H48,2)</f>
        <v>0</v>
      </c>
      <c r="J48" s="159"/>
      <c r="K48" s="159">
        <f>ROUND(E48*J48,2)</f>
        <v>0</v>
      </c>
      <c r="L48" s="159">
        <v>21</v>
      </c>
      <c r="M48" s="159">
        <f>G48*(1+L48/100)</f>
        <v>0</v>
      </c>
      <c r="N48" s="149">
        <v>7.3899999999999993E-2</v>
      </c>
      <c r="O48" s="149">
        <f>ROUND(E48*N48,5)</f>
        <v>0.69835999999999998</v>
      </c>
      <c r="P48" s="149">
        <v>0</v>
      </c>
      <c r="Q48" s="149">
        <f>ROUND(E48*P48,5)</f>
        <v>0</v>
      </c>
      <c r="R48" s="149"/>
      <c r="S48" s="149"/>
      <c r="T48" s="150">
        <v>0.502</v>
      </c>
      <c r="U48" s="149">
        <f>ROUND(E48*T48,2)</f>
        <v>4.74</v>
      </c>
      <c r="V48" s="141"/>
      <c r="W48" s="141"/>
      <c r="X48" s="141"/>
      <c r="Y48" s="141"/>
      <c r="Z48" s="141"/>
      <c r="AA48" s="141"/>
      <c r="AB48" s="141"/>
      <c r="AC48" s="141"/>
      <c r="AD48" s="141"/>
      <c r="AE48" s="141" t="s">
        <v>103</v>
      </c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</row>
    <row r="49" spans="1:60" outlineLevel="1" x14ac:dyDescent="0.2">
      <c r="A49" s="142"/>
      <c r="B49" s="142"/>
      <c r="C49" s="180" t="s">
        <v>334</v>
      </c>
      <c r="D49" s="151"/>
      <c r="E49" s="156">
        <v>9.4499999999999993</v>
      </c>
      <c r="F49" s="159"/>
      <c r="G49" s="159"/>
      <c r="H49" s="159"/>
      <c r="I49" s="159"/>
      <c r="J49" s="159"/>
      <c r="K49" s="159"/>
      <c r="L49" s="159"/>
      <c r="M49" s="159"/>
      <c r="N49" s="149"/>
      <c r="O49" s="149"/>
      <c r="P49" s="149"/>
      <c r="Q49" s="149"/>
      <c r="R49" s="149"/>
      <c r="S49" s="149"/>
      <c r="T49" s="150"/>
      <c r="U49" s="149"/>
      <c r="V49" s="141"/>
      <c r="W49" s="141"/>
      <c r="X49" s="141"/>
      <c r="Y49" s="141"/>
      <c r="Z49" s="141"/>
      <c r="AA49" s="141"/>
      <c r="AB49" s="141"/>
      <c r="AC49" s="141"/>
      <c r="AD49" s="141"/>
      <c r="AE49" s="141" t="s">
        <v>105</v>
      </c>
      <c r="AF49" s="141">
        <v>0</v>
      </c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</row>
    <row r="50" spans="1:60" ht="22.5" outlineLevel="1" x14ac:dyDescent="0.2">
      <c r="A50" s="142">
        <v>14</v>
      </c>
      <c r="B50" s="142" t="s">
        <v>157</v>
      </c>
      <c r="C50" s="179" t="s">
        <v>158</v>
      </c>
      <c r="D50" s="148" t="s">
        <v>109</v>
      </c>
      <c r="E50" s="155">
        <v>9.9224999999999994</v>
      </c>
      <c r="F50" s="158">
        <f>H50+J50</f>
        <v>0</v>
      </c>
      <c r="G50" s="159">
        <f>ROUND(E50*F50,2)</f>
        <v>0</v>
      </c>
      <c r="H50" s="159"/>
      <c r="I50" s="159">
        <f>ROUND(E50*H50,2)</f>
        <v>0</v>
      </c>
      <c r="J50" s="159"/>
      <c r="K50" s="159">
        <f>ROUND(E50*J50,2)</f>
        <v>0</v>
      </c>
      <c r="L50" s="159">
        <v>21</v>
      </c>
      <c r="M50" s="159">
        <f>G50*(1+L50/100)</f>
        <v>0</v>
      </c>
      <c r="N50" s="149">
        <v>0.126</v>
      </c>
      <c r="O50" s="149">
        <f>ROUND(E50*N50,5)</f>
        <v>1.25024</v>
      </c>
      <c r="P50" s="149">
        <v>0</v>
      </c>
      <c r="Q50" s="149">
        <f>ROUND(E50*P50,5)</f>
        <v>0</v>
      </c>
      <c r="R50" s="149"/>
      <c r="S50" s="149"/>
      <c r="T50" s="150">
        <v>0</v>
      </c>
      <c r="U50" s="149">
        <f>ROUND(E50*T50,2)</f>
        <v>0</v>
      </c>
      <c r="V50" s="141"/>
      <c r="W50" s="141"/>
      <c r="X50" s="141"/>
      <c r="Y50" s="141"/>
      <c r="Z50" s="141"/>
      <c r="AA50" s="141"/>
      <c r="AB50" s="141"/>
      <c r="AC50" s="141"/>
      <c r="AD50" s="141"/>
      <c r="AE50" s="141" t="s">
        <v>148</v>
      </c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</row>
    <row r="51" spans="1:60" outlineLevel="1" x14ac:dyDescent="0.2">
      <c r="A51" s="142"/>
      <c r="B51" s="142"/>
      <c r="C51" s="180" t="s">
        <v>335</v>
      </c>
      <c r="D51" s="151"/>
      <c r="E51" s="156">
        <v>9.9224999999999994</v>
      </c>
      <c r="F51" s="159"/>
      <c r="G51" s="159"/>
      <c r="H51" s="159"/>
      <c r="I51" s="159"/>
      <c r="J51" s="159"/>
      <c r="K51" s="159"/>
      <c r="L51" s="159"/>
      <c r="M51" s="159"/>
      <c r="N51" s="149"/>
      <c r="O51" s="149"/>
      <c r="P51" s="149"/>
      <c r="Q51" s="149"/>
      <c r="R51" s="149"/>
      <c r="S51" s="149"/>
      <c r="T51" s="150"/>
      <c r="U51" s="149"/>
      <c r="V51" s="141"/>
      <c r="W51" s="141"/>
      <c r="X51" s="141"/>
      <c r="Y51" s="141"/>
      <c r="Z51" s="141"/>
      <c r="AA51" s="141"/>
      <c r="AB51" s="141"/>
      <c r="AC51" s="141"/>
      <c r="AD51" s="141"/>
      <c r="AE51" s="141" t="s">
        <v>105</v>
      </c>
      <c r="AF51" s="141">
        <v>0</v>
      </c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</row>
    <row r="52" spans="1:60" ht="22.5" outlineLevel="1" x14ac:dyDescent="0.2">
      <c r="A52" s="142">
        <v>15</v>
      </c>
      <c r="B52" s="142" t="s">
        <v>160</v>
      </c>
      <c r="C52" s="179" t="s">
        <v>161</v>
      </c>
      <c r="D52" s="148" t="s">
        <v>109</v>
      </c>
      <c r="E52" s="155">
        <v>63.28</v>
      </c>
      <c r="F52" s="158">
        <f>H52+J52</f>
        <v>0</v>
      </c>
      <c r="G52" s="159">
        <f>ROUND(E52*F52,2)</f>
        <v>0</v>
      </c>
      <c r="H52" s="159"/>
      <c r="I52" s="159">
        <f>ROUND(E52*H52,2)</f>
        <v>0</v>
      </c>
      <c r="J52" s="159"/>
      <c r="K52" s="159">
        <f>ROUND(E52*J52,2)</f>
        <v>0</v>
      </c>
      <c r="L52" s="159">
        <v>21</v>
      </c>
      <c r="M52" s="159">
        <f>G52*(1+L52/100)</f>
        <v>0</v>
      </c>
      <c r="N52" s="149">
        <v>0.23</v>
      </c>
      <c r="O52" s="149">
        <f>ROUND(E52*N52,5)</f>
        <v>14.554399999999999</v>
      </c>
      <c r="P52" s="149">
        <v>0</v>
      </c>
      <c r="Q52" s="149">
        <f>ROUND(E52*P52,5)</f>
        <v>0</v>
      </c>
      <c r="R52" s="149"/>
      <c r="S52" s="149"/>
      <c r="T52" s="150">
        <v>2.3E-2</v>
      </c>
      <c r="U52" s="149">
        <f>ROUND(E52*T52,2)</f>
        <v>1.46</v>
      </c>
      <c r="V52" s="141"/>
      <c r="W52" s="141"/>
      <c r="X52" s="141"/>
      <c r="Y52" s="141"/>
      <c r="Z52" s="141"/>
      <c r="AA52" s="141"/>
      <c r="AB52" s="141"/>
      <c r="AC52" s="141"/>
      <c r="AD52" s="141"/>
      <c r="AE52" s="141" t="s">
        <v>103</v>
      </c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</row>
    <row r="53" spans="1:60" ht="22.5" outlineLevel="1" x14ac:dyDescent="0.2">
      <c r="A53" s="142"/>
      <c r="B53" s="142"/>
      <c r="C53" s="180" t="s">
        <v>336</v>
      </c>
      <c r="D53" s="151"/>
      <c r="E53" s="156">
        <v>35.119999999999997</v>
      </c>
      <c r="F53" s="159"/>
      <c r="G53" s="159"/>
      <c r="H53" s="159"/>
      <c r="I53" s="159"/>
      <c r="J53" s="159"/>
      <c r="K53" s="159"/>
      <c r="L53" s="159"/>
      <c r="M53" s="159"/>
      <c r="N53" s="149"/>
      <c r="O53" s="149"/>
      <c r="P53" s="149"/>
      <c r="Q53" s="149"/>
      <c r="R53" s="149"/>
      <c r="S53" s="149"/>
      <c r="T53" s="150"/>
      <c r="U53" s="149"/>
      <c r="V53" s="141"/>
      <c r="W53" s="141"/>
      <c r="X53" s="141"/>
      <c r="Y53" s="141"/>
      <c r="Z53" s="141"/>
      <c r="AA53" s="141"/>
      <c r="AB53" s="141"/>
      <c r="AC53" s="141"/>
      <c r="AD53" s="141"/>
      <c r="AE53" s="141" t="s">
        <v>105</v>
      </c>
      <c r="AF53" s="141">
        <v>0</v>
      </c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</row>
    <row r="54" spans="1:60" outlineLevel="1" x14ac:dyDescent="0.2">
      <c r="A54" s="142"/>
      <c r="B54" s="142"/>
      <c r="C54" s="180" t="s">
        <v>337</v>
      </c>
      <c r="D54" s="151"/>
      <c r="E54" s="156">
        <v>28.16</v>
      </c>
      <c r="F54" s="159"/>
      <c r="G54" s="159"/>
      <c r="H54" s="159"/>
      <c r="I54" s="159"/>
      <c r="J54" s="159"/>
      <c r="K54" s="159"/>
      <c r="L54" s="159"/>
      <c r="M54" s="159"/>
      <c r="N54" s="149"/>
      <c r="O54" s="149"/>
      <c r="P54" s="149"/>
      <c r="Q54" s="149"/>
      <c r="R54" s="149"/>
      <c r="S54" s="149"/>
      <c r="T54" s="150"/>
      <c r="U54" s="149"/>
      <c r="V54" s="141"/>
      <c r="W54" s="141"/>
      <c r="X54" s="141"/>
      <c r="Y54" s="141"/>
      <c r="Z54" s="141"/>
      <c r="AA54" s="141"/>
      <c r="AB54" s="141"/>
      <c r="AC54" s="141"/>
      <c r="AD54" s="141"/>
      <c r="AE54" s="141" t="s">
        <v>105</v>
      </c>
      <c r="AF54" s="141">
        <v>0</v>
      </c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</row>
    <row r="55" spans="1:60" outlineLevel="1" x14ac:dyDescent="0.2">
      <c r="A55" s="142">
        <v>16</v>
      </c>
      <c r="B55" s="142" t="s">
        <v>163</v>
      </c>
      <c r="C55" s="179" t="s">
        <v>164</v>
      </c>
      <c r="D55" s="148" t="s">
        <v>109</v>
      </c>
      <c r="E55" s="155">
        <v>63.28</v>
      </c>
      <c r="F55" s="158">
        <f>H55+J55</f>
        <v>0</v>
      </c>
      <c r="G55" s="159">
        <f>ROUND(E55*F55,2)</f>
        <v>0</v>
      </c>
      <c r="H55" s="159"/>
      <c r="I55" s="159">
        <f>ROUND(E55*H55,2)</f>
        <v>0</v>
      </c>
      <c r="J55" s="159"/>
      <c r="K55" s="159">
        <f>ROUND(E55*J55,2)</f>
        <v>0</v>
      </c>
      <c r="L55" s="159">
        <v>21</v>
      </c>
      <c r="M55" s="159">
        <f>G55*(1+L55/100)</f>
        <v>0</v>
      </c>
      <c r="N55" s="149">
        <v>0.11</v>
      </c>
      <c r="O55" s="149">
        <f>ROUND(E55*N55,5)</f>
        <v>6.9607999999999999</v>
      </c>
      <c r="P55" s="149">
        <v>0</v>
      </c>
      <c r="Q55" s="149">
        <f>ROUND(E55*P55,5)</f>
        <v>0</v>
      </c>
      <c r="R55" s="149"/>
      <c r="S55" s="149"/>
      <c r="T55" s="150">
        <v>1.1930000000000001</v>
      </c>
      <c r="U55" s="149">
        <f>ROUND(E55*T55,2)</f>
        <v>75.489999999999995</v>
      </c>
      <c r="V55" s="141"/>
      <c r="W55" s="141"/>
      <c r="X55" s="141"/>
      <c r="Y55" s="141"/>
      <c r="Z55" s="141"/>
      <c r="AA55" s="141"/>
      <c r="AB55" s="141"/>
      <c r="AC55" s="141"/>
      <c r="AD55" s="141"/>
      <c r="AE55" s="141" t="s">
        <v>103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</row>
    <row r="56" spans="1:60" ht="22.5" outlineLevel="1" x14ac:dyDescent="0.2">
      <c r="A56" s="142"/>
      <c r="B56" s="142"/>
      <c r="C56" s="180" t="s">
        <v>336</v>
      </c>
      <c r="D56" s="151"/>
      <c r="E56" s="156">
        <v>35.119999999999997</v>
      </c>
      <c r="F56" s="159"/>
      <c r="G56" s="159"/>
      <c r="H56" s="159"/>
      <c r="I56" s="159"/>
      <c r="J56" s="159"/>
      <c r="K56" s="159"/>
      <c r="L56" s="159"/>
      <c r="M56" s="159"/>
      <c r="N56" s="149"/>
      <c r="O56" s="149"/>
      <c r="P56" s="149"/>
      <c r="Q56" s="149"/>
      <c r="R56" s="149"/>
      <c r="S56" s="149"/>
      <c r="T56" s="150"/>
      <c r="U56" s="149"/>
      <c r="V56" s="141"/>
      <c r="W56" s="141"/>
      <c r="X56" s="141"/>
      <c r="Y56" s="141"/>
      <c r="Z56" s="141"/>
      <c r="AA56" s="141"/>
      <c r="AB56" s="141"/>
      <c r="AC56" s="141"/>
      <c r="AD56" s="141"/>
      <c r="AE56" s="141" t="s">
        <v>105</v>
      </c>
      <c r="AF56" s="141">
        <v>0</v>
      </c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</row>
    <row r="57" spans="1:60" outlineLevel="1" x14ac:dyDescent="0.2">
      <c r="A57" s="142"/>
      <c r="B57" s="142"/>
      <c r="C57" s="180" t="s">
        <v>337</v>
      </c>
      <c r="D57" s="151"/>
      <c r="E57" s="156">
        <v>28.16</v>
      </c>
      <c r="F57" s="159"/>
      <c r="G57" s="159"/>
      <c r="H57" s="159"/>
      <c r="I57" s="159"/>
      <c r="J57" s="159"/>
      <c r="K57" s="159"/>
      <c r="L57" s="159"/>
      <c r="M57" s="159"/>
      <c r="N57" s="149"/>
      <c r="O57" s="149"/>
      <c r="P57" s="149"/>
      <c r="Q57" s="149"/>
      <c r="R57" s="149"/>
      <c r="S57" s="149"/>
      <c r="T57" s="150"/>
      <c r="U57" s="149"/>
      <c r="V57" s="141"/>
      <c r="W57" s="141"/>
      <c r="X57" s="141"/>
      <c r="Y57" s="141"/>
      <c r="Z57" s="141"/>
      <c r="AA57" s="141"/>
      <c r="AB57" s="141"/>
      <c r="AC57" s="141"/>
      <c r="AD57" s="141"/>
      <c r="AE57" s="141" t="s">
        <v>105</v>
      </c>
      <c r="AF57" s="141">
        <v>0</v>
      </c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</row>
    <row r="58" spans="1:60" x14ac:dyDescent="0.2">
      <c r="A58" s="143" t="s">
        <v>98</v>
      </c>
      <c r="B58" s="143" t="s">
        <v>61</v>
      </c>
      <c r="C58" s="181" t="s">
        <v>62</v>
      </c>
      <c r="D58" s="152"/>
      <c r="E58" s="157"/>
      <c r="F58" s="160"/>
      <c r="G58" s="160">
        <f>SUMIF(AE59:AE61,"&lt;&gt;NOR",G59:G61)</f>
        <v>0</v>
      </c>
      <c r="H58" s="160"/>
      <c r="I58" s="160">
        <f>SUM(I59:I61)</f>
        <v>0</v>
      </c>
      <c r="J58" s="160"/>
      <c r="K58" s="160">
        <f>SUM(K59:K61)</f>
        <v>0</v>
      </c>
      <c r="L58" s="160"/>
      <c r="M58" s="160">
        <f>SUM(M59:M61)</f>
        <v>0</v>
      </c>
      <c r="N58" s="153"/>
      <c r="O58" s="153">
        <f>SUM(O59:O61)</f>
        <v>2.9873599999999998</v>
      </c>
      <c r="P58" s="153"/>
      <c r="Q58" s="153">
        <f>SUM(Q59:Q61)</f>
        <v>0</v>
      </c>
      <c r="R58" s="153"/>
      <c r="S58" s="153"/>
      <c r="T58" s="154"/>
      <c r="U58" s="153">
        <f>SUM(U59:U61)</f>
        <v>21.47</v>
      </c>
      <c r="AE58" t="s">
        <v>99</v>
      </c>
    </row>
    <row r="59" spans="1:60" outlineLevel="1" x14ac:dyDescent="0.2">
      <c r="A59" s="142">
        <v>17</v>
      </c>
      <c r="B59" s="142" t="s">
        <v>169</v>
      </c>
      <c r="C59" s="179" t="s">
        <v>170</v>
      </c>
      <c r="D59" s="148" t="s">
        <v>171</v>
      </c>
      <c r="E59" s="155">
        <v>4</v>
      </c>
      <c r="F59" s="158">
        <f>H59+J59</f>
        <v>0</v>
      </c>
      <c r="G59" s="159">
        <f>ROUND(E59*F59,2)</f>
        <v>0</v>
      </c>
      <c r="H59" s="159"/>
      <c r="I59" s="159">
        <f>ROUND(E59*H59,2)</f>
        <v>0</v>
      </c>
      <c r="J59" s="159"/>
      <c r="K59" s="159">
        <f>ROUND(E59*J59,2)</f>
        <v>0</v>
      </c>
      <c r="L59" s="159">
        <v>21</v>
      </c>
      <c r="M59" s="159">
        <f>G59*(1+L59/100)</f>
        <v>0</v>
      </c>
      <c r="N59" s="149">
        <v>0.31590000000000001</v>
      </c>
      <c r="O59" s="149">
        <f>ROUND(E59*N59,5)</f>
        <v>1.2636000000000001</v>
      </c>
      <c r="P59" s="149">
        <v>0</v>
      </c>
      <c r="Q59" s="149">
        <f>ROUND(E59*P59,5)</f>
        <v>0</v>
      </c>
      <c r="R59" s="149"/>
      <c r="S59" s="149"/>
      <c r="T59" s="150">
        <v>1.5509999999999999</v>
      </c>
      <c r="U59" s="149">
        <f>ROUND(E59*T59,2)</f>
        <v>6.2</v>
      </c>
      <c r="V59" s="141"/>
      <c r="W59" s="141"/>
      <c r="X59" s="141"/>
      <c r="Y59" s="141"/>
      <c r="Z59" s="141"/>
      <c r="AA59" s="141"/>
      <c r="AB59" s="141"/>
      <c r="AC59" s="141"/>
      <c r="AD59" s="141"/>
      <c r="AE59" s="141" t="s">
        <v>103</v>
      </c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</row>
    <row r="60" spans="1:60" outlineLevel="1" x14ac:dyDescent="0.2">
      <c r="A60" s="142">
        <v>18</v>
      </c>
      <c r="B60" s="142" t="s">
        <v>338</v>
      </c>
      <c r="C60" s="179" t="s">
        <v>339</v>
      </c>
      <c r="D60" s="148" t="s">
        <v>171</v>
      </c>
      <c r="E60" s="155">
        <v>4</v>
      </c>
      <c r="F60" s="158">
        <f>H60+J60</f>
        <v>0</v>
      </c>
      <c r="G60" s="159">
        <f>ROUND(E60*F60,2)</f>
        <v>0</v>
      </c>
      <c r="H60" s="159"/>
      <c r="I60" s="159">
        <f>ROUND(E60*H60,2)</f>
        <v>0</v>
      </c>
      <c r="J60" s="159"/>
      <c r="K60" s="159">
        <f>ROUND(E60*J60,2)</f>
        <v>0</v>
      </c>
      <c r="L60" s="159">
        <v>21</v>
      </c>
      <c r="M60" s="159">
        <f>G60*(1+L60/100)</f>
        <v>0</v>
      </c>
      <c r="N60" s="149">
        <v>0.43093999999999999</v>
      </c>
      <c r="O60" s="149">
        <f>ROUND(E60*N60,5)</f>
        <v>1.72376</v>
      </c>
      <c r="P60" s="149">
        <v>0</v>
      </c>
      <c r="Q60" s="149">
        <f>ROUND(E60*P60,5)</f>
        <v>0</v>
      </c>
      <c r="R60" s="149"/>
      <c r="S60" s="149"/>
      <c r="T60" s="150">
        <v>3.8170000000000002</v>
      </c>
      <c r="U60" s="149">
        <f>ROUND(E60*T60,2)</f>
        <v>15.27</v>
      </c>
      <c r="V60" s="141"/>
      <c r="W60" s="141"/>
      <c r="X60" s="141"/>
      <c r="Y60" s="141"/>
      <c r="Z60" s="141"/>
      <c r="AA60" s="141"/>
      <c r="AB60" s="141"/>
      <c r="AC60" s="141"/>
      <c r="AD60" s="141"/>
      <c r="AE60" s="141" t="s">
        <v>103</v>
      </c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</row>
    <row r="61" spans="1:60" outlineLevel="1" x14ac:dyDescent="0.2">
      <c r="A61" s="142">
        <v>19</v>
      </c>
      <c r="B61" s="142" t="s">
        <v>57</v>
      </c>
      <c r="C61" s="179" t="s">
        <v>340</v>
      </c>
      <c r="D61" s="148" t="s">
        <v>341</v>
      </c>
      <c r="E61" s="155">
        <v>2</v>
      </c>
      <c r="F61" s="158">
        <f>H61+J61</f>
        <v>0</v>
      </c>
      <c r="G61" s="159">
        <f>ROUND(E61*F61,2)</f>
        <v>0</v>
      </c>
      <c r="H61" s="159"/>
      <c r="I61" s="159">
        <f>ROUND(E61*H61,2)</f>
        <v>0</v>
      </c>
      <c r="J61" s="159"/>
      <c r="K61" s="159">
        <f>ROUND(E61*J61,2)</f>
        <v>0</v>
      </c>
      <c r="L61" s="159">
        <v>21</v>
      </c>
      <c r="M61" s="159">
        <f>G61*(1+L61/100)</f>
        <v>0</v>
      </c>
      <c r="N61" s="149">
        <v>0</v>
      </c>
      <c r="O61" s="149">
        <f>ROUND(E61*N61,5)</f>
        <v>0</v>
      </c>
      <c r="P61" s="149">
        <v>0</v>
      </c>
      <c r="Q61" s="149">
        <f>ROUND(E61*P61,5)</f>
        <v>0</v>
      </c>
      <c r="R61" s="149"/>
      <c r="S61" s="149"/>
      <c r="T61" s="150">
        <v>0</v>
      </c>
      <c r="U61" s="149">
        <f>ROUND(E61*T61,2)</f>
        <v>0</v>
      </c>
      <c r="V61" s="141"/>
      <c r="W61" s="141"/>
      <c r="X61" s="141"/>
      <c r="Y61" s="141"/>
      <c r="Z61" s="141"/>
      <c r="AA61" s="141"/>
      <c r="AB61" s="141"/>
      <c r="AC61" s="141"/>
      <c r="AD61" s="141"/>
      <c r="AE61" s="141" t="s">
        <v>103</v>
      </c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</row>
    <row r="62" spans="1:60" x14ac:dyDescent="0.2">
      <c r="A62" s="143" t="s">
        <v>98</v>
      </c>
      <c r="B62" s="143" t="s">
        <v>63</v>
      </c>
      <c r="C62" s="181" t="s">
        <v>64</v>
      </c>
      <c r="D62" s="152"/>
      <c r="E62" s="157"/>
      <c r="F62" s="160"/>
      <c r="G62" s="160">
        <f>SUMIF(AE63:AE78,"&lt;&gt;NOR",G63:G78)</f>
        <v>0</v>
      </c>
      <c r="H62" s="160"/>
      <c r="I62" s="160">
        <f>SUM(I63:I78)</f>
        <v>0</v>
      </c>
      <c r="J62" s="160"/>
      <c r="K62" s="160">
        <f>SUM(K63:K78)</f>
        <v>0</v>
      </c>
      <c r="L62" s="160"/>
      <c r="M62" s="160">
        <f>SUM(M63:M78)</f>
        <v>0</v>
      </c>
      <c r="N62" s="153"/>
      <c r="O62" s="153">
        <f>SUM(O63:O78)</f>
        <v>42.733599999999996</v>
      </c>
      <c r="P62" s="153"/>
      <c r="Q62" s="153">
        <f>SUM(Q63:Q78)</f>
        <v>0</v>
      </c>
      <c r="R62" s="153"/>
      <c r="S62" s="153"/>
      <c r="T62" s="154"/>
      <c r="U62" s="153">
        <f>SUM(U63:U78)</f>
        <v>56.48</v>
      </c>
      <c r="AE62" t="s">
        <v>99</v>
      </c>
    </row>
    <row r="63" spans="1:60" outlineLevel="1" x14ac:dyDescent="0.2">
      <c r="A63" s="142">
        <v>20</v>
      </c>
      <c r="B63" s="142" t="s">
        <v>172</v>
      </c>
      <c r="C63" s="179" t="s">
        <v>173</v>
      </c>
      <c r="D63" s="148" t="s">
        <v>135</v>
      </c>
      <c r="E63" s="155">
        <v>90</v>
      </c>
      <c r="F63" s="158">
        <f>H63+J63</f>
        <v>0</v>
      </c>
      <c r="G63" s="159">
        <f>ROUND(E63*F63,2)</f>
        <v>0</v>
      </c>
      <c r="H63" s="159"/>
      <c r="I63" s="159">
        <f>ROUND(E63*H63,2)</f>
        <v>0</v>
      </c>
      <c r="J63" s="159"/>
      <c r="K63" s="159">
        <f>ROUND(E63*J63,2)</f>
        <v>0</v>
      </c>
      <c r="L63" s="159">
        <v>21</v>
      </c>
      <c r="M63" s="159">
        <f>G63*(1+L63/100)</f>
        <v>0</v>
      </c>
      <c r="N63" s="149">
        <v>0.15673999999999999</v>
      </c>
      <c r="O63" s="149">
        <f>ROUND(E63*N63,5)</f>
        <v>14.1066</v>
      </c>
      <c r="P63" s="149">
        <v>0</v>
      </c>
      <c r="Q63" s="149">
        <f>ROUND(E63*P63,5)</f>
        <v>0</v>
      </c>
      <c r="R63" s="149"/>
      <c r="S63" s="149"/>
      <c r="T63" s="150">
        <v>0.29548000000000002</v>
      </c>
      <c r="U63" s="149">
        <f>ROUND(E63*T63,2)</f>
        <v>26.59</v>
      </c>
      <c r="V63" s="141"/>
      <c r="W63" s="141"/>
      <c r="X63" s="141"/>
      <c r="Y63" s="141"/>
      <c r="Z63" s="141"/>
      <c r="AA63" s="141"/>
      <c r="AB63" s="141"/>
      <c r="AC63" s="141"/>
      <c r="AD63" s="141"/>
      <c r="AE63" s="141" t="s">
        <v>103</v>
      </c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1"/>
      <c r="BE63" s="141"/>
      <c r="BF63" s="141"/>
      <c r="BG63" s="141"/>
      <c r="BH63" s="141"/>
    </row>
    <row r="64" spans="1:60" outlineLevel="1" x14ac:dyDescent="0.2">
      <c r="A64" s="142"/>
      <c r="B64" s="142"/>
      <c r="C64" s="180" t="s">
        <v>342</v>
      </c>
      <c r="D64" s="151"/>
      <c r="E64" s="156">
        <v>48.1</v>
      </c>
      <c r="F64" s="159"/>
      <c r="G64" s="159"/>
      <c r="H64" s="159"/>
      <c r="I64" s="159"/>
      <c r="J64" s="159"/>
      <c r="K64" s="159"/>
      <c r="L64" s="159"/>
      <c r="M64" s="159"/>
      <c r="N64" s="149"/>
      <c r="O64" s="149"/>
      <c r="P64" s="149"/>
      <c r="Q64" s="149"/>
      <c r="R64" s="149"/>
      <c r="S64" s="149"/>
      <c r="T64" s="150"/>
      <c r="U64" s="149"/>
      <c r="V64" s="141"/>
      <c r="W64" s="141"/>
      <c r="X64" s="141"/>
      <c r="Y64" s="141"/>
      <c r="Z64" s="141"/>
      <c r="AA64" s="141"/>
      <c r="AB64" s="141"/>
      <c r="AC64" s="141"/>
      <c r="AD64" s="141"/>
      <c r="AE64" s="141" t="s">
        <v>105</v>
      </c>
      <c r="AF64" s="141">
        <v>0</v>
      </c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</row>
    <row r="65" spans="1:60" outlineLevel="1" x14ac:dyDescent="0.2">
      <c r="A65" s="142"/>
      <c r="B65" s="142"/>
      <c r="C65" s="180" t="s">
        <v>343</v>
      </c>
      <c r="D65" s="151"/>
      <c r="E65" s="156">
        <v>41.9</v>
      </c>
      <c r="F65" s="159"/>
      <c r="G65" s="159"/>
      <c r="H65" s="159"/>
      <c r="I65" s="159"/>
      <c r="J65" s="159"/>
      <c r="K65" s="159"/>
      <c r="L65" s="159"/>
      <c r="M65" s="159"/>
      <c r="N65" s="149"/>
      <c r="O65" s="149"/>
      <c r="P65" s="149"/>
      <c r="Q65" s="149"/>
      <c r="R65" s="149"/>
      <c r="S65" s="149"/>
      <c r="T65" s="150"/>
      <c r="U65" s="149"/>
      <c r="V65" s="141"/>
      <c r="W65" s="141"/>
      <c r="X65" s="141"/>
      <c r="Y65" s="141"/>
      <c r="Z65" s="141"/>
      <c r="AA65" s="141"/>
      <c r="AB65" s="141"/>
      <c r="AC65" s="141"/>
      <c r="AD65" s="141"/>
      <c r="AE65" s="141" t="s">
        <v>105</v>
      </c>
      <c r="AF65" s="141">
        <v>0</v>
      </c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</row>
    <row r="66" spans="1:60" outlineLevel="1" x14ac:dyDescent="0.2">
      <c r="A66" s="142">
        <v>21</v>
      </c>
      <c r="B66" s="142" t="s">
        <v>175</v>
      </c>
      <c r="C66" s="179" t="s">
        <v>176</v>
      </c>
      <c r="D66" s="148" t="s">
        <v>135</v>
      </c>
      <c r="E66" s="155">
        <v>90</v>
      </c>
      <c r="F66" s="158">
        <f>H66+J66</f>
        <v>0</v>
      </c>
      <c r="G66" s="159">
        <f>ROUND(E66*F66,2)</f>
        <v>0</v>
      </c>
      <c r="H66" s="159"/>
      <c r="I66" s="159">
        <f>ROUND(E66*H66,2)</f>
        <v>0</v>
      </c>
      <c r="J66" s="159"/>
      <c r="K66" s="159">
        <f>ROUND(E66*J66,2)</f>
        <v>0</v>
      </c>
      <c r="L66" s="159">
        <v>21</v>
      </c>
      <c r="M66" s="159">
        <f>G66*(1+L66/100)</f>
        <v>0</v>
      </c>
      <c r="N66" s="149">
        <v>0.08</v>
      </c>
      <c r="O66" s="149">
        <f>ROUND(E66*N66,5)</f>
        <v>7.2</v>
      </c>
      <c r="P66" s="149">
        <v>0</v>
      </c>
      <c r="Q66" s="149">
        <f>ROUND(E66*P66,5)</f>
        <v>0</v>
      </c>
      <c r="R66" s="149"/>
      <c r="S66" s="149"/>
      <c r="T66" s="150">
        <v>0</v>
      </c>
      <c r="U66" s="149">
        <f>ROUND(E66*T66,2)</f>
        <v>0</v>
      </c>
      <c r="V66" s="141"/>
      <c r="W66" s="141"/>
      <c r="X66" s="141"/>
      <c r="Y66" s="141"/>
      <c r="Z66" s="141"/>
      <c r="AA66" s="141"/>
      <c r="AB66" s="141"/>
      <c r="AC66" s="141"/>
      <c r="AD66" s="141"/>
      <c r="AE66" s="141" t="s">
        <v>148</v>
      </c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</row>
    <row r="67" spans="1:60" outlineLevel="1" x14ac:dyDescent="0.2">
      <c r="A67" s="142"/>
      <c r="B67" s="142"/>
      <c r="C67" s="180" t="s">
        <v>344</v>
      </c>
      <c r="D67" s="151"/>
      <c r="E67" s="156">
        <v>26.8</v>
      </c>
      <c r="F67" s="159"/>
      <c r="G67" s="159"/>
      <c r="H67" s="159"/>
      <c r="I67" s="159"/>
      <c r="J67" s="159"/>
      <c r="K67" s="159"/>
      <c r="L67" s="159"/>
      <c r="M67" s="159"/>
      <c r="N67" s="149"/>
      <c r="O67" s="149"/>
      <c r="P67" s="149"/>
      <c r="Q67" s="149"/>
      <c r="R67" s="149"/>
      <c r="S67" s="149"/>
      <c r="T67" s="150"/>
      <c r="U67" s="149"/>
      <c r="V67" s="141"/>
      <c r="W67" s="141"/>
      <c r="X67" s="141"/>
      <c r="Y67" s="141"/>
      <c r="Z67" s="141"/>
      <c r="AA67" s="141"/>
      <c r="AB67" s="141"/>
      <c r="AC67" s="141"/>
      <c r="AD67" s="141"/>
      <c r="AE67" s="141" t="s">
        <v>105</v>
      </c>
      <c r="AF67" s="141">
        <v>0</v>
      </c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</row>
    <row r="68" spans="1:60" outlineLevel="1" x14ac:dyDescent="0.2">
      <c r="A68" s="142"/>
      <c r="B68" s="142"/>
      <c r="C68" s="180" t="s">
        <v>345</v>
      </c>
      <c r="D68" s="151"/>
      <c r="E68" s="156">
        <v>15.1</v>
      </c>
      <c r="F68" s="159"/>
      <c r="G68" s="159"/>
      <c r="H68" s="159"/>
      <c r="I68" s="159"/>
      <c r="J68" s="159"/>
      <c r="K68" s="159"/>
      <c r="L68" s="159"/>
      <c r="M68" s="159"/>
      <c r="N68" s="149"/>
      <c r="O68" s="149"/>
      <c r="P68" s="149"/>
      <c r="Q68" s="149"/>
      <c r="R68" s="149"/>
      <c r="S68" s="149"/>
      <c r="T68" s="150"/>
      <c r="U68" s="149"/>
      <c r="V68" s="141"/>
      <c r="W68" s="141"/>
      <c r="X68" s="141"/>
      <c r="Y68" s="141"/>
      <c r="Z68" s="141"/>
      <c r="AA68" s="141"/>
      <c r="AB68" s="141"/>
      <c r="AC68" s="141"/>
      <c r="AD68" s="141"/>
      <c r="AE68" s="141" t="s">
        <v>105</v>
      </c>
      <c r="AF68" s="141">
        <v>0</v>
      </c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</row>
    <row r="69" spans="1:60" outlineLevel="1" x14ac:dyDescent="0.2">
      <c r="A69" s="142"/>
      <c r="B69" s="142"/>
      <c r="C69" s="180" t="s">
        <v>346</v>
      </c>
      <c r="D69" s="151"/>
      <c r="E69" s="156">
        <v>36.9</v>
      </c>
      <c r="F69" s="159"/>
      <c r="G69" s="159"/>
      <c r="H69" s="159"/>
      <c r="I69" s="159"/>
      <c r="J69" s="159"/>
      <c r="K69" s="159"/>
      <c r="L69" s="159"/>
      <c r="M69" s="159"/>
      <c r="N69" s="149"/>
      <c r="O69" s="149"/>
      <c r="P69" s="149"/>
      <c r="Q69" s="149"/>
      <c r="R69" s="149"/>
      <c r="S69" s="149"/>
      <c r="T69" s="150"/>
      <c r="U69" s="149"/>
      <c r="V69" s="141"/>
      <c r="W69" s="141"/>
      <c r="X69" s="141"/>
      <c r="Y69" s="141"/>
      <c r="Z69" s="141"/>
      <c r="AA69" s="141"/>
      <c r="AB69" s="141"/>
      <c r="AC69" s="141"/>
      <c r="AD69" s="141"/>
      <c r="AE69" s="141" t="s">
        <v>105</v>
      </c>
      <c r="AF69" s="141">
        <v>0</v>
      </c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</row>
    <row r="70" spans="1:60" outlineLevel="1" x14ac:dyDescent="0.2">
      <c r="A70" s="142"/>
      <c r="B70" s="142"/>
      <c r="C70" s="180" t="s">
        <v>347</v>
      </c>
      <c r="D70" s="151"/>
      <c r="E70" s="156">
        <v>11.2</v>
      </c>
      <c r="F70" s="159"/>
      <c r="G70" s="159"/>
      <c r="H70" s="159"/>
      <c r="I70" s="159"/>
      <c r="J70" s="159"/>
      <c r="K70" s="159"/>
      <c r="L70" s="159"/>
      <c r="M70" s="159"/>
      <c r="N70" s="149"/>
      <c r="O70" s="149"/>
      <c r="P70" s="149"/>
      <c r="Q70" s="149"/>
      <c r="R70" s="149"/>
      <c r="S70" s="149"/>
      <c r="T70" s="150"/>
      <c r="U70" s="149"/>
      <c r="V70" s="141"/>
      <c r="W70" s="141"/>
      <c r="X70" s="141"/>
      <c r="Y70" s="141"/>
      <c r="Z70" s="141"/>
      <c r="AA70" s="141"/>
      <c r="AB70" s="141"/>
      <c r="AC70" s="141"/>
      <c r="AD70" s="141"/>
      <c r="AE70" s="141" t="s">
        <v>105</v>
      </c>
      <c r="AF70" s="141">
        <v>0</v>
      </c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</row>
    <row r="71" spans="1:60" ht="22.5" outlineLevel="1" x14ac:dyDescent="0.2">
      <c r="A71" s="142">
        <v>22</v>
      </c>
      <c r="B71" s="142" t="s">
        <v>175</v>
      </c>
      <c r="C71" s="179" t="s">
        <v>348</v>
      </c>
      <c r="D71" s="148" t="s">
        <v>341</v>
      </c>
      <c r="E71" s="155">
        <v>2</v>
      </c>
      <c r="F71" s="158">
        <f>H71+J71</f>
        <v>0</v>
      </c>
      <c r="G71" s="159">
        <f>ROUND(E71*F71,2)</f>
        <v>0</v>
      </c>
      <c r="H71" s="159"/>
      <c r="I71" s="159">
        <f>ROUND(E71*H71,2)</f>
        <v>0</v>
      </c>
      <c r="J71" s="159"/>
      <c r="K71" s="159">
        <f>ROUND(E71*J71,2)</f>
        <v>0</v>
      </c>
      <c r="L71" s="159">
        <v>21</v>
      </c>
      <c r="M71" s="159">
        <f>G71*(1+L71/100)</f>
        <v>0</v>
      </c>
      <c r="N71" s="149">
        <v>0.08</v>
      </c>
      <c r="O71" s="149">
        <f>ROUND(E71*N71,5)</f>
        <v>0.16</v>
      </c>
      <c r="P71" s="149">
        <v>0</v>
      </c>
      <c r="Q71" s="149">
        <f>ROUND(E71*P71,5)</f>
        <v>0</v>
      </c>
      <c r="R71" s="149"/>
      <c r="S71" s="149"/>
      <c r="T71" s="150">
        <v>0</v>
      </c>
      <c r="U71" s="149">
        <f>ROUND(E71*T71,2)</f>
        <v>0</v>
      </c>
      <c r="V71" s="141"/>
      <c r="W71" s="141"/>
      <c r="X71" s="141"/>
      <c r="Y71" s="141"/>
      <c r="Z71" s="141"/>
      <c r="AA71" s="141"/>
      <c r="AB71" s="141"/>
      <c r="AC71" s="141"/>
      <c r="AD71" s="141"/>
      <c r="AE71" s="141" t="s">
        <v>148</v>
      </c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</row>
    <row r="72" spans="1:60" outlineLevel="1" x14ac:dyDescent="0.2">
      <c r="A72" s="142"/>
      <c r="B72" s="142"/>
      <c r="C72" s="180" t="s">
        <v>168</v>
      </c>
      <c r="D72" s="151"/>
      <c r="E72" s="156">
        <v>2</v>
      </c>
      <c r="F72" s="159"/>
      <c r="G72" s="159"/>
      <c r="H72" s="159"/>
      <c r="I72" s="159"/>
      <c r="J72" s="159"/>
      <c r="K72" s="159"/>
      <c r="L72" s="159"/>
      <c r="M72" s="159"/>
      <c r="N72" s="149"/>
      <c r="O72" s="149"/>
      <c r="P72" s="149"/>
      <c r="Q72" s="149"/>
      <c r="R72" s="149"/>
      <c r="S72" s="149"/>
      <c r="T72" s="150"/>
      <c r="U72" s="149"/>
      <c r="V72" s="141"/>
      <c r="W72" s="141"/>
      <c r="X72" s="141"/>
      <c r="Y72" s="141"/>
      <c r="Z72" s="141"/>
      <c r="AA72" s="141"/>
      <c r="AB72" s="141"/>
      <c r="AC72" s="141"/>
      <c r="AD72" s="141"/>
      <c r="AE72" s="141" t="s">
        <v>105</v>
      </c>
      <c r="AF72" s="141">
        <v>0</v>
      </c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</row>
    <row r="73" spans="1:60" outlineLevel="1" x14ac:dyDescent="0.2">
      <c r="A73" s="142">
        <v>23</v>
      </c>
      <c r="B73" s="142" t="s">
        <v>182</v>
      </c>
      <c r="C73" s="179" t="s">
        <v>183</v>
      </c>
      <c r="D73" s="148" t="s">
        <v>135</v>
      </c>
      <c r="E73" s="155">
        <v>90</v>
      </c>
      <c r="F73" s="158">
        <f>H73+J73</f>
        <v>0</v>
      </c>
      <c r="G73" s="159">
        <f>ROUND(E73*F73,2)</f>
        <v>0</v>
      </c>
      <c r="H73" s="159"/>
      <c r="I73" s="159">
        <f>ROUND(E73*H73,2)</f>
        <v>0</v>
      </c>
      <c r="J73" s="159"/>
      <c r="K73" s="159">
        <f>ROUND(E73*J73,2)</f>
        <v>0</v>
      </c>
      <c r="L73" s="159">
        <v>21</v>
      </c>
      <c r="M73" s="159">
        <f>G73*(1+L73/100)</f>
        <v>0</v>
      </c>
      <c r="N73" s="149">
        <v>5.9049999999999998E-2</v>
      </c>
      <c r="O73" s="149">
        <f>ROUND(E73*N73,5)</f>
        <v>5.3144999999999998</v>
      </c>
      <c r="P73" s="149">
        <v>0</v>
      </c>
      <c r="Q73" s="149">
        <f>ROUND(E73*P73,5)</f>
        <v>0</v>
      </c>
      <c r="R73" s="149"/>
      <c r="S73" s="149"/>
      <c r="T73" s="150">
        <v>0.26</v>
      </c>
      <c r="U73" s="149">
        <f>ROUND(E73*T73,2)</f>
        <v>23.4</v>
      </c>
      <c r="V73" s="141"/>
      <c r="W73" s="141"/>
      <c r="X73" s="141"/>
      <c r="Y73" s="141"/>
      <c r="Z73" s="141"/>
      <c r="AA73" s="141"/>
      <c r="AB73" s="141"/>
      <c r="AC73" s="141"/>
      <c r="AD73" s="141"/>
      <c r="AE73" s="141" t="s">
        <v>103</v>
      </c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</row>
    <row r="74" spans="1:60" outlineLevel="1" x14ac:dyDescent="0.2">
      <c r="A74" s="142"/>
      <c r="B74" s="142"/>
      <c r="C74" s="180" t="s">
        <v>349</v>
      </c>
      <c r="D74" s="151"/>
      <c r="E74" s="156">
        <v>90</v>
      </c>
      <c r="F74" s="159"/>
      <c r="G74" s="159"/>
      <c r="H74" s="159"/>
      <c r="I74" s="159"/>
      <c r="J74" s="159"/>
      <c r="K74" s="159"/>
      <c r="L74" s="159"/>
      <c r="M74" s="159"/>
      <c r="N74" s="149"/>
      <c r="O74" s="149"/>
      <c r="P74" s="149"/>
      <c r="Q74" s="149"/>
      <c r="R74" s="149"/>
      <c r="S74" s="149"/>
      <c r="T74" s="150"/>
      <c r="U74" s="149"/>
      <c r="V74" s="141"/>
      <c r="W74" s="141"/>
      <c r="X74" s="141"/>
      <c r="Y74" s="141"/>
      <c r="Z74" s="141"/>
      <c r="AA74" s="141"/>
      <c r="AB74" s="141"/>
      <c r="AC74" s="141"/>
      <c r="AD74" s="141"/>
      <c r="AE74" s="141" t="s">
        <v>105</v>
      </c>
      <c r="AF74" s="141">
        <v>0</v>
      </c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</row>
    <row r="75" spans="1:60" outlineLevel="1" x14ac:dyDescent="0.2">
      <c r="A75" s="142">
        <v>24</v>
      </c>
      <c r="B75" s="142" t="s">
        <v>185</v>
      </c>
      <c r="C75" s="179" t="s">
        <v>186</v>
      </c>
      <c r="D75" s="148" t="s">
        <v>135</v>
      </c>
      <c r="E75" s="155">
        <v>91.8</v>
      </c>
      <c r="F75" s="158">
        <f>H75+J75</f>
        <v>0</v>
      </c>
      <c r="G75" s="159">
        <f>ROUND(E75*F75,2)</f>
        <v>0</v>
      </c>
      <c r="H75" s="159"/>
      <c r="I75" s="159">
        <f>ROUND(E75*H75,2)</f>
        <v>0</v>
      </c>
      <c r="J75" s="159"/>
      <c r="K75" s="159">
        <f>ROUND(E75*J75,2)</f>
        <v>0</v>
      </c>
      <c r="L75" s="159">
        <v>21</v>
      </c>
      <c r="M75" s="159">
        <f>G75*(1+L75/100)</f>
        <v>0</v>
      </c>
      <c r="N75" s="149">
        <v>0.05</v>
      </c>
      <c r="O75" s="149">
        <f>ROUND(E75*N75,5)</f>
        <v>4.59</v>
      </c>
      <c r="P75" s="149">
        <v>0</v>
      </c>
      <c r="Q75" s="149">
        <f>ROUND(E75*P75,5)</f>
        <v>0</v>
      </c>
      <c r="R75" s="149"/>
      <c r="S75" s="149"/>
      <c r="T75" s="150">
        <v>0</v>
      </c>
      <c r="U75" s="149">
        <f>ROUND(E75*T75,2)</f>
        <v>0</v>
      </c>
      <c r="V75" s="141"/>
      <c r="W75" s="141"/>
      <c r="X75" s="141"/>
      <c r="Y75" s="141"/>
      <c r="Z75" s="141"/>
      <c r="AA75" s="141"/>
      <c r="AB75" s="141"/>
      <c r="AC75" s="141"/>
      <c r="AD75" s="141"/>
      <c r="AE75" s="141" t="s">
        <v>148</v>
      </c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</row>
    <row r="76" spans="1:60" outlineLevel="1" x14ac:dyDescent="0.2">
      <c r="A76" s="142"/>
      <c r="B76" s="142"/>
      <c r="C76" s="180" t="s">
        <v>350</v>
      </c>
      <c r="D76" s="151"/>
      <c r="E76" s="156">
        <v>91.8</v>
      </c>
      <c r="F76" s="159"/>
      <c r="G76" s="159"/>
      <c r="H76" s="159"/>
      <c r="I76" s="159"/>
      <c r="J76" s="159"/>
      <c r="K76" s="159"/>
      <c r="L76" s="159"/>
      <c r="M76" s="159"/>
      <c r="N76" s="149"/>
      <c r="O76" s="149"/>
      <c r="P76" s="149"/>
      <c r="Q76" s="149"/>
      <c r="R76" s="149"/>
      <c r="S76" s="149"/>
      <c r="T76" s="150"/>
      <c r="U76" s="149"/>
      <c r="V76" s="141"/>
      <c r="W76" s="141"/>
      <c r="X76" s="141"/>
      <c r="Y76" s="141"/>
      <c r="Z76" s="141"/>
      <c r="AA76" s="141"/>
      <c r="AB76" s="141"/>
      <c r="AC76" s="141"/>
      <c r="AD76" s="141"/>
      <c r="AE76" s="141" t="s">
        <v>105</v>
      </c>
      <c r="AF76" s="141">
        <v>0</v>
      </c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</row>
    <row r="77" spans="1:60" outlineLevel="1" x14ac:dyDescent="0.2">
      <c r="A77" s="142">
        <v>25</v>
      </c>
      <c r="B77" s="142" t="s">
        <v>191</v>
      </c>
      <c r="C77" s="179" t="s">
        <v>192</v>
      </c>
      <c r="D77" s="148" t="s">
        <v>102</v>
      </c>
      <c r="E77" s="155">
        <v>4.5</v>
      </c>
      <c r="F77" s="158">
        <f>H77+J77</f>
        <v>0</v>
      </c>
      <c r="G77" s="159">
        <f>ROUND(E77*F77,2)</f>
        <v>0</v>
      </c>
      <c r="H77" s="159"/>
      <c r="I77" s="159">
        <f>ROUND(E77*H77,2)</f>
        <v>0</v>
      </c>
      <c r="J77" s="159"/>
      <c r="K77" s="159">
        <f>ROUND(E77*J77,2)</f>
        <v>0</v>
      </c>
      <c r="L77" s="159">
        <v>21</v>
      </c>
      <c r="M77" s="159">
        <f>G77*(1+L77/100)</f>
        <v>0</v>
      </c>
      <c r="N77" s="149">
        <v>2.5249999999999999</v>
      </c>
      <c r="O77" s="149">
        <f>ROUND(E77*N77,5)</f>
        <v>11.362500000000001</v>
      </c>
      <c r="P77" s="149">
        <v>0</v>
      </c>
      <c r="Q77" s="149">
        <f>ROUND(E77*P77,5)</f>
        <v>0</v>
      </c>
      <c r="R77" s="149"/>
      <c r="S77" s="149"/>
      <c r="T77" s="150">
        <v>1.4419999999999999</v>
      </c>
      <c r="U77" s="149">
        <f>ROUND(E77*T77,2)</f>
        <v>6.49</v>
      </c>
      <c r="V77" s="141"/>
      <c r="W77" s="141"/>
      <c r="X77" s="141"/>
      <c r="Y77" s="141"/>
      <c r="Z77" s="141"/>
      <c r="AA77" s="141"/>
      <c r="AB77" s="141"/>
      <c r="AC77" s="141"/>
      <c r="AD77" s="141"/>
      <c r="AE77" s="141" t="s">
        <v>103</v>
      </c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</row>
    <row r="78" spans="1:60" outlineLevel="1" x14ac:dyDescent="0.2">
      <c r="A78" s="142"/>
      <c r="B78" s="142"/>
      <c r="C78" s="180" t="s">
        <v>351</v>
      </c>
      <c r="D78" s="151"/>
      <c r="E78" s="156">
        <v>4.5</v>
      </c>
      <c r="F78" s="159"/>
      <c r="G78" s="159"/>
      <c r="H78" s="159"/>
      <c r="I78" s="159"/>
      <c r="J78" s="159"/>
      <c r="K78" s="159"/>
      <c r="L78" s="159"/>
      <c r="M78" s="159"/>
      <c r="N78" s="149"/>
      <c r="O78" s="149"/>
      <c r="P78" s="149"/>
      <c r="Q78" s="149"/>
      <c r="R78" s="149"/>
      <c r="S78" s="149"/>
      <c r="T78" s="150"/>
      <c r="U78" s="149"/>
      <c r="V78" s="141"/>
      <c r="W78" s="141"/>
      <c r="X78" s="141"/>
      <c r="Y78" s="141"/>
      <c r="Z78" s="141"/>
      <c r="AA78" s="141"/>
      <c r="AB78" s="141"/>
      <c r="AC78" s="141"/>
      <c r="AD78" s="141"/>
      <c r="AE78" s="141" t="s">
        <v>105</v>
      </c>
      <c r="AF78" s="141">
        <v>0</v>
      </c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</row>
    <row r="79" spans="1:60" x14ac:dyDescent="0.2">
      <c r="A79" s="143" t="s">
        <v>98</v>
      </c>
      <c r="B79" s="143" t="s">
        <v>65</v>
      </c>
      <c r="C79" s="181" t="s">
        <v>66</v>
      </c>
      <c r="D79" s="152"/>
      <c r="E79" s="157"/>
      <c r="F79" s="160"/>
      <c r="G79" s="160">
        <f>SUMIF(AE80:AE87,"&lt;&gt;NOR",G80:G87)</f>
        <v>0</v>
      </c>
      <c r="H79" s="160"/>
      <c r="I79" s="160">
        <f>SUM(I80:I87)</f>
        <v>0</v>
      </c>
      <c r="J79" s="160"/>
      <c r="K79" s="160">
        <f>SUM(K80:K87)</f>
        <v>0</v>
      </c>
      <c r="L79" s="160"/>
      <c r="M79" s="160">
        <f>SUM(M80:M87)</f>
        <v>0</v>
      </c>
      <c r="N79" s="153"/>
      <c r="O79" s="153">
        <f>SUM(O80:O87)</f>
        <v>0</v>
      </c>
      <c r="P79" s="153"/>
      <c r="Q79" s="153">
        <f>SUM(Q80:Q87)</f>
        <v>0</v>
      </c>
      <c r="R79" s="153"/>
      <c r="S79" s="153"/>
      <c r="T79" s="154"/>
      <c r="U79" s="153">
        <f>SUM(U80:U87)</f>
        <v>39.909999999999997</v>
      </c>
      <c r="AE79" t="s">
        <v>99</v>
      </c>
    </row>
    <row r="80" spans="1:60" outlineLevel="1" x14ac:dyDescent="0.2">
      <c r="A80" s="142">
        <v>26</v>
      </c>
      <c r="B80" s="142" t="s">
        <v>198</v>
      </c>
      <c r="C80" s="179" t="s">
        <v>199</v>
      </c>
      <c r="D80" s="148" t="s">
        <v>171</v>
      </c>
      <c r="E80" s="155">
        <v>1</v>
      </c>
      <c r="F80" s="158">
        <f>H80+J80</f>
        <v>0</v>
      </c>
      <c r="G80" s="159">
        <f>ROUND(E80*F80,2)</f>
        <v>0</v>
      </c>
      <c r="H80" s="159"/>
      <c r="I80" s="159">
        <f>ROUND(E80*H80,2)</f>
        <v>0</v>
      </c>
      <c r="J80" s="159"/>
      <c r="K80" s="159">
        <f>ROUND(E80*J80,2)</f>
        <v>0</v>
      </c>
      <c r="L80" s="159">
        <v>21</v>
      </c>
      <c r="M80" s="159">
        <f>G80*(1+L80/100)</f>
        <v>0</v>
      </c>
      <c r="N80" s="149">
        <v>0</v>
      </c>
      <c r="O80" s="149">
        <f>ROUND(E80*N80,5)</f>
        <v>0</v>
      </c>
      <c r="P80" s="149">
        <v>0</v>
      </c>
      <c r="Q80" s="149">
        <f>ROUND(E80*P80,5)</f>
        <v>0</v>
      </c>
      <c r="R80" s="149"/>
      <c r="S80" s="149"/>
      <c r="T80" s="150">
        <v>0.25</v>
      </c>
      <c r="U80" s="149">
        <f>ROUND(E80*T80,2)</f>
        <v>0.25</v>
      </c>
      <c r="V80" s="141"/>
      <c r="W80" s="141"/>
      <c r="X80" s="141"/>
      <c r="Y80" s="141"/>
      <c r="Z80" s="141"/>
      <c r="AA80" s="141"/>
      <c r="AB80" s="141"/>
      <c r="AC80" s="141"/>
      <c r="AD80" s="141"/>
      <c r="AE80" s="141" t="s">
        <v>103</v>
      </c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</row>
    <row r="81" spans="1:60" outlineLevel="1" x14ac:dyDescent="0.2">
      <c r="A81" s="142">
        <v>27</v>
      </c>
      <c r="B81" s="142" t="s">
        <v>200</v>
      </c>
      <c r="C81" s="179" t="s">
        <v>201</v>
      </c>
      <c r="D81" s="148" t="s">
        <v>109</v>
      </c>
      <c r="E81" s="155">
        <v>208.06</v>
      </c>
      <c r="F81" s="158">
        <f>H81+J81</f>
        <v>0</v>
      </c>
      <c r="G81" s="159">
        <f>ROUND(E81*F81,2)</f>
        <v>0</v>
      </c>
      <c r="H81" s="159"/>
      <c r="I81" s="159">
        <f>ROUND(E81*H81,2)</f>
        <v>0</v>
      </c>
      <c r="J81" s="159"/>
      <c r="K81" s="159">
        <f>ROUND(E81*J81,2)</f>
        <v>0</v>
      </c>
      <c r="L81" s="159">
        <v>21</v>
      </c>
      <c r="M81" s="159">
        <f>G81*(1+L81/100)</f>
        <v>0</v>
      </c>
      <c r="N81" s="149">
        <v>0</v>
      </c>
      <c r="O81" s="149">
        <f>ROUND(E81*N81,5)</f>
        <v>0</v>
      </c>
      <c r="P81" s="149">
        <v>0</v>
      </c>
      <c r="Q81" s="149">
        <f>ROUND(E81*P81,5)</f>
        <v>0</v>
      </c>
      <c r="R81" s="149"/>
      <c r="S81" s="149"/>
      <c r="T81" s="150">
        <v>0.115</v>
      </c>
      <c r="U81" s="149">
        <f>ROUND(E81*T81,2)</f>
        <v>23.93</v>
      </c>
      <c r="V81" s="141"/>
      <c r="W81" s="141"/>
      <c r="X81" s="141"/>
      <c r="Y81" s="141"/>
      <c r="Z81" s="141"/>
      <c r="AA81" s="141"/>
      <c r="AB81" s="141"/>
      <c r="AC81" s="141"/>
      <c r="AD81" s="141"/>
      <c r="AE81" s="141" t="s">
        <v>103</v>
      </c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</row>
    <row r="82" spans="1:60" outlineLevel="1" x14ac:dyDescent="0.2">
      <c r="A82" s="142"/>
      <c r="B82" s="142"/>
      <c r="C82" s="180" t="s">
        <v>352</v>
      </c>
      <c r="D82" s="151"/>
      <c r="E82" s="156">
        <v>208.06</v>
      </c>
      <c r="F82" s="159"/>
      <c r="G82" s="159"/>
      <c r="H82" s="159"/>
      <c r="I82" s="159"/>
      <c r="J82" s="159"/>
      <c r="K82" s="159"/>
      <c r="L82" s="159"/>
      <c r="M82" s="159"/>
      <c r="N82" s="149"/>
      <c r="O82" s="149"/>
      <c r="P82" s="149"/>
      <c r="Q82" s="149"/>
      <c r="R82" s="149"/>
      <c r="S82" s="149"/>
      <c r="T82" s="150"/>
      <c r="U82" s="149"/>
      <c r="V82" s="141"/>
      <c r="W82" s="141"/>
      <c r="X82" s="141"/>
      <c r="Y82" s="141"/>
      <c r="Z82" s="141"/>
      <c r="AA82" s="141"/>
      <c r="AB82" s="141"/>
      <c r="AC82" s="141"/>
      <c r="AD82" s="141"/>
      <c r="AE82" s="141" t="s">
        <v>105</v>
      </c>
      <c r="AF82" s="141">
        <v>0</v>
      </c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</row>
    <row r="83" spans="1:60" outlineLevel="1" x14ac:dyDescent="0.2">
      <c r="A83" s="142">
        <v>28</v>
      </c>
      <c r="B83" s="142" t="s">
        <v>202</v>
      </c>
      <c r="C83" s="179" t="s">
        <v>203</v>
      </c>
      <c r="D83" s="148" t="s">
        <v>135</v>
      </c>
      <c r="E83" s="155">
        <v>86.9</v>
      </c>
      <c r="F83" s="158">
        <f>H83+J83</f>
        <v>0</v>
      </c>
      <c r="G83" s="159">
        <f>ROUND(E83*F83,2)</f>
        <v>0</v>
      </c>
      <c r="H83" s="159"/>
      <c r="I83" s="159">
        <f>ROUND(E83*H83,2)</f>
        <v>0</v>
      </c>
      <c r="J83" s="159"/>
      <c r="K83" s="159">
        <f>ROUND(E83*J83,2)</f>
        <v>0</v>
      </c>
      <c r="L83" s="159">
        <v>21</v>
      </c>
      <c r="M83" s="159">
        <f>G83*(1+L83/100)</f>
        <v>0</v>
      </c>
      <c r="N83" s="149">
        <v>0</v>
      </c>
      <c r="O83" s="149">
        <f>ROUND(E83*N83,5)</f>
        <v>0</v>
      </c>
      <c r="P83" s="149">
        <v>0</v>
      </c>
      <c r="Q83" s="149">
        <f>ROUND(E83*P83,5)</f>
        <v>0</v>
      </c>
      <c r="R83" s="149"/>
      <c r="S83" s="149"/>
      <c r="T83" s="150">
        <v>0.09</v>
      </c>
      <c r="U83" s="149">
        <f>ROUND(E83*T83,2)</f>
        <v>7.82</v>
      </c>
      <c r="V83" s="141"/>
      <c r="W83" s="141"/>
      <c r="X83" s="141"/>
      <c r="Y83" s="141"/>
      <c r="Z83" s="141"/>
      <c r="AA83" s="141"/>
      <c r="AB83" s="141"/>
      <c r="AC83" s="141"/>
      <c r="AD83" s="141"/>
      <c r="AE83" s="141" t="s">
        <v>103</v>
      </c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</row>
    <row r="84" spans="1:60" outlineLevel="1" x14ac:dyDescent="0.2">
      <c r="A84" s="142"/>
      <c r="B84" s="142"/>
      <c r="C84" s="180" t="s">
        <v>353</v>
      </c>
      <c r="D84" s="151"/>
      <c r="E84" s="156">
        <v>86.9</v>
      </c>
      <c r="F84" s="159"/>
      <c r="G84" s="159"/>
      <c r="H84" s="159"/>
      <c r="I84" s="159"/>
      <c r="J84" s="159"/>
      <c r="K84" s="159"/>
      <c r="L84" s="159"/>
      <c r="M84" s="159"/>
      <c r="N84" s="149"/>
      <c r="O84" s="149"/>
      <c r="P84" s="149"/>
      <c r="Q84" s="149"/>
      <c r="R84" s="149"/>
      <c r="S84" s="149"/>
      <c r="T84" s="150"/>
      <c r="U84" s="149"/>
      <c r="V84" s="141"/>
      <c r="W84" s="141"/>
      <c r="X84" s="141"/>
      <c r="Y84" s="141"/>
      <c r="Z84" s="141"/>
      <c r="AA84" s="141"/>
      <c r="AB84" s="141"/>
      <c r="AC84" s="141"/>
      <c r="AD84" s="141"/>
      <c r="AE84" s="141" t="s">
        <v>105</v>
      </c>
      <c r="AF84" s="141">
        <v>0</v>
      </c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</row>
    <row r="85" spans="1:60" outlineLevel="1" x14ac:dyDescent="0.2">
      <c r="A85" s="142">
        <v>29</v>
      </c>
      <c r="B85" s="142" t="s">
        <v>205</v>
      </c>
      <c r="C85" s="179" t="s">
        <v>206</v>
      </c>
      <c r="D85" s="148" t="s">
        <v>109</v>
      </c>
      <c r="E85" s="155">
        <v>79.099999999999994</v>
      </c>
      <c r="F85" s="158">
        <f>H85+J85</f>
        <v>0</v>
      </c>
      <c r="G85" s="159">
        <f>ROUND(E85*F85,2)</f>
        <v>0</v>
      </c>
      <c r="H85" s="159"/>
      <c r="I85" s="159">
        <f>ROUND(E85*H85,2)</f>
        <v>0</v>
      </c>
      <c r="J85" s="159"/>
      <c r="K85" s="159">
        <f>ROUND(E85*J85,2)</f>
        <v>0</v>
      </c>
      <c r="L85" s="159">
        <v>21</v>
      </c>
      <c r="M85" s="159">
        <f>G85*(1+L85/100)</f>
        <v>0</v>
      </c>
      <c r="N85" s="149">
        <v>0</v>
      </c>
      <c r="O85" s="149">
        <f>ROUND(E85*N85,5)</f>
        <v>0</v>
      </c>
      <c r="P85" s="149">
        <v>0</v>
      </c>
      <c r="Q85" s="149">
        <f>ROUND(E85*P85,5)</f>
        <v>0</v>
      </c>
      <c r="R85" s="149"/>
      <c r="S85" s="149"/>
      <c r="T85" s="150">
        <v>0.1</v>
      </c>
      <c r="U85" s="149">
        <f>ROUND(E85*T85,2)</f>
        <v>7.91</v>
      </c>
      <c r="V85" s="141"/>
      <c r="W85" s="141"/>
      <c r="X85" s="141"/>
      <c r="Y85" s="141"/>
      <c r="Z85" s="141"/>
      <c r="AA85" s="141"/>
      <c r="AB85" s="141"/>
      <c r="AC85" s="141"/>
      <c r="AD85" s="141"/>
      <c r="AE85" s="141" t="s">
        <v>103</v>
      </c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</row>
    <row r="86" spans="1:60" outlineLevel="1" x14ac:dyDescent="0.2">
      <c r="A86" s="142"/>
      <c r="B86" s="142"/>
      <c r="C86" s="180" t="s">
        <v>317</v>
      </c>
      <c r="D86" s="151"/>
      <c r="E86" s="156">
        <v>43.9</v>
      </c>
      <c r="F86" s="159"/>
      <c r="G86" s="159"/>
      <c r="H86" s="159"/>
      <c r="I86" s="159"/>
      <c r="J86" s="159"/>
      <c r="K86" s="159"/>
      <c r="L86" s="159"/>
      <c r="M86" s="159"/>
      <c r="N86" s="149"/>
      <c r="O86" s="149"/>
      <c r="P86" s="149"/>
      <c r="Q86" s="149"/>
      <c r="R86" s="149"/>
      <c r="S86" s="149"/>
      <c r="T86" s="150"/>
      <c r="U86" s="149"/>
      <c r="V86" s="141"/>
      <c r="W86" s="141"/>
      <c r="X86" s="141"/>
      <c r="Y86" s="141"/>
      <c r="Z86" s="141"/>
      <c r="AA86" s="141"/>
      <c r="AB86" s="141"/>
      <c r="AC86" s="141"/>
      <c r="AD86" s="141"/>
      <c r="AE86" s="141" t="s">
        <v>105</v>
      </c>
      <c r="AF86" s="141">
        <v>0</v>
      </c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</row>
    <row r="87" spans="1:60" outlineLevel="1" x14ac:dyDescent="0.2">
      <c r="A87" s="142"/>
      <c r="B87" s="142"/>
      <c r="C87" s="180" t="s">
        <v>318</v>
      </c>
      <c r="D87" s="151"/>
      <c r="E87" s="156">
        <v>35.200000000000003</v>
      </c>
      <c r="F87" s="159"/>
      <c r="G87" s="159"/>
      <c r="H87" s="159"/>
      <c r="I87" s="159"/>
      <c r="J87" s="159"/>
      <c r="K87" s="159"/>
      <c r="L87" s="159"/>
      <c r="M87" s="159"/>
      <c r="N87" s="149"/>
      <c r="O87" s="149"/>
      <c r="P87" s="149"/>
      <c r="Q87" s="149"/>
      <c r="R87" s="149"/>
      <c r="S87" s="149"/>
      <c r="T87" s="150"/>
      <c r="U87" s="149"/>
      <c r="V87" s="141"/>
      <c r="W87" s="141"/>
      <c r="X87" s="141"/>
      <c r="Y87" s="141"/>
      <c r="Z87" s="141"/>
      <c r="AA87" s="141"/>
      <c r="AB87" s="141"/>
      <c r="AC87" s="141"/>
      <c r="AD87" s="141"/>
      <c r="AE87" s="141" t="s">
        <v>105</v>
      </c>
      <c r="AF87" s="141">
        <v>0</v>
      </c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</row>
    <row r="88" spans="1:60" x14ac:dyDescent="0.2">
      <c r="A88" s="143" t="s">
        <v>98</v>
      </c>
      <c r="B88" s="143" t="s">
        <v>67</v>
      </c>
      <c r="C88" s="181" t="s">
        <v>68</v>
      </c>
      <c r="D88" s="152"/>
      <c r="E88" s="157"/>
      <c r="F88" s="160"/>
      <c r="G88" s="160">
        <f>SUMIF(AE89:AE89,"&lt;&gt;NOR",G89:G89)</f>
        <v>0</v>
      </c>
      <c r="H88" s="160"/>
      <c r="I88" s="160">
        <f>SUM(I89:I89)</f>
        <v>0</v>
      </c>
      <c r="J88" s="160"/>
      <c r="K88" s="160">
        <f>SUM(K89:K89)</f>
        <v>0</v>
      </c>
      <c r="L88" s="160"/>
      <c r="M88" s="160">
        <f>SUM(M89:M89)</f>
        <v>0</v>
      </c>
      <c r="N88" s="153"/>
      <c r="O88" s="153">
        <f>SUM(O89:O89)</f>
        <v>0</v>
      </c>
      <c r="P88" s="153"/>
      <c r="Q88" s="153">
        <f>SUM(Q89:Q89)</f>
        <v>0</v>
      </c>
      <c r="R88" s="153"/>
      <c r="S88" s="153"/>
      <c r="T88" s="154"/>
      <c r="U88" s="153">
        <f>SUM(U89:U89)</f>
        <v>70.319999999999993</v>
      </c>
      <c r="AE88" t="s">
        <v>99</v>
      </c>
    </row>
    <row r="89" spans="1:60" outlineLevel="1" x14ac:dyDescent="0.2">
      <c r="A89" s="142">
        <v>30</v>
      </c>
      <c r="B89" s="142" t="s">
        <v>209</v>
      </c>
      <c r="C89" s="179" t="s">
        <v>210</v>
      </c>
      <c r="D89" s="148" t="s">
        <v>211</v>
      </c>
      <c r="E89" s="155">
        <v>180.29528999999999</v>
      </c>
      <c r="F89" s="158">
        <f>H89+J89</f>
        <v>0</v>
      </c>
      <c r="G89" s="159">
        <f>ROUND(E89*F89,2)</f>
        <v>0</v>
      </c>
      <c r="H89" s="159"/>
      <c r="I89" s="159">
        <f>ROUND(E89*H89,2)</f>
        <v>0</v>
      </c>
      <c r="J89" s="159"/>
      <c r="K89" s="159">
        <f>ROUND(E89*J89,2)</f>
        <v>0</v>
      </c>
      <c r="L89" s="159">
        <v>21</v>
      </c>
      <c r="M89" s="159">
        <f>G89*(1+L89/100)</f>
        <v>0</v>
      </c>
      <c r="N89" s="149">
        <v>0</v>
      </c>
      <c r="O89" s="149">
        <f>ROUND(E89*N89,5)</f>
        <v>0</v>
      </c>
      <c r="P89" s="149">
        <v>0</v>
      </c>
      <c r="Q89" s="149">
        <f>ROUND(E89*P89,5)</f>
        <v>0</v>
      </c>
      <c r="R89" s="149"/>
      <c r="S89" s="149"/>
      <c r="T89" s="150">
        <v>0.39</v>
      </c>
      <c r="U89" s="149">
        <f>ROUND(E89*T89,2)</f>
        <v>70.319999999999993</v>
      </c>
      <c r="V89" s="141"/>
      <c r="W89" s="141"/>
      <c r="X89" s="141"/>
      <c r="Y89" s="141"/>
      <c r="Z89" s="141"/>
      <c r="AA89" s="141"/>
      <c r="AB89" s="141"/>
      <c r="AC89" s="141"/>
      <c r="AD89" s="141"/>
      <c r="AE89" s="141" t="s">
        <v>212</v>
      </c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</row>
    <row r="90" spans="1:60" x14ac:dyDescent="0.2">
      <c r="A90" s="143" t="s">
        <v>98</v>
      </c>
      <c r="B90" s="143" t="s">
        <v>69</v>
      </c>
      <c r="C90" s="181" t="s">
        <v>70</v>
      </c>
      <c r="D90" s="152"/>
      <c r="E90" s="157"/>
      <c r="F90" s="160"/>
      <c r="G90" s="160">
        <f>SUMIF(AE91:AE109,"&lt;&gt;NOR",G91:G109)</f>
        <v>0</v>
      </c>
      <c r="H90" s="160"/>
      <c r="I90" s="160">
        <f>SUM(I91:I109)</f>
        <v>0</v>
      </c>
      <c r="J90" s="160"/>
      <c r="K90" s="160">
        <f>SUM(K91:K109)</f>
        <v>0</v>
      </c>
      <c r="L90" s="160"/>
      <c r="M90" s="160">
        <f>SUM(M91:M109)</f>
        <v>0</v>
      </c>
      <c r="N90" s="153"/>
      <c r="O90" s="153">
        <f>SUM(O91:O109)</f>
        <v>0</v>
      </c>
      <c r="P90" s="153"/>
      <c r="Q90" s="153">
        <f>SUM(Q91:Q109)</f>
        <v>0</v>
      </c>
      <c r="R90" s="153"/>
      <c r="S90" s="153"/>
      <c r="T90" s="154"/>
      <c r="U90" s="153">
        <f>SUM(U91:U109)</f>
        <v>41</v>
      </c>
      <c r="AE90" t="s">
        <v>99</v>
      </c>
    </row>
    <row r="91" spans="1:60" outlineLevel="1" x14ac:dyDescent="0.2">
      <c r="A91" s="142">
        <v>31</v>
      </c>
      <c r="B91" s="142" t="s">
        <v>213</v>
      </c>
      <c r="C91" s="179" t="s">
        <v>214</v>
      </c>
      <c r="D91" s="148" t="s">
        <v>211</v>
      </c>
      <c r="E91" s="155">
        <v>35.714550000000003</v>
      </c>
      <c r="F91" s="158">
        <f>H91+J91</f>
        <v>0</v>
      </c>
      <c r="G91" s="159">
        <f>ROUND(E91*F91,2)</f>
        <v>0</v>
      </c>
      <c r="H91" s="159"/>
      <c r="I91" s="159">
        <f>ROUND(E91*H91,2)</f>
        <v>0</v>
      </c>
      <c r="J91" s="159"/>
      <c r="K91" s="159">
        <f>ROUND(E91*J91,2)</f>
        <v>0</v>
      </c>
      <c r="L91" s="159">
        <v>21</v>
      </c>
      <c r="M91" s="159">
        <f>G91*(1+L91/100)</f>
        <v>0</v>
      </c>
      <c r="N91" s="149">
        <v>0</v>
      </c>
      <c r="O91" s="149">
        <f>ROUND(E91*N91,5)</f>
        <v>0</v>
      </c>
      <c r="P91" s="149">
        <v>0</v>
      </c>
      <c r="Q91" s="149">
        <f>ROUND(E91*P91,5)</f>
        <v>0</v>
      </c>
      <c r="R91" s="149"/>
      <c r="S91" s="149"/>
      <c r="T91" s="150">
        <v>0.68799999999999994</v>
      </c>
      <c r="U91" s="149">
        <f>ROUND(E91*T91,2)</f>
        <v>24.57</v>
      </c>
      <c r="V91" s="141"/>
      <c r="W91" s="141"/>
      <c r="X91" s="141"/>
      <c r="Y91" s="141"/>
      <c r="Z91" s="141"/>
      <c r="AA91" s="141"/>
      <c r="AB91" s="141"/>
      <c r="AC91" s="141"/>
      <c r="AD91" s="141"/>
      <c r="AE91" s="141" t="s">
        <v>103</v>
      </c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</row>
    <row r="92" spans="1:60" outlineLevel="1" x14ac:dyDescent="0.2">
      <c r="A92" s="142"/>
      <c r="B92" s="142"/>
      <c r="C92" s="180" t="s">
        <v>354</v>
      </c>
      <c r="D92" s="151"/>
      <c r="E92" s="156">
        <v>8.8425499999999992</v>
      </c>
      <c r="F92" s="159"/>
      <c r="G92" s="159"/>
      <c r="H92" s="159"/>
      <c r="I92" s="159"/>
      <c r="J92" s="159"/>
      <c r="K92" s="159"/>
      <c r="L92" s="159"/>
      <c r="M92" s="159"/>
      <c r="N92" s="149"/>
      <c r="O92" s="149"/>
      <c r="P92" s="149"/>
      <c r="Q92" s="149"/>
      <c r="R92" s="149"/>
      <c r="S92" s="149"/>
      <c r="T92" s="150"/>
      <c r="U92" s="149"/>
      <c r="V92" s="141"/>
      <c r="W92" s="141"/>
      <c r="X92" s="141"/>
      <c r="Y92" s="141"/>
      <c r="Z92" s="141"/>
      <c r="AA92" s="141"/>
      <c r="AB92" s="141"/>
      <c r="AC92" s="141"/>
      <c r="AD92" s="141"/>
      <c r="AE92" s="141" t="s">
        <v>105</v>
      </c>
      <c r="AF92" s="141">
        <v>0</v>
      </c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</row>
    <row r="93" spans="1:60" outlineLevel="1" x14ac:dyDescent="0.2">
      <c r="A93" s="142"/>
      <c r="B93" s="142"/>
      <c r="C93" s="180" t="s">
        <v>355</v>
      </c>
      <c r="D93" s="151"/>
      <c r="E93" s="156">
        <v>17.38</v>
      </c>
      <c r="F93" s="159"/>
      <c r="G93" s="159"/>
      <c r="H93" s="159"/>
      <c r="I93" s="159"/>
      <c r="J93" s="159"/>
      <c r="K93" s="159"/>
      <c r="L93" s="159"/>
      <c r="M93" s="159"/>
      <c r="N93" s="149"/>
      <c r="O93" s="149"/>
      <c r="P93" s="149"/>
      <c r="Q93" s="149"/>
      <c r="R93" s="149"/>
      <c r="S93" s="149"/>
      <c r="T93" s="150"/>
      <c r="U93" s="149"/>
      <c r="V93" s="141"/>
      <c r="W93" s="141"/>
      <c r="X93" s="141"/>
      <c r="Y93" s="141"/>
      <c r="Z93" s="141"/>
      <c r="AA93" s="141"/>
      <c r="AB93" s="141"/>
      <c r="AC93" s="141"/>
      <c r="AD93" s="141"/>
      <c r="AE93" s="141" t="s">
        <v>105</v>
      </c>
      <c r="AF93" s="141">
        <v>0</v>
      </c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</row>
    <row r="94" spans="1:60" outlineLevel="1" x14ac:dyDescent="0.2">
      <c r="A94" s="142"/>
      <c r="B94" s="142"/>
      <c r="C94" s="180" t="s">
        <v>356</v>
      </c>
      <c r="D94" s="151"/>
      <c r="E94" s="156">
        <v>9.4920000000000009</v>
      </c>
      <c r="F94" s="159"/>
      <c r="G94" s="159"/>
      <c r="H94" s="159"/>
      <c r="I94" s="159"/>
      <c r="J94" s="159"/>
      <c r="K94" s="159"/>
      <c r="L94" s="159"/>
      <c r="M94" s="159"/>
      <c r="N94" s="149"/>
      <c r="O94" s="149"/>
      <c r="P94" s="149"/>
      <c r="Q94" s="149"/>
      <c r="R94" s="149"/>
      <c r="S94" s="149"/>
      <c r="T94" s="150"/>
      <c r="U94" s="149"/>
      <c r="V94" s="141"/>
      <c r="W94" s="141"/>
      <c r="X94" s="141"/>
      <c r="Y94" s="141"/>
      <c r="Z94" s="141"/>
      <c r="AA94" s="141"/>
      <c r="AB94" s="141"/>
      <c r="AC94" s="141"/>
      <c r="AD94" s="141"/>
      <c r="AE94" s="141" t="s">
        <v>105</v>
      </c>
      <c r="AF94" s="141">
        <v>0</v>
      </c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</row>
    <row r="95" spans="1:60" outlineLevel="1" x14ac:dyDescent="0.2">
      <c r="A95" s="142">
        <v>32</v>
      </c>
      <c r="B95" s="142" t="s">
        <v>219</v>
      </c>
      <c r="C95" s="179" t="s">
        <v>220</v>
      </c>
      <c r="D95" s="148" t="s">
        <v>211</v>
      </c>
      <c r="E95" s="155">
        <v>14.925550000000001</v>
      </c>
      <c r="F95" s="158">
        <f>H95+J95</f>
        <v>0</v>
      </c>
      <c r="G95" s="159">
        <f>ROUND(E95*F95,2)</f>
        <v>0</v>
      </c>
      <c r="H95" s="159"/>
      <c r="I95" s="159">
        <f>ROUND(E95*H95,2)</f>
        <v>0</v>
      </c>
      <c r="J95" s="159"/>
      <c r="K95" s="159">
        <f>ROUND(E95*J95,2)</f>
        <v>0</v>
      </c>
      <c r="L95" s="159">
        <v>21</v>
      </c>
      <c r="M95" s="159">
        <f>G95*(1+L95/100)</f>
        <v>0</v>
      </c>
      <c r="N95" s="149">
        <v>0</v>
      </c>
      <c r="O95" s="149">
        <f>ROUND(E95*N95,5)</f>
        <v>0</v>
      </c>
      <c r="P95" s="149">
        <v>0</v>
      </c>
      <c r="Q95" s="149">
        <f>ROUND(E95*P95,5)</f>
        <v>0</v>
      </c>
      <c r="R95" s="149"/>
      <c r="S95" s="149"/>
      <c r="T95" s="150">
        <v>0.01</v>
      </c>
      <c r="U95" s="149">
        <f>ROUND(E95*T95,2)</f>
        <v>0.15</v>
      </c>
      <c r="V95" s="141"/>
      <c r="W95" s="141"/>
      <c r="X95" s="141"/>
      <c r="Y95" s="141"/>
      <c r="Z95" s="141"/>
      <c r="AA95" s="141"/>
      <c r="AB95" s="141"/>
      <c r="AC95" s="141"/>
      <c r="AD95" s="141"/>
      <c r="AE95" s="141" t="s">
        <v>103</v>
      </c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</row>
    <row r="96" spans="1:60" outlineLevel="1" x14ac:dyDescent="0.2">
      <c r="A96" s="142"/>
      <c r="B96" s="142"/>
      <c r="C96" s="180" t="s">
        <v>357</v>
      </c>
      <c r="D96" s="151"/>
      <c r="E96" s="156">
        <v>6.0830000000000002</v>
      </c>
      <c r="F96" s="159"/>
      <c r="G96" s="159"/>
      <c r="H96" s="159"/>
      <c r="I96" s="159"/>
      <c r="J96" s="159"/>
      <c r="K96" s="159"/>
      <c r="L96" s="159"/>
      <c r="M96" s="159"/>
      <c r="N96" s="149"/>
      <c r="O96" s="149"/>
      <c r="P96" s="149"/>
      <c r="Q96" s="149"/>
      <c r="R96" s="149"/>
      <c r="S96" s="149"/>
      <c r="T96" s="150"/>
      <c r="U96" s="149"/>
      <c r="V96" s="141"/>
      <c r="W96" s="141"/>
      <c r="X96" s="141"/>
      <c r="Y96" s="141"/>
      <c r="Z96" s="141"/>
      <c r="AA96" s="141"/>
      <c r="AB96" s="141"/>
      <c r="AC96" s="141"/>
      <c r="AD96" s="141"/>
      <c r="AE96" s="141" t="s">
        <v>105</v>
      </c>
      <c r="AF96" s="141">
        <v>0</v>
      </c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</row>
    <row r="97" spans="1:60" outlineLevel="1" x14ac:dyDescent="0.2">
      <c r="A97" s="142"/>
      <c r="B97" s="142"/>
      <c r="C97" s="180" t="s">
        <v>358</v>
      </c>
      <c r="D97" s="151"/>
      <c r="E97" s="156">
        <v>8.8425499999999992</v>
      </c>
      <c r="F97" s="159"/>
      <c r="G97" s="159"/>
      <c r="H97" s="159"/>
      <c r="I97" s="159"/>
      <c r="J97" s="159"/>
      <c r="K97" s="159"/>
      <c r="L97" s="159"/>
      <c r="M97" s="159"/>
      <c r="N97" s="149"/>
      <c r="O97" s="149"/>
      <c r="P97" s="149"/>
      <c r="Q97" s="149"/>
      <c r="R97" s="149"/>
      <c r="S97" s="149"/>
      <c r="T97" s="150"/>
      <c r="U97" s="149"/>
      <c r="V97" s="141"/>
      <c r="W97" s="141"/>
      <c r="X97" s="141"/>
      <c r="Y97" s="141"/>
      <c r="Z97" s="141"/>
      <c r="AA97" s="141"/>
      <c r="AB97" s="141"/>
      <c r="AC97" s="141"/>
      <c r="AD97" s="141"/>
      <c r="AE97" s="141" t="s">
        <v>105</v>
      </c>
      <c r="AF97" s="141">
        <v>0</v>
      </c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</row>
    <row r="98" spans="1:60" outlineLevel="1" x14ac:dyDescent="0.2">
      <c r="A98" s="142">
        <v>33</v>
      </c>
      <c r="B98" s="142" t="s">
        <v>224</v>
      </c>
      <c r="C98" s="179" t="s">
        <v>225</v>
      </c>
      <c r="D98" s="148" t="s">
        <v>211</v>
      </c>
      <c r="E98" s="155">
        <v>373.13749999999999</v>
      </c>
      <c r="F98" s="158">
        <f>H98+J98</f>
        <v>0</v>
      </c>
      <c r="G98" s="159">
        <f>ROUND(E98*F98,2)</f>
        <v>0</v>
      </c>
      <c r="H98" s="159"/>
      <c r="I98" s="159">
        <f>ROUND(E98*H98,2)</f>
        <v>0</v>
      </c>
      <c r="J98" s="159"/>
      <c r="K98" s="159">
        <f>ROUND(E98*J98,2)</f>
        <v>0</v>
      </c>
      <c r="L98" s="159">
        <v>21</v>
      </c>
      <c r="M98" s="159">
        <f>G98*(1+L98/100)</f>
        <v>0</v>
      </c>
      <c r="N98" s="149">
        <v>0</v>
      </c>
      <c r="O98" s="149">
        <f>ROUND(E98*N98,5)</f>
        <v>0</v>
      </c>
      <c r="P98" s="149">
        <v>0</v>
      </c>
      <c r="Q98" s="149">
        <f>ROUND(E98*P98,5)</f>
        <v>0</v>
      </c>
      <c r="R98" s="149"/>
      <c r="S98" s="149"/>
      <c r="T98" s="150">
        <v>0</v>
      </c>
      <c r="U98" s="149">
        <f>ROUND(E98*T98,2)</f>
        <v>0</v>
      </c>
      <c r="V98" s="141"/>
      <c r="W98" s="141"/>
      <c r="X98" s="141"/>
      <c r="Y98" s="141"/>
      <c r="Z98" s="141"/>
      <c r="AA98" s="141"/>
      <c r="AB98" s="141"/>
      <c r="AC98" s="141"/>
      <c r="AD98" s="141"/>
      <c r="AE98" s="141" t="s">
        <v>103</v>
      </c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</row>
    <row r="99" spans="1:60" outlineLevel="1" x14ac:dyDescent="0.2">
      <c r="A99" s="142"/>
      <c r="B99" s="142"/>
      <c r="C99" s="180" t="s">
        <v>359</v>
      </c>
      <c r="D99" s="151"/>
      <c r="E99" s="156">
        <v>373.13749999999999</v>
      </c>
      <c r="F99" s="159"/>
      <c r="G99" s="159"/>
      <c r="H99" s="159"/>
      <c r="I99" s="159"/>
      <c r="J99" s="159"/>
      <c r="K99" s="159"/>
      <c r="L99" s="159"/>
      <c r="M99" s="159"/>
      <c r="N99" s="149"/>
      <c r="O99" s="149"/>
      <c r="P99" s="149"/>
      <c r="Q99" s="149"/>
      <c r="R99" s="149"/>
      <c r="S99" s="149"/>
      <c r="T99" s="150"/>
      <c r="U99" s="149"/>
      <c r="V99" s="141"/>
      <c r="W99" s="141"/>
      <c r="X99" s="141"/>
      <c r="Y99" s="141"/>
      <c r="Z99" s="141"/>
      <c r="AA99" s="141"/>
      <c r="AB99" s="141"/>
      <c r="AC99" s="141"/>
      <c r="AD99" s="141"/>
      <c r="AE99" s="141" t="s">
        <v>105</v>
      </c>
      <c r="AF99" s="141">
        <v>0</v>
      </c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</row>
    <row r="100" spans="1:60" ht="22.5" outlineLevel="1" x14ac:dyDescent="0.2">
      <c r="A100" s="142">
        <v>34</v>
      </c>
      <c r="B100" s="142" t="s">
        <v>227</v>
      </c>
      <c r="C100" s="179" t="s">
        <v>228</v>
      </c>
      <c r="D100" s="148" t="s">
        <v>211</v>
      </c>
      <c r="E100" s="155">
        <v>14.925549999999999</v>
      </c>
      <c r="F100" s="158">
        <f>H100+J100</f>
        <v>0</v>
      </c>
      <c r="G100" s="159">
        <f>ROUND(E100*F100,2)</f>
        <v>0</v>
      </c>
      <c r="H100" s="159"/>
      <c r="I100" s="159">
        <f>ROUND(E100*H100,2)</f>
        <v>0</v>
      </c>
      <c r="J100" s="159"/>
      <c r="K100" s="159">
        <f>ROUND(E100*J100,2)</f>
        <v>0</v>
      </c>
      <c r="L100" s="159">
        <v>21</v>
      </c>
      <c r="M100" s="159">
        <f>G100*(1+L100/100)</f>
        <v>0</v>
      </c>
      <c r="N100" s="149">
        <v>0</v>
      </c>
      <c r="O100" s="149">
        <f>ROUND(E100*N100,5)</f>
        <v>0</v>
      </c>
      <c r="P100" s="149">
        <v>0</v>
      </c>
      <c r="Q100" s="149">
        <f>ROUND(E100*P100,5)</f>
        <v>0</v>
      </c>
      <c r="R100" s="149"/>
      <c r="S100" s="149"/>
      <c r="T100" s="150">
        <v>0</v>
      </c>
      <c r="U100" s="149">
        <f>ROUND(E100*T100,2)</f>
        <v>0</v>
      </c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 t="s">
        <v>103</v>
      </c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</row>
    <row r="101" spans="1:60" outlineLevel="1" x14ac:dyDescent="0.2">
      <c r="A101" s="142">
        <v>35</v>
      </c>
      <c r="B101" s="142" t="s">
        <v>219</v>
      </c>
      <c r="C101" s="179" t="s">
        <v>220</v>
      </c>
      <c r="D101" s="148" t="s">
        <v>211</v>
      </c>
      <c r="E101" s="155">
        <v>103.41518000000001</v>
      </c>
      <c r="F101" s="158">
        <f>H101+J101</f>
        <v>0</v>
      </c>
      <c r="G101" s="159">
        <f>ROUND(E101*F101,2)</f>
        <v>0</v>
      </c>
      <c r="H101" s="159"/>
      <c r="I101" s="159">
        <f>ROUND(E101*H101,2)</f>
        <v>0</v>
      </c>
      <c r="J101" s="159"/>
      <c r="K101" s="159">
        <f>ROUND(E101*J101,2)</f>
        <v>0</v>
      </c>
      <c r="L101" s="159">
        <v>21</v>
      </c>
      <c r="M101" s="159">
        <f>G101*(1+L101/100)</f>
        <v>0</v>
      </c>
      <c r="N101" s="149">
        <v>0</v>
      </c>
      <c r="O101" s="149">
        <f>ROUND(E101*N101,5)</f>
        <v>0</v>
      </c>
      <c r="P101" s="149">
        <v>0</v>
      </c>
      <c r="Q101" s="149">
        <f>ROUND(E101*P101,5)</f>
        <v>0</v>
      </c>
      <c r="R101" s="149"/>
      <c r="S101" s="149"/>
      <c r="T101" s="150">
        <v>0.01</v>
      </c>
      <c r="U101" s="149">
        <f>ROUND(E101*T101,2)</f>
        <v>1.03</v>
      </c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 t="s">
        <v>103</v>
      </c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</row>
    <row r="102" spans="1:60" outlineLevel="1" x14ac:dyDescent="0.2">
      <c r="A102" s="142"/>
      <c r="B102" s="142"/>
      <c r="C102" s="180" t="s">
        <v>360</v>
      </c>
      <c r="D102" s="151"/>
      <c r="E102" s="156">
        <v>86.06</v>
      </c>
      <c r="F102" s="159"/>
      <c r="G102" s="159"/>
      <c r="H102" s="159"/>
      <c r="I102" s="159"/>
      <c r="J102" s="159"/>
      <c r="K102" s="159"/>
      <c r="L102" s="159"/>
      <c r="M102" s="159"/>
      <c r="N102" s="149"/>
      <c r="O102" s="149"/>
      <c r="P102" s="149"/>
      <c r="Q102" s="149"/>
      <c r="R102" s="149"/>
      <c r="S102" s="149"/>
      <c r="T102" s="150"/>
      <c r="U102" s="149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 t="s">
        <v>105</v>
      </c>
      <c r="AF102" s="141">
        <v>0</v>
      </c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</row>
    <row r="103" spans="1:60" outlineLevel="1" x14ac:dyDescent="0.2">
      <c r="A103" s="142"/>
      <c r="B103" s="142"/>
      <c r="C103" s="180" t="s">
        <v>361</v>
      </c>
      <c r="D103" s="151"/>
      <c r="E103" s="156">
        <v>11.02718</v>
      </c>
      <c r="F103" s="159"/>
      <c r="G103" s="159"/>
      <c r="H103" s="159"/>
      <c r="I103" s="159"/>
      <c r="J103" s="159"/>
      <c r="K103" s="159"/>
      <c r="L103" s="159"/>
      <c r="M103" s="159"/>
      <c r="N103" s="149"/>
      <c r="O103" s="149"/>
      <c r="P103" s="149"/>
      <c r="Q103" s="149"/>
      <c r="R103" s="149"/>
      <c r="S103" s="149"/>
      <c r="T103" s="150"/>
      <c r="U103" s="149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 t="s">
        <v>105</v>
      </c>
      <c r="AF103" s="141">
        <v>0</v>
      </c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</row>
    <row r="104" spans="1:60" outlineLevel="1" x14ac:dyDescent="0.2">
      <c r="A104" s="142"/>
      <c r="B104" s="142"/>
      <c r="C104" s="180" t="s">
        <v>362</v>
      </c>
      <c r="D104" s="151"/>
      <c r="E104" s="156">
        <v>6.3280000000000003</v>
      </c>
      <c r="F104" s="159"/>
      <c r="G104" s="159"/>
      <c r="H104" s="159"/>
      <c r="I104" s="159"/>
      <c r="J104" s="159"/>
      <c r="K104" s="159"/>
      <c r="L104" s="159"/>
      <c r="M104" s="159"/>
      <c r="N104" s="149"/>
      <c r="O104" s="149"/>
      <c r="P104" s="149"/>
      <c r="Q104" s="149"/>
      <c r="R104" s="149"/>
      <c r="S104" s="149"/>
      <c r="T104" s="150"/>
      <c r="U104" s="149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 t="s">
        <v>105</v>
      </c>
      <c r="AF104" s="141">
        <v>0</v>
      </c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</row>
    <row r="105" spans="1:60" outlineLevel="1" x14ac:dyDescent="0.2">
      <c r="A105" s="142">
        <v>36</v>
      </c>
      <c r="B105" s="142" t="s">
        <v>224</v>
      </c>
      <c r="C105" s="179" t="s">
        <v>225</v>
      </c>
      <c r="D105" s="148" t="s">
        <v>211</v>
      </c>
      <c r="E105" s="155">
        <v>517.07590000000005</v>
      </c>
      <c r="F105" s="158">
        <f>H105+J105</f>
        <v>0</v>
      </c>
      <c r="G105" s="159">
        <f>ROUND(E105*F105,2)</f>
        <v>0</v>
      </c>
      <c r="H105" s="159"/>
      <c r="I105" s="159">
        <f>ROUND(E105*H105,2)</f>
        <v>0</v>
      </c>
      <c r="J105" s="159"/>
      <c r="K105" s="159">
        <f>ROUND(E105*J105,2)</f>
        <v>0</v>
      </c>
      <c r="L105" s="159">
        <v>21</v>
      </c>
      <c r="M105" s="159">
        <f>G105*(1+L105/100)</f>
        <v>0</v>
      </c>
      <c r="N105" s="149">
        <v>0</v>
      </c>
      <c r="O105" s="149">
        <f>ROUND(E105*N105,5)</f>
        <v>0</v>
      </c>
      <c r="P105" s="149">
        <v>0</v>
      </c>
      <c r="Q105" s="149">
        <f>ROUND(E105*P105,5)</f>
        <v>0</v>
      </c>
      <c r="R105" s="149"/>
      <c r="S105" s="149"/>
      <c r="T105" s="150">
        <v>0</v>
      </c>
      <c r="U105" s="149">
        <f>ROUND(E105*T105,2)</f>
        <v>0</v>
      </c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 t="s">
        <v>103</v>
      </c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</row>
    <row r="106" spans="1:60" outlineLevel="1" x14ac:dyDescent="0.2">
      <c r="A106" s="142"/>
      <c r="B106" s="142"/>
      <c r="C106" s="180" t="s">
        <v>363</v>
      </c>
      <c r="D106" s="151"/>
      <c r="E106" s="156">
        <v>517.07590000000005</v>
      </c>
      <c r="F106" s="159"/>
      <c r="G106" s="159"/>
      <c r="H106" s="159"/>
      <c r="I106" s="159"/>
      <c r="J106" s="159"/>
      <c r="K106" s="159"/>
      <c r="L106" s="159"/>
      <c r="M106" s="159"/>
      <c r="N106" s="149"/>
      <c r="O106" s="149"/>
      <c r="P106" s="149"/>
      <c r="Q106" s="149"/>
      <c r="R106" s="149"/>
      <c r="S106" s="149"/>
      <c r="T106" s="150"/>
      <c r="U106" s="149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 t="s">
        <v>105</v>
      </c>
      <c r="AF106" s="141">
        <v>0</v>
      </c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</row>
    <row r="107" spans="1:60" ht="22.5" outlineLevel="1" x14ac:dyDescent="0.2">
      <c r="A107" s="142">
        <v>37</v>
      </c>
      <c r="B107" s="142" t="s">
        <v>234</v>
      </c>
      <c r="C107" s="179" t="s">
        <v>235</v>
      </c>
      <c r="D107" s="148" t="s">
        <v>211</v>
      </c>
      <c r="E107" s="155">
        <v>103.41518000000001</v>
      </c>
      <c r="F107" s="158">
        <f>H107+J107</f>
        <v>0</v>
      </c>
      <c r="G107" s="159">
        <f>ROUND(E107*F107,2)</f>
        <v>0</v>
      </c>
      <c r="H107" s="159"/>
      <c r="I107" s="159">
        <f>ROUND(E107*H107,2)</f>
        <v>0</v>
      </c>
      <c r="J107" s="159"/>
      <c r="K107" s="159">
        <f>ROUND(E107*J107,2)</f>
        <v>0</v>
      </c>
      <c r="L107" s="159">
        <v>21</v>
      </c>
      <c r="M107" s="159">
        <f>G107*(1+L107/100)</f>
        <v>0</v>
      </c>
      <c r="N107" s="149">
        <v>0</v>
      </c>
      <c r="O107" s="149">
        <f>ROUND(E107*N107,5)</f>
        <v>0</v>
      </c>
      <c r="P107" s="149">
        <v>0</v>
      </c>
      <c r="Q107" s="149">
        <f>ROUND(E107*P107,5)</f>
        <v>0</v>
      </c>
      <c r="R107" s="149"/>
      <c r="S107" s="149"/>
      <c r="T107" s="150">
        <v>0</v>
      </c>
      <c r="U107" s="149">
        <f>ROUND(E107*T107,2)</f>
        <v>0</v>
      </c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 t="s">
        <v>103</v>
      </c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</row>
    <row r="108" spans="1:60" outlineLevel="1" x14ac:dyDescent="0.2">
      <c r="A108" s="142">
        <v>38</v>
      </c>
      <c r="B108" s="142" t="s">
        <v>236</v>
      </c>
      <c r="C108" s="179" t="s">
        <v>237</v>
      </c>
      <c r="D108" s="148" t="s">
        <v>211</v>
      </c>
      <c r="E108" s="155">
        <v>154.05500000000001</v>
      </c>
      <c r="F108" s="158">
        <f>H108+J108</f>
        <v>0</v>
      </c>
      <c r="G108" s="159">
        <f>ROUND(E108*F108,2)</f>
        <v>0</v>
      </c>
      <c r="H108" s="159"/>
      <c r="I108" s="159">
        <f>ROUND(E108*H108,2)</f>
        <v>0</v>
      </c>
      <c r="J108" s="159"/>
      <c r="K108" s="159">
        <f>ROUND(E108*J108,2)</f>
        <v>0</v>
      </c>
      <c r="L108" s="159">
        <v>21</v>
      </c>
      <c r="M108" s="159">
        <f>G108*(1+L108/100)</f>
        <v>0</v>
      </c>
      <c r="N108" s="149">
        <v>0</v>
      </c>
      <c r="O108" s="149">
        <f>ROUND(E108*N108,5)</f>
        <v>0</v>
      </c>
      <c r="P108" s="149">
        <v>0</v>
      </c>
      <c r="Q108" s="149">
        <f>ROUND(E108*P108,5)</f>
        <v>0</v>
      </c>
      <c r="R108" s="149"/>
      <c r="S108" s="149"/>
      <c r="T108" s="150">
        <v>9.9000000000000005E-2</v>
      </c>
      <c r="U108" s="149">
        <f>ROUND(E108*T108,2)</f>
        <v>15.25</v>
      </c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 t="s">
        <v>103</v>
      </c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</row>
    <row r="109" spans="1:60" outlineLevel="1" x14ac:dyDescent="0.2">
      <c r="A109" s="169"/>
      <c r="B109" s="169"/>
      <c r="C109" s="182" t="s">
        <v>364</v>
      </c>
      <c r="D109" s="170"/>
      <c r="E109" s="171">
        <v>154.05500000000001</v>
      </c>
      <c r="F109" s="172"/>
      <c r="G109" s="172"/>
      <c r="H109" s="172"/>
      <c r="I109" s="172"/>
      <c r="J109" s="172"/>
      <c r="K109" s="172"/>
      <c r="L109" s="172"/>
      <c r="M109" s="172"/>
      <c r="N109" s="173"/>
      <c r="O109" s="173"/>
      <c r="P109" s="173"/>
      <c r="Q109" s="173"/>
      <c r="R109" s="173"/>
      <c r="S109" s="173"/>
      <c r="T109" s="174"/>
      <c r="U109" s="173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 t="s">
        <v>105</v>
      </c>
      <c r="AF109" s="141">
        <v>0</v>
      </c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</row>
    <row r="110" spans="1:60" x14ac:dyDescent="0.2">
      <c r="A110" s="4"/>
      <c r="B110" s="5" t="s">
        <v>239</v>
      </c>
      <c r="C110" s="183" t="s">
        <v>239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AC110">
        <v>12</v>
      </c>
      <c r="AD110">
        <v>21</v>
      </c>
    </row>
    <row r="111" spans="1:60" x14ac:dyDescent="0.2">
      <c r="A111" s="217"/>
      <c r="B111" s="218" t="s">
        <v>28</v>
      </c>
      <c r="C111" s="219" t="s">
        <v>239</v>
      </c>
      <c r="D111" s="220"/>
      <c r="E111" s="220"/>
      <c r="F111" s="220"/>
      <c r="G111" s="221">
        <f>G8+G35+G58+G62+G79+G88+G90</f>
        <v>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AC111">
        <f>SUMIF(L7:L109,AC110,G7:G109)</f>
        <v>0</v>
      </c>
      <c r="AD111">
        <f>SUMIF(L7:L109,AD110,G7:G109)</f>
        <v>0</v>
      </c>
      <c r="AE111" t="s">
        <v>240</v>
      </c>
    </row>
    <row r="112" spans="1:60" x14ac:dyDescent="0.2">
      <c r="A112" s="4"/>
      <c r="B112" s="5" t="s">
        <v>239</v>
      </c>
      <c r="C112" s="183" t="s">
        <v>239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31" x14ac:dyDescent="0.2">
      <c r="A113" s="4"/>
      <c r="B113" s="5" t="s">
        <v>239</v>
      </c>
      <c r="C113" s="183" t="s">
        <v>239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31" x14ac:dyDescent="0.2">
      <c r="A114" s="355" t="s">
        <v>241</v>
      </c>
      <c r="B114" s="355"/>
      <c r="C114" s="35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31" x14ac:dyDescent="0.2">
      <c r="A115" s="336"/>
      <c r="B115" s="337"/>
      <c r="C115" s="338"/>
      <c r="D115" s="337"/>
      <c r="E115" s="337"/>
      <c r="F115" s="337"/>
      <c r="G115" s="339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AE115" t="s">
        <v>242</v>
      </c>
    </row>
    <row r="116" spans="1:31" x14ac:dyDescent="0.2">
      <c r="A116" s="340"/>
      <c r="B116" s="341"/>
      <c r="C116" s="342"/>
      <c r="D116" s="341"/>
      <c r="E116" s="341"/>
      <c r="F116" s="341"/>
      <c r="G116" s="34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31" x14ac:dyDescent="0.2">
      <c r="A117" s="340"/>
      <c r="B117" s="341"/>
      <c r="C117" s="342"/>
      <c r="D117" s="341"/>
      <c r="E117" s="341"/>
      <c r="F117" s="341"/>
      <c r="G117" s="34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31" x14ac:dyDescent="0.2">
      <c r="A118" s="340"/>
      <c r="B118" s="341"/>
      <c r="C118" s="342"/>
      <c r="D118" s="341"/>
      <c r="E118" s="341"/>
      <c r="F118" s="341"/>
      <c r="G118" s="34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31" x14ac:dyDescent="0.2">
      <c r="A119" s="344"/>
      <c r="B119" s="345"/>
      <c r="C119" s="346"/>
      <c r="D119" s="345"/>
      <c r="E119" s="345"/>
      <c r="F119" s="345"/>
      <c r="G119" s="34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31" x14ac:dyDescent="0.2">
      <c r="A120" s="4"/>
      <c r="B120" s="5" t="s">
        <v>239</v>
      </c>
      <c r="C120" s="183" t="s">
        <v>239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31" x14ac:dyDescent="0.2">
      <c r="C121" s="185"/>
      <c r="AE121" t="s">
        <v>243</v>
      </c>
    </row>
  </sheetData>
  <mergeCells count="6">
    <mergeCell ref="A115:G119"/>
    <mergeCell ref="A1:G1"/>
    <mergeCell ref="C2:G2"/>
    <mergeCell ref="C3:G3"/>
    <mergeCell ref="C4:G4"/>
    <mergeCell ref="A114:C114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237</vt:i4>
      </vt:variant>
    </vt:vector>
  </HeadingPairs>
  <TitlesOfParts>
    <vt:vector size="250" baseType="lpstr">
      <vt:lpstr>Pokyny pro vyplnění</vt:lpstr>
      <vt:lpstr>Rekapitulace</vt:lpstr>
      <vt:lpstr>Krycí list-chodníky sektor A</vt:lpstr>
      <vt:lpstr>VzorPolozky</vt:lpstr>
      <vt:lpstr>Rozpočet Pol-chodníky sektor A</vt:lpstr>
      <vt:lpstr>Krycí list-chodníky sektor B</vt:lpstr>
      <vt:lpstr>Rozpočet Pol-chodníky sektor B</vt:lpstr>
      <vt:lpstr>Krycí list-chodníky sektor C</vt:lpstr>
      <vt:lpstr>Rozpočet Pol-chodníky sektor C</vt:lpstr>
      <vt:lpstr>Krycí list-zpevněné plochy</vt:lpstr>
      <vt:lpstr>Rozpočet Pol-zpevněné plochy</vt:lpstr>
      <vt:lpstr>Krycí list- VRN</vt:lpstr>
      <vt:lpstr>Rozpočet Pol-VRN</vt:lpstr>
      <vt:lpstr>'Krycí list- VRN'!CelkemDPHVypocet</vt:lpstr>
      <vt:lpstr>'Krycí list-chodníky sektor A'!CelkemDPHVypocet</vt:lpstr>
      <vt:lpstr>'Krycí list-chodníky sektor B'!CelkemDPHVypocet</vt:lpstr>
      <vt:lpstr>'Krycí list-chodníky sektor C'!CelkemDPHVypocet</vt:lpstr>
      <vt:lpstr>Rekapitulace!CelkemDPHVypocet</vt:lpstr>
      <vt:lpstr>'Krycí list- VRN'!CenaCelkem</vt:lpstr>
      <vt:lpstr>'Krycí list-chodníky sektor B'!CenaCelkem</vt:lpstr>
      <vt:lpstr>'Krycí list-chodníky sektor C'!CenaCelkem</vt:lpstr>
      <vt:lpstr>Rekapitulace!CenaCelkem</vt:lpstr>
      <vt:lpstr>CenaCelkem</vt:lpstr>
      <vt:lpstr>'Krycí list- VRN'!CenaCelkemBezDPH</vt:lpstr>
      <vt:lpstr>'Krycí list-chodníky sektor B'!CenaCelkemBezDPH</vt:lpstr>
      <vt:lpstr>'Krycí list-chodníky sektor C'!CenaCelkemBezDPH</vt:lpstr>
      <vt:lpstr>Rekapitulace!CenaCelkemBezDPH</vt:lpstr>
      <vt:lpstr>CenaCelkemBezDPH</vt:lpstr>
      <vt:lpstr>'Krycí list- VRN'!CenaCelkemVypocet</vt:lpstr>
      <vt:lpstr>'Krycí list-chodníky sektor A'!CenaCelkemVypocet</vt:lpstr>
      <vt:lpstr>'Krycí list-chodníky sektor B'!CenaCelkemVypocet</vt:lpstr>
      <vt:lpstr>'Krycí list-chodníky sektor C'!CenaCelkemVypocet</vt:lpstr>
      <vt:lpstr>'Krycí list-zpevněné plochy'!CenaCelkemVypocet</vt:lpstr>
      <vt:lpstr>Rekapitulace!CenaCelkemVypocet</vt:lpstr>
      <vt:lpstr>'Krycí list- VRN'!cisloobjektu</vt:lpstr>
      <vt:lpstr>'Krycí list-chodníky sektor B'!cisloobjektu</vt:lpstr>
      <vt:lpstr>'Krycí list-chodníky sektor C'!cisloobjektu</vt:lpstr>
      <vt:lpstr>Rekapitulace!cisloobjektu</vt:lpstr>
      <vt:lpstr>cisloobjektu</vt:lpstr>
      <vt:lpstr>'Krycí list- VRN'!CisloStavby</vt:lpstr>
      <vt:lpstr>'Krycí list-chodníky sektor A'!CisloStavby</vt:lpstr>
      <vt:lpstr>'Krycí list-chodníky sektor B'!CisloStavby</vt:lpstr>
      <vt:lpstr>'Krycí list-chodníky sektor C'!CisloStavby</vt:lpstr>
      <vt:lpstr>Rekapitulace!CisloStavby</vt:lpstr>
      <vt:lpstr>'Krycí list- VRN'!CisloStavebnihoRozpoctu</vt:lpstr>
      <vt:lpstr>'Krycí list-chodníky sektor B'!CisloStavebnihoRozpoctu</vt:lpstr>
      <vt:lpstr>'Krycí list-chodníky sektor C'!CisloStavebnihoRozpoctu</vt:lpstr>
      <vt:lpstr>Rekapitulace!CisloStavebnihoRozpoctu</vt:lpstr>
      <vt:lpstr>CisloStavebnihoRozpoctu</vt:lpstr>
      <vt:lpstr>'Krycí list- VRN'!dadresa</vt:lpstr>
      <vt:lpstr>'Krycí list-chodníky sektor B'!dadresa</vt:lpstr>
      <vt:lpstr>'Krycí list-chodníky sektor C'!dadresa</vt:lpstr>
      <vt:lpstr>Rekapitulace!dadresa</vt:lpstr>
      <vt:lpstr>dadresa</vt:lpstr>
      <vt:lpstr>'Krycí list- VRN'!DIČ</vt:lpstr>
      <vt:lpstr>'Krycí list-chodníky sektor A'!DIČ</vt:lpstr>
      <vt:lpstr>'Krycí list-chodníky sektor B'!DIČ</vt:lpstr>
      <vt:lpstr>'Krycí list-chodníky sektor C'!DIČ</vt:lpstr>
      <vt:lpstr>Rekapitulace!DIČ</vt:lpstr>
      <vt:lpstr>'Krycí list- VRN'!dmisto</vt:lpstr>
      <vt:lpstr>'Krycí list-chodníky sektor B'!dmisto</vt:lpstr>
      <vt:lpstr>'Krycí list-chodníky sektor C'!dmisto</vt:lpstr>
      <vt:lpstr>Rekapitulace!dmisto</vt:lpstr>
      <vt:lpstr>dmisto</vt:lpstr>
      <vt:lpstr>'Krycí list- VRN'!DPHSni</vt:lpstr>
      <vt:lpstr>'Krycí list-chodníky sektor B'!DPHSni</vt:lpstr>
      <vt:lpstr>'Krycí list-chodníky sektor C'!DPHSni</vt:lpstr>
      <vt:lpstr>Rekapitulace!DPHSni</vt:lpstr>
      <vt:lpstr>DPHSni</vt:lpstr>
      <vt:lpstr>'Krycí list- VRN'!DPHZakl</vt:lpstr>
      <vt:lpstr>'Krycí list-chodníky sektor B'!DPHZakl</vt:lpstr>
      <vt:lpstr>'Krycí list-chodníky sektor C'!DPHZakl</vt:lpstr>
      <vt:lpstr>Rekapitulace!DPHZakl</vt:lpstr>
      <vt:lpstr>DPHZakl</vt:lpstr>
      <vt:lpstr>'Krycí list- VRN'!dpsc</vt:lpstr>
      <vt:lpstr>'Krycí list-chodníky sektor A'!dpsc</vt:lpstr>
      <vt:lpstr>'Krycí list-chodníky sektor B'!dpsc</vt:lpstr>
      <vt:lpstr>'Krycí list-chodníky sektor C'!dpsc</vt:lpstr>
      <vt:lpstr>Rekapitulace!dpsc</vt:lpstr>
      <vt:lpstr>'Krycí list- VRN'!IČO</vt:lpstr>
      <vt:lpstr>'Krycí list-chodníky sektor A'!IČO</vt:lpstr>
      <vt:lpstr>'Krycí list-chodníky sektor B'!IČO</vt:lpstr>
      <vt:lpstr>'Krycí list-chodníky sektor C'!IČO</vt:lpstr>
      <vt:lpstr>Rekapitulace!IČO</vt:lpstr>
      <vt:lpstr>'Krycí list- VRN'!Mena</vt:lpstr>
      <vt:lpstr>'Krycí list-chodníky sektor B'!Mena</vt:lpstr>
      <vt:lpstr>'Krycí list-chodníky sektor C'!Mena</vt:lpstr>
      <vt:lpstr>Rekapitulace!Mena</vt:lpstr>
      <vt:lpstr>Mena</vt:lpstr>
      <vt:lpstr>'Krycí list- VRN'!MistoStavby</vt:lpstr>
      <vt:lpstr>'Krycí list-chodníky sektor B'!MistoStavby</vt:lpstr>
      <vt:lpstr>'Krycí list-chodníky sektor C'!MistoStavby</vt:lpstr>
      <vt:lpstr>Rekapitulace!MistoStavby</vt:lpstr>
      <vt:lpstr>MistoStavby</vt:lpstr>
      <vt:lpstr>'Krycí list- VRN'!nazevobjektu</vt:lpstr>
      <vt:lpstr>'Krycí list-chodníky sektor B'!nazevobjektu</vt:lpstr>
      <vt:lpstr>'Krycí list-chodníky sektor C'!nazevobjektu</vt:lpstr>
      <vt:lpstr>Rekapitulace!nazevobjektu</vt:lpstr>
      <vt:lpstr>nazevobjektu</vt:lpstr>
      <vt:lpstr>'Krycí list- VRN'!NazevStavby</vt:lpstr>
      <vt:lpstr>'Krycí list-chodníky sektor A'!NazevStavby</vt:lpstr>
      <vt:lpstr>'Krycí list-chodníky sektor B'!NazevStavby</vt:lpstr>
      <vt:lpstr>'Krycí list-chodníky sektor C'!NazevStavby</vt:lpstr>
      <vt:lpstr>Rekapitulace!NazevStavby</vt:lpstr>
      <vt:lpstr>'Krycí list- VRN'!NazevStavebnihoRozpoctu</vt:lpstr>
      <vt:lpstr>'Krycí list-chodníky sektor B'!NazevStavebnihoRozpoctu</vt:lpstr>
      <vt:lpstr>'Krycí list-chodníky sektor C'!NazevStavebnihoRozpoctu</vt:lpstr>
      <vt:lpstr>Rekapitulace!NazevStavebnihoRozpoctu</vt:lpstr>
      <vt:lpstr>NazevStavebnihoRozpoctu</vt:lpstr>
      <vt:lpstr>'Krycí list- VRN'!oadresa</vt:lpstr>
      <vt:lpstr>'Krycí list-chodníky sektor B'!oadresa</vt:lpstr>
      <vt:lpstr>'Krycí list-chodníky sektor C'!oadresa</vt:lpstr>
      <vt:lpstr>Rekapitulace!oadresa</vt:lpstr>
      <vt:lpstr>oadresa</vt:lpstr>
      <vt:lpstr>'Krycí list- VRN'!Objednatel</vt:lpstr>
      <vt:lpstr>'Krycí list-chodníky sektor A'!Objednatel</vt:lpstr>
      <vt:lpstr>'Krycí list-chodníky sektor B'!Objednatel</vt:lpstr>
      <vt:lpstr>'Krycí list-chodníky sektor C'!Objednatel</vt:lpstr>
      <vt:lpstr>Rekapitulace!Objednatel</vt:lpstr>
      <vt:lpstr>'Krycí list- VRN'!Objekt</vt:lpstr>
      <vt:lpstr>'Krycí list-chodníky sektor A'!Objekt</vt:lpstr>
      <vt:lpstr>'Krycí list-chodníky sektor B'!Objekt</vt:lpstr>
      <vt:lpstr>'Krycí list-chodníky sektor C'!Objekt</vt:lpstr>
      <vt:lpstr>Rekapitulace!Objekt</vt:lpstr>
      <vt:lpstr>'Krycí list- VRN'!Oblast_tisku</vt:lpstr>
      <vt:lpstr>'Krycí list-chodníky sektor A'!Oblast_tisku</vt:lpstr>
      <vt:lpstr>'Krycí list-chodníky sektor B'!Oblast_tisku</vt:lpstr>
      <vt:lpstr>'Krycí list-chodníky sektor C'!Oblast_tisku</vt:lpstr>
      <vt:lpstr>Rekapitulace!Oblast_tisku</vt:lpstr>
      <vt:lpstr>'Rozpočet Pol-chodníky sektor A'!Oblast_tisku</vt:lpstr>
      <vt:lpstr>'Rozpočet Pol-chodníky sektor B'!Oblast_tisku</vt:lpstr>
      <vt:lpstr>'Rozpočet Pol-chodníky sektor C'!Oblast_tisku</vt:lpstr>
      <vt:lpstr>'Rozpočet Pol-VRN'!Oblast_tisku</vt:lpstr>
      <vt:lpstr>'Krycí list- VRN'!odic</vt:lpstr>
      <vt:lpstr>'Krycí list-chodníky sektor A'!odic</vt:lpstr>
      <vt:lpstr>'Krycí list-chodníky sektor B'!odic</vt:lpstr>
      <vt:lpstr>'Krycí list-chodníky sektor C'!odic</vt:lpstr>
      <vt:lpstr>Rekapitulace!odic</vt:lpstr>
      <vt:lpstr>'Krycí list- VRN'!oico</vt:lpstr>
      <vt:lpstr>'Krycí list-chodníky sektor A'!oico</vt:lpstr>
      <vt:lpstr>'Krycí list-chodníky sektor B'!oico</vt:lpstr>
      <vt:lpstr>'Krycí list-chodníky sektor C'!oico</vt:lpstr>
      <vt:lpstr>Rekapitulace!oico</vt:lpstr>
      <vt:lpstr>'Krycí list- VRN'!omisto</vt:lpstr>
      <vt:lpstr>'Krycí list-chodníky sektor A'!omisto</vt:lpstr>
      <vt:lpstr>'Krycí list-chodníky sektor B'!omisto</vt:lpstr>
      <vt:lpstr>'Krycí list-chodníky sektor C'!omisto</vt:lpstr>
      <vt:lpstr>Rekapitulace!omisto</vt:lpstr>
      <vt:lpstr>'Krycí list- VRN'!onazev</vt:lpstr>
      <vt:lpstr>'Krycí list-chodníky sektor A'!onazev</vt:lpstr>
      <vt:lpstr>'Krycí list-chodníky sektor B'!onazev</vt:lpstr>
      <vt:lpstr>'Krycí list-chodníky sektor C'!onazev</vt:lpstr>
      <vt:lpstr>Rekapitulace!onazev</vt:lpstr>
      <vt:lpstr>'Krycí list- VRN'!opsc</vt:lpstr>
      <vt:lpstr>'Krycí list-chodníky sektor A'!opsc</vt:lpstr>
      <vt:lpstr>'Krycí list-chodníky sektor B'!opsc</vt:lpstr>
      <vt:lpstr>'Krycí list-chodníky sektor C'!opsc</vt:lpstr>
      <vt:lpstr>Rekapitulace!opsc</vt:lpstr>
      <vt:lpstr>'Krycí list- VRN'!padresa</vt:lpstr>
      <vt:lpstr>'Krycí list-chodníky sektor B'!padresa</vt:lpstr>
      <vt:lpstr>'Krycí list-chodníky sektor C'!padresa</vt:lpstr>
      <vt:lpstr>Rekapitulace!padresa</vt:lpstr>
      <vt:lpstr>padresa</vt:lpstr>
      <vt:lpstr>'Krycí list- VRN'!pdic</vt:lpstr>
      <vt:lpstr>'Krycí list-chodníky sektor B'!pdic</vt:lpstr>
      <vt:lpstr>'Krycí list-chodníky sektor C'!pdic</vt:lpstr>
      <vt:lpstr>Rekapitulace!pdic</vt:lpstr>
      <vt:lpstr>pdic</vt:lpstr>
      <vt:lpstr>'Krycí list- VRN'!pico</vt:lpstr>
      <vt:lpstr>'Krycí list-chodníky sektor B'!pico</vt:lpstr>
      <vt:lpstr>'Krycí list-chodníky sektor C'!pico</vt:lpstr>
      <vt:lpstr>Rekapitulace!pico</vt:lpstr>
      <vt:lpstr>pico</vt:lpstr>
      <vt:lpstr>'Krycí list- VRN'!pmisto</vt:lpstr>
      <vt:lpstr>'Krycí list-chodníky sektor B'!pmisto</vt:lpstr>
      <vt:lpstr>'Krycí list-chodníky sektor C'!pmisto</vt:lpstr>
      <vt:lpstr>Rekapitulace!pmisto</vt:lpstr>
      <vt:lpstr>pmisto</vt:lpstr>
      <vt:lpstr>'Krycí list- VRN'!PoptavkaID</vt:lpstr>
      <vt:lpstr>'Krycí list-chodníky sektor B'!PoptavkaID</vt:lpstr>
      <vt:lpstr>'Krycí list-chodníky sektor C'!PoptavkaID</vt:lpstr>
      <vt:lpstr>Rekapitulace!PoptavkaID</vt:lpstr>
      <vt:lpstr>PoptavkaID</vt:lpstr>
      <vt:lpstr>'Krycí list- VRN'!pPSC</vt:lpstr>
      <vt:lpstr>'Krycí list-chodníky sektor B'!pPSC</vt:lpstr>
      <vt:lpstr>'Krycí list-chodníky sektor C'!pPSC</vt:lpstr>
      <vt:lpstr>Rekapitulace!pPSC</vt:lpstr>
      <vt:lpstr>pPSC</vt:lpstr>
      <vt:lpstr>'Krycí list- VRN'!Projektant</vt:lpstr>
      <vt:lpstr>'Krycí list-chodníky sektor B'!Projektant</vt:lpstr>
      <vt:lpstr>'Krycí list-chodníky sektor C'!Projektant</vt:lpstr>
      <vt:lpstr>Rekapitulace!Projektant</vt:lpstr>
      <vt:lpstr>Projektant</vt:lpstr>
      <vt:lpstr>'Krycí list- VRN'!SazbaDPH1</vt:lpstr>
      <vt:lpstr>'Krycí list-chodníky sektor A'!SazbaDPH1</vt:lpstr>
      <vt:lpstr>'Krycí list-chodníky sektor B'!SazbaDPH1</vt:lpstr>
      <vt:lpstr>'Krycí list-chodníky sektor C'!SazbaDPH1</vt:lpstr>
      <vt:lpstr>Rekapitulace!SazbaDPH1</vt:lpstr>
      <vt:lpstr>'Krycí list- VRN'!SazbaDPH2</vt:lpstr>
      <vt:lpstr>'Krycí list-chodníky sektor A'!SazbaDPH2</vt:lpstr>
      <vt:lpstr>'Krycí list-chodníky sektor B'!SazbaDPH2</vt:lpstr>
      <vt:lpstr>'Krycí list-chodníky sektor C'!SazbaDPH2</vt:lpstr>
      <vt:lpstr>Rekapitulace!SazbaDPH2</vt:lpstr>
      <vt:lpstr>'Krycí list- VRN'!Vypracoval</vt:lpstr>
      <vt:lpstr>'Krycí list-chodníky sektor B'!Vypracoval</vt:lpstr>
      <vt:lpstr>'Krycí list-chodníky sektor C'!Vypracoval</vt:lpstr>
      <vt:lpstr>Rekapitulace!Vypracoval</vt:lpstr>
      <vt:lpstr>Vypracoval</vt:lpstr>
      <vt:lpstr>'Krycí list- VRN'!ZakladDPHSni</vt:lpstr>
      <vt:lpstr>'Krycí list-chodníky sektor B'!ZakladDPHSni</vt:lpstr>
      <vt:lpstr>'Krycí list-chodníky sektor C'!ZakladDPHSni</vt:lpstr>
      <vt:lpstr>Rekapitulace!ZakladDPHSni</vt:lpstr>
      <vt:lpstr>ZakladDPHSni</vt:lpstr>
      <vt:lpstr>'Krycí list- VRN'!ZakladDPHSniVypocet</vt:lpstr>
      <vt:lpstr>'Krycí list-chodníky sektor A'!ZakladDPHSniVypocet</vt:lpstr>
      <vt:lpstr>'Krycí list-chodníky sektor B'!ZakladDPHSniVypocet</vt:lpstr>
      <vt:lpstr>'Krycí list-chodníky sektor C'!ZakladDPHSniVypocet</vt:lpstr>
      <vt:lpstr>'Krycí list-zpevněné plochy'!ZakladDPHSniVypocet</vt:lpstr>
      <vt:lpstr>Rekapitulace!ZakladDPHSniVypocet</vt:lpstr>
      <vt:lpstr>'Krycí list- VRN'!ZakladDPHZakl</vt:lpstr>
      <vt:lpstr>'Krycí list-chodníky sektor B'!ZakladDPHZakl</vt:lpstr>
      <vt:lpstr>'Krycí list-chodníky sektor C'!ZakladDPHZakl</vt:lpstr>
      <vt:lpstr>Rekapitulace!ZakladDPHZakl</vt:lpstr>
      <vt:lpstr>ZakladDPHZakl</vt:lpstr>
      <vt:lpstr>'Krycí list- VRN'!ZakladDPHZaklVypocet</vt:lpstr>
      <vt:lpstr>'Krycí list-chodníky sektor A'!ZakladDPHZaklVypocet</vt:lpstr>
      <vt:lpstr>'Krycí list-chodníky sektor B'!ZakladDPHZaklVypocet</vt:lpstr>
      <vt:lpstr>'Krycí list-chodníky sektor C'!ZakladDPHZaklVypocet</vt:lpstr>
      <vt:lpstr>'Krycí list-zpevněné plochy'!ZakladDPHZaklVypocet</vt:lpstr>
      <vt:lpstr>Rekapitulace!ZakladDPHZaklVypocet</vt:lpstr>
      <vt:lpstr>'Krycí list- VRN'!ZaObjednatele</vt:lpstr>
      <vt:lpstr>'Krycí list-chodníky sektor B'!ZaObjednatele</vt:lpstr>
      <vt:lpstr>'Krycí list-chodníky sektor C'!ZaObjednatele</vt:lpstr>
      <vt:lpstr>Rekapitulace!ZaObjednatele</vt:lpstr>
      <vt:lpstr>ZaObjednatele</vt:lpstr>
      <vt:lpstr>'Krycí list- VRN'!Zaokrouhleni</vt:lpstr>
      <vt:lpstr>'Krycí list-chodníky sektor B'!Zaokrouhleni</vt:lpstr>
      <vt:lpstr>'Krycí list-chodníky sektor C'!Zaokrouhleni</vt:lpstr>
      <vt:lpstr>Rekapitulace!Zaokrouhleni</vt:lpstr>
      <vt:lpstr>Zaokrouhleni</vt:lpstr>
      <vt:lpstr>'Krycí list- VRN'!ZaZhotovitele</vt:lpstr>
      <vt:lpstr>'Krycí list-chodníky sektor B'!ZaZhotovitele</vt:lpstr>
      <vt:lpstr>'Krycí list-chodníky sektor C'!ZaZhotovitele</vt:lpstr>
      <vt:lpstr>Rekapitulace!ZaZhotovitele</vt:lpstr>
      <vt:lpstr>ZaZhotovitele</vt:lpstr>
      <vt:lpstr>'Krycí list- VRN'!Zhotovitel</vt:lpstr>
      <vt:lpstr>'Krycí list-chodníky sektor B'!Zhotovitel</vt:lpstr>
      <vt:lpstr>'Krycí list-chodníky sektor C'!Zhotovitel</vt:lpstr>
      <vt:lpstr>Rekapitulace!Zhotovitel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 Vršanova</dc:creator>
  <cp:lastModifiedBy>technik</cp:lastModifiedBy>
  <cp:lastPrinted>2014-02-28T09:52:57Z</cp:lastPrinted>
  <dcterms:created xsi:type="dcterms:W3CDTF">2009-04-08T07:15:50Z</dcterms:created>
  <dcterms:modified xsi:type="dcterms:W3CDTF">2025-06-05T07:42:52Z</dcterms:modified>
</cp:coreProperties>
</file>