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Jirka\Desktop\IČ Popelka\02) stavby\2023 fakturováno\96) město chodníky na pilíři\město odevzdání chodníky pilíř\rozpočty\"/>
    </mc:Choice>
  </mc:AlternateContent>
  <bookViews>
    <workbookView xWindow="0" yWindow="0" windowWidth="0" windowHeight="0"/>
  </bookViews>
  <sheets>
    <sheet name="Rekapitulace stavby" sheetId="1" r:id="rId1"/>
    <sheet name="2023-10-2-1 - chodníky u ..." sheetId="2" r:id="rId2"/>
    <sheet name="2023-10-2-2 - chodníky Po...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'2023-10-2-1 - chodníky u ...'!$C$128:$K$186</definedName>
    <definedName name="_xlnm.Print_Area" localSheetId="1">'2023-10-2-1 - chodníky u ...'!$C$4:$J$76,'2023-10-2-1 - chodníky u ...'!$C$116:$J$186</definedName>
    <definedName name="_xlnm.Print_Titles" localSheetId="1">'2023-10-2-1 - chodníky u ...'!$128:$128</definedName>
    <definedName name="_xlnm._FilterDatabase" localSheetId="2" hidden="1">'2023-10-2-2 - chodníky Po...'!$C$127:$K$201</definedName>
    <definedName name="_xlnm.Print_Area" localSheetId="2">'2023-10-2-2 - chodníky Po...'!$C$4:$J$76,'2023-10-2-2 - chodníky Po...'!$C$115:$J$201</definedName>
    <definedName name="_xlnm.Print_Titles" localSheetId="2">'2023-10-2-2 - chodníky Po...'!$127:$127</definedName>
  </definedNames>
  <calcPr/>
</workbook>
</file>

<file path=xl/calcChain.xml><?xml version="1.0" encoding="utf-8"?>
<calcChain xmlns="http://schemas.openxmlformats.org/spreadsheetml/2006/main">
  <c i="3" l="1" r="J189"/>
  <c r="J37"/>
  <c r="J36"/>
  <c i="1" r="AY96"/>
  <c i="3" r="J35"/>
  <c i="1" r="AX96"/>
  <c i="3" r="BI201"/>
  <c r="BH201"/>
  <c r="BG201"/>
  <c r="BF201"/>
  <c r="T201"/>
  <c r="T200"/>
  <c r="R201"/>
  <c r="R200"/>
  <c r="P201"/>
  <c r="P200"/>
  <c r="BI199"/>
  <c r="BH199"/>
  <c r="BG199"/>
  <c r="BF199"/>
  <c r="T199"/>
  <c r="T198"/>
  <c r="T197"/>
  <c r="R199"/>
  <c r="R198"/>
  <c r="R197"/>
  <c r="P199"/>
  <c r="P198"/>
  <c r="P197"/>
  <c r="BI191"/>
  <c r="BH191"/>
  <c r="BG191"/>
  <c r="BF191"/>
  <c r="T191"/>
  <c r="T190"/>
  <c r="R191"/>
  <c r="R190"/>
  <c r="P191"/>
  <c r="P190"/>
  <c r="J104"/>
  <c r="BI188"/>
  <c r="BH188"/>
  <c r="BG188"/>
  <c r="BF188"/>
  <c r="T188"/>
  <c r="T187"/>
  <c r="R188"/>
  <c r="R187"/>
  <c r="P188"/>
  <c r="P187"/>
  <c r="BI186"/>
  <c r="BH186"/>
  <c r="BG186"/>
  <c r="BF186"/>
  <c r="T186"/>
  <c r="R186"/>
  <c r="P186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1"/>
  <c r="BH171"/>
  <c r="BG171"/>
  <c r="BF171"/>
  <c r="T171"/>
  <c r="R171"/>
  <c r="P171"/>
  <c r="BI168"/>
  <c r="BH168"/>
  <c r="BG168"/>
  <c r="BF168"/>
  <c r="T168"/>
  <c r="R168"/>
  <c r="P168"/>
  <c r="BI166"/>
  <c r="BH166"/>
  <c r="BG166"/>
  <c r="BF166"/>
  <c r="T166"/>
  <c r="R166"/>
  <c r="P166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0"/>
  <c r="BH150"/>
  <c r="BG150"/>
  <c r="BF150"/>
  <c r="T150"/>
  <c r="R150"/>
  <c r="P150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J125"/>
  <c r="J124"/>
  <c r="F122"/>
  <c r="E120"/>
  <c r="J92"/>
  <c r="J91"/>
  <c r="F89"/>
  <c r="E87"/>
  <c r="J18"/>
  <c r="E18"/>
  <c r="F92"/>
  <c r="J17"/>
  <c r="J15"/>
  <c r="E15"/>
  <c r="F124"/>
  <c r="J14"/>
  <c r="J12"/>
  <c r="J122"/>
  <c r="E7"/>
  <c r="E85"/>
  <c i="2" r="J37"/>
  <c r="J36"/>
  <c i="1" r="AY95"/>
  <c i="2" r="J35"/>
  <c i="1" r="AX95"/>
  <c i="2" r="BI186"/>
  <c r="BH186"/>
  <c r="BG186"/>
  <c r="BF186"/>
  <c r="T186"/>
  <c r="T185"/>
  <c r="R186"/>
  <c r="R185"/>
  <c r="P186"/>
  <c r="P185"/>
  <c r="BI184"/>
  <c r="BH184"/>
  <c r="BG184"/>
  <c r="BF184"/>
  <c r="T184"/>
  <c r="T183"/>
  <c r="T182"/>
  <c r="R184"/>
  <c r="R183"/>
  <c r="R182"/>
  <c r="P184"/>
  <c r="P183"/>
  <c r="P182"/>
  <c r="BI181"/>
  <c r="BH181"/>
  <c r="BG181"/>
  <c r="BF181"/>
  <c r="T181"/>
  <c r="T180"/>
  <c r="R181"/>
  <c r="R180"/>
  <c r="P181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4"/>
  <c r="BH174"/>
  <c r="BG174"/>
  <c r="BF174"/>
  <c r="T174"/>
  <c r="T173"/>
  <c r="R174"/>
  <c r="R173"/>
  <c r="P174"/>
  <c r="P173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6"/>
  <c r="BH156"/>
  <c r="BG156"/>
  <c r="BF156"/>
  <c r="T156"/>
  <c r="T155"/>
  <c r="R156"/>
  <c r="R155"/>
  <c r="P156"/>
  <c r="P155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2"/>
  <c r="BH132"/>
  <c r="BG132"/>
  <c r="BF132"/>
  <c r="T132"/>
  <c r="R132"/>
  <c r="P132"/>
  <c r="J126"/>
  <c r="J125"/>
  <c r="F123"/>
  <c r="E121"/>
  <c r="J92"/>
  <c r="J91"/>
  <c r="F89"/>
  <c r="E87"/>
  <c r="J18"/>
  <c r="E18"/>
  <c r="F126"/>
  <c r="J17"/>
  <c r="J15"/>
  <c r="E15"/>
  <c r="F125"/>
  <c r="J14"/>
  <c r="J12"/>
  <c r="J123"/>
  <c r="E7"/>
  <c r="E85"/>
  <c i="1" r="L90"/>
  <c r="AM90"/>
  <c r="AM89"/>
  <c r="L89"/>
  <c r="AM87"/>
  <c r="L87"/>
  <c r="L85"/>
  <c r="L84"/>
  <c i="2" r="J168"/>
  <c r="J172"/>
  <c r="F35"/>
  <c i="3" r="J163"/>
  <c r="J157"/>
  <c r="BK171"/>
  <c r="J199"/>
  <c r="BK137"/>
  <c r="J146"/>
  <c i="2" r="J184"/>
  <c r="BK144"/>
  <c r="BK177"/>
  <c r="J162"/>
  <c r="J156"/>
  <c r="J150"/>
  <c r="BK138"/>
  <c i="3" r="J140"/>
  <c r="BK161"/>
  <c r="BK140"/>
  <c r="J153"/>
  <c r="BK156"/>
  <c r="J161"/>
  <c i="2" r="J177"/>
  <c r="J133"/>
  <c r="J166"/>
  <c r="J158"/>
  <c r="BK149"/>
  <c r="BK140"/>
  <c r="F34"/>
  <c i="3" r="BK179"/>
  <c r="BK201"/>
  <c i="2" r="BK179"/>
  <c r="J138"/>
  <c r="J170"/>
  <c r="BK159"/>
  <c r="BK151"/>
  <c r="BK145"/>
  <c r="BK133"/>
  <c i="3" r="J185"/>
  <c r="BK153"/>
  <c r="J137"/>
  <c r="BK185"/>
  <c r="BK131"/>
  <c r="BK177"/>
  <c r="J171"/>
  <c r="J142"/>
  <c i="2" r="BK178"/>
  <c r="BK135"/>
  <c r="BK166"/>
  <c r="BK156"/>
  <c r="J151"/>
  <c r="BK146"/>
  <c r="BK137"/>
  <c i="3" r="BK142"/>
  <c r="BK133"/>
  <c r="J154"/>
  <c r="BK160"/>
  <c r="BK158"/>
  <c r="BK186"/>
  <c r="BK150"/>
  <c r="J158"/>
  <c i="2" r="F37"/>
  <c r="J142"/>
  <c r="BK170"/>
  <c i="3" r="J183"/>
  <c r="J166"/>
  <c r="J181"/>
  <c r="BK172"/>
  <c r="BK191"/>
  <c r="BK181"/>
  <c r="BK139"/>
  <c i="2" r="F36"/>
  <c r="BK147"/>
  <c r="J132"/>
  <c i="3" r="BK157"/>
  <c r="J174"/>
  <c r="BK159"/>
  <c r="J139"/>
  <c r="J177"/>
  <c r="J133"/>
  <c r="BK174"/>
  <c r="J162"/>
  <c r="J191"/>
  <c r="BK163"/>
  <c r="J150"/>
  <c r="J149"/>
  <c i="2" r="BK186"/>
  <c r="BK174"/>
  <c r="J178"/>
  <c r="J164"/>
  <c r="BK158"/>
  <c r="J153"/>
  <c r="J149"/>
  <c r="J135"/>
  <c i="3" r="J147"/>
  <c r="BK162"/>
  <c r="BK168"/>
  <c r="BK176"/>
  <c r="J156"/>
  <c r="BK178"/>
  <c r="J201"/>
  <c r="J144"/>
  <c i="2" r="J181"/>
  <c r="J140"/>
  <c r="BK164"/>
  <c r="J159"/>
  <c r="J154"/>
  <c r="J146"/>
  <c i="3" r="J186"/>
  <c r="J131"/>
  <c r="BK135"/>
  <c r="J178"/>
  <c r="J188"/>
  <c r="J176"/>
  <c r="J160"/>
  <c i="2" r="BK184"/>
  <c r="BK142"/>
  <c r="J174"/>
  <c r="BK168"/>
  <c r="BK160"/>
  <c r="BK154"/>
  <c r="J144"/>
  <c i="1" r="AS94"/>
  <c i="3" r="BK149"/>
  <c r="J179"/>
  <c r="BK199"/>
  <c r="BK188"/>
  <c r="BK144"/>
  <c r="BK147"/>
  <c i="2" r="J179"/>
  <c r="J137"/>
  <c r="BK162"/>
  <c r="BK153"/>
  <c r="J147"/>
  <c r="J186"/>
  <c i="3" r="BK154"/>
  <c r="BK183"/>
  <c r="BK166"/>
  <c r="J168"/>
  <c r="BK146"/>
  <c r="J159"/>
  <c i="2" r="BK181"/>
  <c r="BK132"/>
  <c r="BK172"/>
  <c r="J160"/>
  <c r="BK150"/>
  <c r="J145"/>
  <c r="J34"/>
  <c i="3" r="J172"/>
  <c r="J135"/>
  <c i="2" l="1" r="P131"/>
  <c r="P167"/>
  <c r="T131"/>
  <c r="BK167"/>
  <c r="J167"/>
  <c r="J102"/>
  <c r="R157"/>
  <c r="T176"/>
  <c r="T175"/>
  <c r="P148"/>
  <c i="3" r="T152"/>
  <c r="P165"/>
  <c i="2" r="T148"/>
  <c r="T167"/>
  <c i="3" r="P130"/>
  <c r="P129"/>
  <c r="P128"/>
  <c i="1" r="AU96"/>
  <c i="3" r="P152"/>
  <c r="P155"/>
  <c r="P180"/>
  <c i="2" r="BK157"/>
  <c r="J157"/>
  <c r="J101"/>
  <c r="R176"/>
  <c r="R175"/>
  <c i="3" r="BK155"/>
  <c r="J155"/>
  <c r="J100"/>
  <c r="BK180"/>
  <c r="J180"/>
  <c r="J102"/>
  <c r="BK152"/>
  <c r="J152"/>
  <c r="J99"/>
  <c r="R155"/>
  <c r="R180"/>
  <c i="2" r="R148"/>
  <c r="R167"/>
  <c i="3" r="BK165"/>
  <c r="J165"/>
  <c r="J101"/>
  <c i="2" r="R131"/>
  <c r="R130"/>
  <c r="R129"/>
  <c r="P176"/>
  <c r="P175"/>
  <c i="3" r="T130"/>
  <c r="T165"/>
  <c i="2" r="BK148"/>
  <c r="J148"/>
  <c r="J99"/>
  <c r="T157"/>
  <c i="3" r="BK130"/>
  <c r="J130"/>
  <c r="J98"/>
  <c r="R152"/>
  <c r="T155"/>
  <c i="2" r="BK131"/>
  <c r="J131"/>
  <c r="J98"/>
  <c r="P157"/>
  <c r="BK176"/>
  <c r="J176"/>
  <c r="J105"/>
  <c i="3" r="R130"/>
  <c r="R129"/>
  <c r="R128"/>
  <c r="R165"/>
  <c r="T180"/>
  <c i="2" r="BK173"/>
  <c r="J173"/>
  <c r="J103"/>
  <c i="3" r="BK187"/>
  <c r="J187"/>
  <c r="J103"/>
  <c r="BK198"/>
  <c r="J198"/>
  <c r="J107"/>
  <c i="2" r="BK180"/>
  <c r="J180"/>
  <c r="J106"/>
  <c r="BK185"/>
  <c r="J185"/>
  <c r="J109"/>
  <c r="BK155"/>
  <c r="J155"/>
  <c r="J100"/>
  <c r="BK183"/>
  <c r="BK182"/>
  <c r="J182"/>
  <c r="J107"/>
  <c i="3" r="BK190"/>
  <c r="J190"/>
  <c r="J105"/>
  <c r="BK200"/>
  <c r="J200"/>
  <c r="J108"/>
  <c r="BE156"/>
  <c r="BE158"/>
  <c r="BE177"/>
  <c r="BE183"/>
  <c r="BE199"/>
  <c r="F125"/>
  <c r="BE144"/>
  <c r="BE157"/>
  <c r="BE154"/>
  <c r="BE174"/>
  <c r="BE191"/>
  <c r="BE201"/>
  <c r="J89"/>
  <c r="BE139"/>
  <c r="BE147"/>
  <c r="BE153"/>
  <c r="BE161"/>
  <c r="BE163"/>
  <c r="BE172"/>
  <c i="2" r="J183"/>
  <c r="J108"/>
  <c i="3" r="E118"/>
  <c r="BE135"/>
  <c r="BE159"/>
  <c r="BE162"/>
  <c r="BE181"/>
  <c r="BE133"/>
  <c r="BE149"/>
  <c r="BE186"/>
  <c r="BE131"/>
  <c r="BE146"/>
  <c r="BE188"/>
  <c r="F91"/>
  <c r="BE142"/>
  <c r="BE171"/>
  <c r="BE179"/>
  <c r="BE185"/>
  <c r="BE137"/>
  <c r="BE140"/>
  <c r="BE150"/>
  <c r="BE160"/>
  <c r="BE176"/>
  <c i="2" r="BK175"/>
  <c r="J175"/>
  <c r="J104"/>
  <c i="3" r="BE166"/>
  <c r="BE178"/>
  <c r="BE168"/>
  <c i="1" r="AW95"/>
  <c r="BB95"/>
  <c i="2" r="F91"/>
  <c r="E119"/>
  <c r="BE132"/>
  <c r="BE135"/>
  <c r="BE137"/>
  <c r="BE138"/>
  <c r="BE140"/>
  <c r="BE144"/>
  <c r="BE145"/>
  <c r="BE146"/>
  <c r="BE147"/>
  <c r="BE149"/>
  <c r="BE150"/>
  <c r="BE151"/>
  <c r="BE153"/>
  <c r="BE154"/>
  <c r="BE156"/>
  <c r="BE158"/>
  <c r="BE159"/>
  <c r="BE160"/>
  <c r="BE162"/>
  <c r="BE164"/>
  <c r="BE166"/>
  <c r="BE174"/>
  <c r="BE170"/>
  <c i="1" r="BA95"/>
  <c r="BC95"/>
  <c i="2" r="J89"/>
  <c r="F92"/>
  <c r="BE133"/>
  <c r="BE142"/>
  <c r="BE172"/>
  <c r="BE177"/>
  <c r="BE178"/>
  <c r="BE179"/>
  <c r="BE181"/>
  <c r="BE184"/>
  <c r="BE186"/>
  <c r="BE168"/>
  <c i="1" r="BD95"/>
  <c i="3" r="J34"/>
  <c i="1" r="AW96"/>
  <c i="3" r="F36"/>
  <c i="1" r="BC96"/>
  <c r="BC94"/>
  <c r="W32"/>
  <c i="3" r="F37"/>
  <c i="1" r="BD96"/>
  <c r="BD94"/>
  <c r="W33"/>
  <c i="3" r="F34"/>
  <c i="1" r="BA96"/>
  <c r="BA94"/>
  <c r="W30"/>
  <c i="3" r="F35"/>
  <c i="1" r="BB96"/>
  <c r="BB94"/>
  <c r="W31"/>
  <c i="3" l="1" r="T129"/>
  <c r="T128"/>
  <c i="2" r="T130"/>
  <c r="T129"/>
  <c r="P130"/>
  <c r="P129"/>
  <c i="1" r="AU95"/>
  <c i="2" r="BK130"/>
  <c r="J130"/>
  <c r="J97"/>
  <c i="3" r="BK129"/>
  <c r="BK197"/>
  <c r="J197"/>
  <c r="J106"/>
  <c i="2" r="BK129"/>
  <c r="J129"/>
  <c r="J96"/>
  <c i="1" r="AU94"/>
  <c i="3" r="F33"/>
  <c i="1" r="AZ96"/>
  <c i="2" r="F33"/>
  <c i="1" r="AZ95"/>
  <c i="3" r="J33"/>
  <c i="1" r="AV96"/>
  <c r="AT96"/>
  <c i="2" r="J33"/>
  <c i="1" r="AV95"/>
  <c r="AT95"/>
  <c r="AX94"/>
  <c r="AY94"/>
  <c r="AW94"/>
  <c r="AK30"/>
  <c i="3" l="1" r="BK128"/>
  <c r="J128"/>
  <c r="J96"/>
  <c r="J129"/>
  <c r="J97"/>
  <c i="1" r="AZ94"/>
  <c r="W29"/>
  <c i="2" r="J30"/>
  <c i="1" r="AG95"/>
  <c i="2" l="1" r="J39"/>
  <c i="1" r="AN95"/>
  <c i="3" r="J30"/>
  <c i="1" r="AG96"/>
  <c r="AV94"/>
  <c r="AK29"/>
  <c i="3" l="1" r="J39"/>
  <c i="1" r="AN96"/>
  <c r="AG94"/>
  <c r="AK26"/>
  <c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<sst xmlns="http://schemas.openxmlformats.org/spreadsheetml/2006/main">
  <si>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</si>
  <si>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</si>
  <si>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</si>
  <si>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</si>
  <si>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</si>
  <si>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{cfd340d0-c9aa-4a27-b1f1-503f9e2ffd28}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</si>
  <si>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</si>
  <si>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</si>
  <si>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</si>
  <si>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</si>
  <si>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</si>
  <si>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</si>
  <si>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</si>
  <si>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</si>
  <si>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2023/10/2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</si>
  <si>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</si>
  <si>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</si>
  <si>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Město Žacléř - oprava chodníků Na Pilíři</t>
  </si>
  <si>
    <t>KSO:</t>
  </si>
  <si>
    <t>CC-CZ:</t>
  </si>
  <si>
    <t>Místo:</t>
  </si>
  <si>
    <t>Žacléř</t>
  </si>
  <si>
    <t>Datum:</t>
  </si>
  <si>
    <t>22. 10. 2023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</si>
  <si>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</si>
  <si>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</si>
  <si>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</si>
  <si>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</si>
  <si>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</si>
  <si>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</si>
  <si>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</si>
  <si>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Jiří Popelka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</si>
  <si>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</si>
  <si>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</si>
  <si>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</si>
  <si>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</si>
  <si>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</si>
  <si>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</si>
  <si>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</si>
  <si>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</si>
  <si>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</si>
  <si>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</si>
  <si>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</si>
  <si>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</si>
  <si>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</si>
  <si>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</si>
  <si>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</si>
  <si>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</si>
  <si>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</si>
  <si>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</si>
  <si>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</si>
  <si>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</si>
  <si>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</si>
  <si>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</si>
  <si>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</si>
  <si>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</si>
  <si>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</si>
  <si>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</si>
  <si>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</si>
  <si>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</si>
  <si>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</si>
  <si>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</si>
  <si>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</si>
  <si>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</si>
  <si>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</si>
  <si>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</si>
  <si>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</si>
  <si>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</si>
  <si>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</si>
  <si>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</si>
  <si>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</si>
  <si>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</si>
  <si>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</si>
  <si>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</si>
  <si>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</si>
  <si>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</si>
  <si>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</si>
  <si>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</si>
  <si>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</si>
  <si>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</si>
  <si>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2023/10/2/1</t>
  </si>
  <si>
    <t>chodníky u č.p. 357</t>
  </si>
  <si>
    <t>STA</t>
  </si>
  <si>
    <t>1</t>
  </si>
  <si>
    <t>{6c49b137-e67b-4c30-a82f-9f8880a5c664}</t>
  </si>
  <si>
    <t>2</t>
  </si>
  <si>
    <t>2023/10/2/2</t>
  </si>
  <si>
    <t>chodníky Policie - Mateřská škola</t>
  </si>
  <si>
    <t>{bac23885-d89c-4a41-a710-23c64b7c3eb1}</t>
  </si>
  <si>
    <t>KRYCÍ LIST SOUPISU PRACÍ</t>
  </si>
  <si>
    <t>Objekt:</t>
  </si>
  <si>
    <t>2023/10/2/1 - chodníky u č.p. 357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</si>
  <si>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</si>
  <si>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</si>
  <si>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</si>
  <si>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</si>
  <si>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</si>
  <si>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</si>
  <si>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</si>
  <si>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</si>
  <si>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</si>
  <si>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</si>
  <si>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</si>
  <si>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</si>
  <si>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</si>
  <si>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721 - Zdravotechnika - vnitřní kanalizace</t>
  </si>
  <si>
    <t>HZS - Hodinové zúčtovací sazby</t>
  </si>
  <si>
    <t>VRN - Vedlejší rozpočtové náklady</t>
  </si>
  <si>
    <t xml:space="preserve">    VRN2 - Příprava staveniště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</si>
  <si>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</si>
  <si>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</si>
  <si>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</si>
  <si>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</si>
  <si>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</si>
  <si>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</si>
  <si>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</si>
  <si>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</si>
  <si>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</si>
  <si>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</si>
  <si>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</si>
  <si>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</si>
  <si>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</si>
  <si>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</si>
  <si>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</si>
  <si>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</si>
  <si>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</si>
  <si>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</si>
  <si>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</si>
  <si>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</si>
  <si>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z betonových nebo kamenných dlaždic komunikací pro pěší ručně</t>
  </si>
  <si>
    <t>m2</t>
  </si>
  <si>
    <t>4</t>
  </si>
  <si>
    <t>-1181028291</t>
  </si>
  <si>
    <t>113107164</t>
  </si>
  <si>
    <t>Odstranění podkladu z kameniva drceného tl přes 300 do 400 mm strojně pl přes 50 do 200 m2</t>
  </si>
  <si>
    <t>-1271725910</t>
  </si>
  <si>
    <t>VV</t>
  </si>
  <si>
    <t>327*1,05</t>
  </si>
  <si>
    <t>3</t>
  </si>
  <si>
    <t>113202111</t>
  </si>
  <si>
    <t>Vytrhání obrub krajníků obrubníků stojatých</t>
  </si>
  <si>
    <t>m</t>
  </si>
  <si>
    <t>-1700056987</t>
  </si>
  <si>
    <t>4,5+72+10*9,5</t>
  </si>
  <si>
    <t>121151103</t>
  </si>
  <si>
    <t>Sejmutí ornice plochy do 100 m2 tl vrstvy do 200 mm strojně</t>
  </si>
  <si>
    <t>-1355071898</t>
  </si>
  <si>
    <t>5</t>
  </si>
  <si>
    <t>122251102</t>
  </si>
  <si>
    <t>Odkopávky a prokopávky nezapažené v hornině třídy těžitelnosti I skupiny 3 objem do 50 m3 strojně</t>
  </si>
  <si>
    <t>m3</t>
  </si>
  <si>
    <t>1028916258</t>
  </si>
  <si>
    <t>100*0,4</t>
  </si>
  <si>
    <t>6</t>
  </si>
  <si>
    <t>162651112</t>
  </si>
  <si>
    <t>Vodorovné přemístění přes 4 000 do 5000 m výkopku/sypaniny z horniny třídy těžitelnosti I skupiny 1 až 3</t>
  </si>
  <si>
    <t>127603726</t>
  </si>
  <si>
    <t>343,35*0,3+40*0,35</t>
  </si>
  <si>
    <t>7</t>
  </si>
  <si>
    <t>171201231</t>
  </si>
  <si>
    <t>Poplatek za uložení zeminy a kamení na recyklační skládce (skládkovné) kód odpadu 17 05 04</t>
  </si>
  <si>
    <t>t</t>
  </si>
  <si>
    <t>1121152035</t>
  </si>
  <si>
    <t>117*1,8</t>
  </si>
  <si>
    <t>8</t>
  </si>
  <si>
    <t>181311103</t>
  </si>
  <si>
    <t>Rozprostření ornice tl vrstvy do 200 mm v rovině nebo ve svahu do 1:5 ručně</t>
  </si>
  <si>
    <t>278533478</t>
  </si>
  <si>
    <t>9</t>
  </si>
  <si>
    <t>181951112</t>
  </si>
  <si>
    <t>Úprava pláně v hornině třídy těžitelnosti I skupiny 1 až 3 se zhutněním strojně</t>
  </si>
  <si>
    <t>-1301862963</t>
  </si>
  <si>
    <t>10</t>
  </si>
  <si>
    <t>182303111</t>
  </si>
  <si>
    <t>Doplnění zeminy nebo substrátu na travnatých plochách tl do 50 mm rovina v rovinně a svahu do 1:5</t>
  </si>
  <si>
    <t>62683473</t>
  </si>
  <si>
    <t>11</t>
  </si>
  <si>
    <t>M</t>
  </si>
  <si>
    <t>10371500</t>
  </si>
  <si>
    <t>substrát pro trávníky VL</t>
  </si>
  <si>
    <t>123135422</t>
  </si>
  <si>
    <t>Komunikace pozemní</t>
  </si>
  <si>
    <t>564201111</t>
  </si>
  <si>
    <t>Podklad nebo podsyp ze štěrkopísku ŠP plochy přes 100 m2 tl 40 mm</t>
  </si>
  <si>
    <t>-1359597845</t>
  </si>
  <si>
    <t>13</t>
  </si>
  <si>
    <t>564730111</t>
  </si>
  <si>
    <t>Podklad z kameniva hrubého drceného vel. 8-16 mm plochy přes 100 m2 tl 100 mm</t>
  </si>
  <si>
    <t>1839311970</t>
  </si>
  <si>
    <t>14</t>
  </si>
  <si>
    <t>564851111</t>
  </si>
  <si>
    <t>Podklad ze štěrkodrtě ŠD plochy přes 100 m2 tl 150 mm - frakce 0/32 nebo 0/63</t>
  </si>
  <si>
    <t>-1351196014</t>
  </si>
  <si>
    <t>274,7*1,1</t>
  </si>
  <si>
    <t>15</t>
  </si>
  <si>
    <t>596211112</t>
  </si>
  <si>
    <t>Kladení zámkové dlažby komunikací pro pěší ručně tl 60 mm skupiny A pl přes 100 do 300 m2</t>
  </si>
  <si>
    <t>-461712290</t>
  </si>
  <si>
    <t>16</t>
  </si>
  <si>
    <t>59245015</t>
  </si>
  <si>
    <t>dlažba zámková betonová tvaru I 200x165mm tl 60mm přírodní</t>
  </si>
  <si>
    <t>-747372773</t>
  </si>
  <si>
    <t>Úpravy povrchů, podlahy a osazování výplní</t>
  </si>
  <si>
    <t>17</t>
  </si>
  <si>
    <t>637211121</t>
  </si>
  <si>
    <t>Okapový chodník z betonových dlaždic tl 40 mm kladených do písku se zalitím spár MC</t>
  </si>
  <si>
    <t>-1362654427</t>
  </si>
  <si>
    <t>Ostatní konstrukce a práce, bourání</t>
  </si>
  <si>
    <t>18</t>
  </si>
  <si>
    <t>916131113</t>
  </si>
  <si>
    <t>Osazení silničního obrubníku betonového ležatého s boční opěrou do lože z betonu prostého</t>
  </si>
  <si>
    <t>-1423666754</t>
  </si>
  <si>
    <t>19</t>
  </si>
  <si>
    <t>59217026</t>
  </si>
  <si>
    <t>obrubník betonový silniční 500x150x250mm</t>
  </si>
  <si>
    <t>-888622316</t>
  </si>
  <si>
    <t>20</t>
  </si>
  <si>
    <t>916231213</t>
  </si>
  <si>
    <t>Osazení chodníkového obrubníku betonového stojatého s boční opěrou do lože z betonu prostého</t>
  </si>
  <si>
    <t>1407208520</t>
  </si>
  <si>
    <t>3,4+83-1,8*5+9,2*8-3,6+9,6*2+1,5+8+10*0,8</t>
  </si>
  <si>
    <t>59217036</t>
  </si>
  <si>
    <t>obrubník betonový parkový přírodní 500x80x250mm</t>
  </si>
  <si>
    <t>-678753452</t>
  </si>
  <si>
    <t>184,1*1,05</t>
  </si>
  <si>
    <t>33</t>
  </si>
  <si>
    <t>916991121</t>
  </si>
  <si>
    <t>Lože pod obrubníky, krajníky nebo obruby z dlažebních kostek z betonu prostého</t>
  </si>
  <si>
    <t>373502171</t>
  </si>
  <si>
    <t>184*0,3*0,1</t>
  </si>
  <si>
    <t>22</t>
  </si>
  <si>
    <t>9393261R</t>
  </si>
  <si>
    <t>výšková úprava vpustí a jejich pročištění</t>
  </si>
  <si>
    <t>kus</t>
  </si>
  <si>
    <t>-219986101</t>
  </si>
  <si>
    <t>997</t>
  </si>
  <si>
    <t>Přesun sutě</t>
  </si>
  <si>
    <t>23</t>
  </si>
  <si>
    <t>997002511</t>
  </si>
  <si>
    <t>Vodorovné přemístění suti a vybouraných hmot bez naložení ale se složením a urovnáním do 1 km</t>
  </si>
  <si>
    <t>391494215</t>
  </si>
  <si>
    <t>318-199</t>
  </si>
  <si>
    <t>24</t>
  </si>
  <si>
    <t>997002519</t>
  </si>
  <si>
    <t>Příplatek ZKD 1 km přemístění suti a vybouraných hmot</t>
  </si>
  <si>
    <t>44459844</t>
  </si>
  <si>
    <t>119*4</t>
  </si>
  <si>
    <t>25</t>
  </si>
  <si>
    <t>997013861</t>
  </si>
  <si>
    <t>Poplatek za uložení stavebního odpadu na recyklační skládce (skládkovné) z prostého betonu kód odpadu 17 01 01</t>
  </si>
  <si>
    <t>1333853313</t>
  </si>
  <si>
    <t>998</t>
  </si>
  <si>
    <t>Přesun hmot</t>
  </si>
  <si>
    <t>26</t>
  </si>
  <si>
    <t>998223011</t>
  </si>
  <si>
    <t>Přesun hmot pro pozemní komunikace s krytem dlážděným</t>
  </si>
  <si>
    <t>-2007782900</t>
  </si>
  <si>
    <t>PSV</t>
  </si>
  <si>
    <t>Práce a dodávky PSV</t>
  </si>
  <si>
    <t>721</t>
  </si>
  <si>
    <t>Zdravotechnika - vnitřní kanalizace</t>
  </si>
  <si>
    <t>27</t>
  </si>
  <si>
    <t>721219621</t>
  </si>
  <si>
    <t>Montáž vpustí dvorních DN 110/160 ostatní typ</t>
  </si>
  <si>
    <t>555742358</t>
  </si>
  <si>
    <t>28</t>
  </si>
  <si>
    <t>ACO.10500</t>
  </si>
  <si>
    <t>ACO Pointlock - dvorní vpust 30x30cm, litinový rošt, B125</t>
  </si>
  <si>
    <t>32</t>
  </si>
  <si>
    <t>1786684642</t>
  </si>
  <si>
    <t>29</t>
  </si>
  <si>
    <t>721241102</t>
  </si>
  <si>
    <t>Lapač střešních splavenin z litiny DN 125</t>
  </si>
  <si>
    <t>1825896931</t>
  </si>
  <si>
    <t>HZS</t>
  </si>
  <si>
    <t>Hodinové zúčtovací sazby</t>
  </si>
  <si>
    <t>30</t>
  </si>
  <si>
    <t>HZS1292</t>
  </si>
  <si>
    <t>Hodinová zúčtovací sazba stavební dělník - oprava napojení na zámkovou dlažu, předpoklad rozebráí a složení cca 5x2 m2</t>
  </si>
  <si>
    <t>hod</t>
  </si>
  <si>
    <t>512</t>
  </si>
  <si>
    <t>664481622</t>
  </si>
  <si>
    <t>VRN</t>
  </si>
  <si>
    <t>Vedlejší rozpočtové náklady</t>
  </si>
  <si>
    <t>VRN2</t>
  </si>
  <si>
    <t>Příprava staveniště</t>
  </si>
  <si>
    <t>31</t>
  </si>
  <si>
    <t>020001000</t>
  </si>
  <si>
    <t>soub</t>
  </si>
  <si>
    <t>1024</t>
  </si>
  <si>
    <t>-438405248</t>
  </si>
  <si>
    <t>VRN3</t>
  </si>
  <si>
    <t>Zařízení staveniště</t>
  </si>
  <si>
    <t>030001000</t>
  </si>
  <si>
    <t>-1858486066</t>
  </si>
  <si>
    <t>2023/10/2/2 - chodníky Policie - Mateřská škola</t>
  </si>
  <si>
    <t xml:space="preserve">    3 - Svislé a kompletní konstrukce</t>
  </si>
  <si>
    <t>1760299460</t>
  </si>
  <si>
    <t>560</t>
  </si>
  <si>
    <t>502963350</t>
  </si>
  <si>
    <t>568*1,15</t>
  </si>
  <si>
    <t>113107342</t>
  </si>
  <si>
    <t>Odstranění podkladu živičného tl přes 50 do 100 mm strojně pl do 50 m2 - v položce je počítáno i s betonovou přídlažbou</t>
  </si>
  <si>
    <t>66175518</t>
  </si>
  <si>
    <t>62+6</t>
  </si>
  <si>
    <t>1993631469</t>
  </si>
  <si>
    <t>268+291</t>
  </si>
  <si>
    <t>-1233490316</t>
  </si>
  <si>
    <t>-2078054775</t>
  </si>
  <si>
    <t>200*0,4</t>
  </si>
  <si>
    <t>888833606</t>
  </si>
  <si>
    <t>653,2*0,4+80</t>
  </si>
  <si>
    <t>-560581429</t>
  </si>
  <si>
    <t>341,28*1,8</t>
  </si>
  <si>
    <t>46</t>
  </si>
  <si>
    <t>181351003</t>
  </si>
  <si>
    <t>Rozprostření ornice tl vrstvy do 200 mm pl do 100 m2 v rovině nebo ve svahu do 1:5 strojně</t>
  </si>
  <si>
    <t>-1522704249</t>
  </si>
  <si>
    <t>298309</t>
  </si>
  <si>
    <t>1155188288</t>
  </si>
  <si>
    <t>-1478432018</t>
  </si>
  <si>
    <t>180*0,05</t>
  </si>
  <si>
    <t>Svislé a kompletní konstrukce</t>
  </si>
  <si>
    <t>339921132</t>
  </si>
  <si>
    <t>Osazování betonových palisád do betonového základu v řadě výšky prvku přes 0,5 do 1 m</t>
  </si>
  <si>
    <t>987912908</t>
  </si>
  <si>
    <t>59228424</t>
  </si>
  <si>
    <t>palisáda betonová tyčová půlkulatá barevná 175x200x800mm</t>
  </si>
  <si>
    <t>1953747646</t>
  </si>
  <si>
    <t>104801582</t>
  </si>
  <si>
    <t>43</t>
  </si>
  <si>
    <t>-49358708</t>
  </si>
  <si>
    <t>988112878</t>
  </si>
  <si>
    <t>573211108</t>
  </si>
  <si>
    <t>Postřik živičný spojovací z asfaltu v množství 0,40 kg/m2</t>
  </si>
  <si>
    <t>-1550818385</t>
  </si>
  <si>
    <t>577144111</t>
  </si>
  <si>
    <t>Asfaltový beton vrstva obrusná ACO 11 (ABS) tř. I tl 50 mm š do 3 m z nemodifikovaného asfaltu</t>
  </si>
  <si>
    <t>-1704495504</t>
  </si>
  <si>
    <t>577145111</t>
  </si>
  <si>
    <t>Asfaltový beton vrstva obrusná ACO 16 (ABH) tl 50 mm š do 3 m z nemodifikovaného asfaltu</t>
  </si>
  <si>
    <t>765241856</t>
  </si>
  <si>
    <t>44</t>
  </si>
  <si>
    <t>596211111</t>
  </si>
  <si>
    <t>Kladení zámkové dlažby komunikací pro pěší ručně tl 60 mm skupiny A pl přes 50 do 100 m2</t>
  </si>
  <si>
    <t>-550430822</t>
  </si>
  <si>
    <t>45</t>
  </si>
  <si>
    <t>1266614617</t>
  </si>
  <si>
    <t>568*1,03 'Přepočtené koeficientem množství</t>
  </si>
  <si>
    <t>2045462551</t>
  </si>
  <si>
    <t>291</t>
  </si>
  <si>
    <t>-955508117</t>
  </si>
  <si>
    <t>291*1,03 'Přepočtené koeficientem množství</t>
  </si>
  <si>
    <t>1479709782</t>
  </si>
  <si>
    <t>-1625976147</t>
  </si>
  <si>
    <t>268*1,03 'Přepočtené koeficientem množství</t>
  </si>
  <si>
    <t>-1886281047</t>
  </si>
  <si>
    <t>559*0,3*0,1</t>
  </si>
  <si>
    <t>919732211</t>
  </si>
  <si>
    <t>Styčná spára napojení nového živičného povrchu na stávající za tepla š 15 mm hl 25 mm s prořezáním</t>
  </si>
  <si>
    <t>1156474253</t>
  </si>
  <si>
    <t>919735112</t>
  </si>
  <si>
    <t>Řezání stávajícího živičného krytu hl přes 50 do 100 mm</t>
  </si>
  <si>
    <t>670239888</t>
  </si>
  <si>
    <t>9359R</t>
  </si>
  <si>
    <t>D+m odtokového žlabu včetně odtoku do 0,5 m s roštem, materiál žlabu polymerbeton, materiál roštu pozink, šířka 11,8 cm, výška 10 cm</t>
  </si>
  <si>
    <t>1818951750</t>
  </si>
  <si>
    <t>34</t>
  </si>
  <si>
    <t>výšková úprava kanálu včetně prstence a vymazání</t>
  </si>
  <si>
    <t>1042163255</t>
  </si>
  <si>
    <t>35</t>
  </si>
  <si>
    <t>-282324821</t>
  </si>
  <si>
    <t>651,211-358,8</t>
  </si>
  <si>
    <t>36</t>
  </si>
  <si>
    <t>-1564806939</t>
  </si>
  <si>
    <t>293*4</t>
  </si>
  <si>
    <t>37</t>
  </si>
  <si>
    <t>997013645</t>
  </si>
  <si>
    <t>Poplatek za uložení na skládce (skládkovné) odpadu asfaltového bez dehtu kód odpadu 17 03 02</t>
  </si>
  <si>
    <t>-1123805970</t>
  </si>
  <si>
    <t>38</t>
  </si>
  <si>
    <t>-782129672</t>
  </si>
  <si>
    <t>39</t>
  </si>
  <si>
    <t>140090869</t>
  </si>
  <si>
    <t>40</t>
  </si>
  <si>
    <t xml:space="preserve">Hodinová zúčtovací sazba stavební dělník </t>
  </si>
  <si>
    <t>-51379036</t>
  </si>
  <si>
    <t>"vybourání opěrně zdi u školky, asfaltu, a ostatního"20</t>
  </si>
  <si>
    <t>"oprava napojení žulových kostek u vjezdu na pozemek"10</t>
  </si>
  <si>
    <t>"oprava linek podél školky 50 m"25</t>
  </si>
  <si>
    <t>"ostatní drobné práce rezerva doložené fotodumentací a tds"30</t>
  </si>
  <si>
    <t>Součet</t>
  </si>
  <si>
    <t>41</t>
  </si>
  <si>
    <t>-2012992819</t>
  </si>
  <si>
    <t>42</t>
  </si>
  <si>
    <t>268886349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</si>
</sst>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7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29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32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33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32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35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36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37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38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39</v>
      </c>
      <c r="E29" s="46"/>
      <c r="F29" s="31" t="s">
        <v>40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41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42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43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44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45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46</v>
      </c>
      <c r="U35" s="53"/>
      <c r="V35" s="53"/>
      <c r="W35" s="53"/>
      <c r="X35" s="55" t="s">
        <v>47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48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49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50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51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50</v>
      </c>
      <c r="AI60" s="41"/>
      <c r="AJ60" s="41"/>
      <c r="AK60" s="41"/>
      <c r="AL60" s="41"/>
      <c r="AM60" s="63" t="s">
        <v>51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52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53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50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51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50</v>
      </c>
      <c r="AI75" s="41"/>
      <c r="AJ75" s="41"/>
      <c r="AK75" s="41"/>
      <c r="AL75" s="41"/>
      <c r="AM75" s="63" t="s">
        <v>51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54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2023/10/2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Město Žacléř - oprava chodníků Na Pilíři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Žacléř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22. 10. 2023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>Jiří Popelka</v>
      </c>
      <c r="AN89" s="70"/>
      <c r="AO89" s="70"/>
      <c r="AP89" s="70"/>
      <c r="AQ89" s="39"/>
      <c r="AR89" s="43"/>
      <c r="AS89" s="80" t="s">
        <v>55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33</v>
      </c>
      <c r="AJ90" s="39"/>
      <c r="AK90" s="39"/>
      <c r="AL90" s="39"/>
      <c r="AM90" s="79" t="str">
        <f>IF(E20="","",E20)</f>
        <v>Jiří Popelka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56</v>
      </c>
      <c r="D92" s="93"/>
      <c r="E92" s="93"/>
      <c r="F92" s="93"/>
      <c r="G92" s="93"/>
      <c r="H92" s="94"/>
      <c r="I92" s="95" t="s">
        <v>57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58</v>
      </c>
      <c r="AH92" s="93"/>
      <c r="AI92" s="93"/>
      <c r="AJ92" s="93"/>
      <c r="AK92" s="93"/>
      <c r="AL92" s="93"/>
      <c r="AM92" s="93"/>
      <c r="AN92" s="95" t="s">
        <v>59</v>
      </c>
      <c r="AO92" s="93"/>
      <c r="AP92" s="97"/>
      <c r="AQ92" s="98" t="s">
        <v>60</v>
      </c>
      <c r="AR92" s="43"/>
      <c r="AS92" s="99" t="s">
        <v>61</v>
      </c>
      <c r="AT92" s="100" t="s">
        <v>62</v>
      </c>
      <c r="AU92" s="100" t="s">
        <v>63</v>
      </c>
      <c r="AV92" s="100" t="s">
        <v>64</v>
      </c>
      <c r="AW92" s="100" t="s">
        <v>65</v>
      </c>
      <c r="AX92" s="100" t="s">
        <v>66</v>
      </c>
      <c r="AY92" s="100" t="s">
        <v>67</v>
      </c>
      <c r="AZ92" s="100" t="s">
        <v>68</v>
      </c>
      <c r="BA92" s="100" t="s">
        <v>69</v>
      </c>
      <c r="BB92" s="100" t="s">
        <v>70</v>
      </c>
      <c r="BC92" s="100" t="s">
        <v>71</v>
      </c>
      <c r="BD92" s="101" t="s">
        <v>72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73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ROUND(SUM(AG95:AG96),2)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ROUND(SUM(AS95:AS96),2)</f>
        <v>0</v>
      </c>
      <c r="AT94" s="113">
        <f>ROUND(SUM(AV94:AW94),2)</f>
        <v>0</v>
      </c>
      <c r="AU94" s="114">
        <f>ROUND(SUM(AU95:AU96),5)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ROUND(SUM(AZ95:AZ96),2)</f>
        <v>0</v>
      </c>
      <c r="BA94" s="113">
        <f>ROUND(SUM(BA95:BA96),2)</f>
        <v>0</v>
      </c>
      <c r="BB94" s="113">
        <f>ROUND(SUM(BB95:BB96),2)</f>
        <v>0</v>
      </c>
      <c r="BC94" s="113">
        <f>ROUND(SUM(BC95:BC96),2)</f>
        <v>0</v>
      </c>
      <c r="BD94" s="115">
        <f>ROUND(SUM(BD95:BD96),2)</f>
        <v>0</v>
      </c>
      <c r="BE94" s="6"/>
      <c r="BS94" s="116" t="s">
        <v>74</v>
      </c>
      <c r="BT94" s="116" t="s">
        <v>75</v>
      </c>
      <c r="BU94" s="117" t="s">
        <v>76</v>
      </c>
      <c r="BV94" s="116" t="s">
        <v>77</v>
      </c>
      <c r="BW94" s="116" t="s">
        <v>5</v>
      </c>
      <c r="BX94" s="116" t="s">
        <v>78</v>
      </c>
      <c r="CL94" s="116" t="s">
        <v>1</v>
      </c>
    </row>
    <row r="95" s="7" customFormat="1" ht="24.75" customHeight="1">
      <c r="A95" s="118" t="s">
        <v>79</v>
      </c>
      <c r="B95" s="119"/>
      <c r="C95" s="120"/>
      <c r="D95" s="121" t="s">
        <v>80</v>
      </c>
      <c r="E95" s="121"/>
      <c r="F95" s="121"/>
      <c r="G95" s="121"/>
      <c r="H95" s="121"/>
      <c r="I95" s="122"/>
      <c r="J95" s="121" t="s">
        <v>81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'2023-10-2-1 - chodníky u ...'!J30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82</v>
      </c>
      <c r="AR95" s="125"/>
      <c r="AS95" s="126">
        <v>0</v>
      </c>
      <c r="AT95" s="127">
        <f>ROUND(SUM(AV95:AW95),2)</f>
        <v>0</v>
      </c>
      <c r="AU95" s="128">
        <f>'2023-10-2-1 - chodníky u ...'!P129</f>
        <v>0</v>
      </c>
      <c r="AV95" s="127">
        <f>'2023-10-2-1 - chodníky u ...'!J33</f>
        <v>0</v>
      </c>
      <c r="AW95" s="127">
        <f>'2023-10-2-1 - chodníky u ...'!J34</f>
        <v>0</v>
      </c>
      <c r="AX95" s="127">
        <f>'2023-10-2-1 - chodníky u ...'!J35</f>
        <v>0</v>
      </c>
      <c r="AY95" s="127">
        <f>'2023-10-2-1 - chodníky u ...'!J36</f>
        <v>0</v>
      </c>
      <c r="AZ95" s="127">
        <f>'2023-10-2-1 - chodníky u ...'!F33</f>
        <v>0</v>
      </c>
      <c r="BA95" s="127">
        <f>'2023-10-2-1 - chodníky u ...'!F34</f>
        <v>0</v>
      </c>
      <c r="BB95" s="127">
        <f>'2023-10-2-1 - chodníky u ...'!F35</f>
        <v>0</v>
      </c>
      <c r="BC95" s="127">
        <f>'2023-10-2-1 - chodníky u ...'!F36</f>
        <v>0</v>
      </c>
      <c r="BD95" s="129">
        <f>'2023-10-2-1 - chodníky u ...'!F37</f>
        <v>0</v>
      </c>
      <c r="BE95" s="7"/>
      <c r="BT95" s="130" t="s">
        <v>83</v>
      </c>
      <c r="BV95" s="130" t="s">
        <v>77</v>
      </c>
      <c r="BW95" s="130" t="s">
        <v>84</v>
      </c>
      <c r="BX95" s="130" t="s">
        <v>5</v>
      </c>
      <c r="CL95" s="130" t="s">
        <v>1</v>
      </c>
      <c r="CM95" s="130" t="s">
        <v>85</v>
      </c>
    </row>
    <row r="96" s="7" customFormat="1" ht="24.75" customHeight="1">
      <c r="A96" s="118" t="s">
        <v>79</v>
      </c>
      <c r="B96" s="119"/>
      <c r="C96" s="120"/>
      <c r="D96" s="121" t="s">
        <v>86</v>
      </c>
      <c r="E96" s="121"/>
      <c r="F96" s="121"/>
      <c r="G96" s="121"/>
      <c r="H96" s="121"/>
      <c r="I96" s="122"/>
      <c r="J96" s="121" t="s">
        <v>87</v>
      </c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3">
        <f>'2023-10-2-2 - chodníky Po...'!J30</f>
        <v>0</v>
      </c>
      <c r="AH96" s="122"/>
      <c r="AI96" s="122"/>
      <c r="AJ96" s="122"/>
      <c r="AK96" s="122"/>
      <c r="AL96" s="122"/>
      <c r="AM96" s="122"/>
      <c r="AN96" s="123">
        <f>SUM(AG96,AT96)</f>
        <v>0</v>
      </c>
      <c r="AO96" s="122"/>
      <c r="AP96" s="122"/>
      <c r="AQ96" s="124" t="s">
        <v>82</v>
      </c>
      <c r="AR96" s="125"/>
      <c r="AS96" s="131">
        <v>0</v>
      </c>
      <c r="AT96" s="132">
        <f>ROUND(SUM(AV96:AW96),2)</f>
        <v>0</v>
      </c>
      <c r="AU96" s="133">
        <f>'2023-10-2-2 - chodníky Po...'!P128</f>
        <v>0</v>
      </c>
      <c r="AV96" s="132">
        <f>'2023-10-2-2 - chodníky Po...'!J33</f>
        <v>0</v>
      </c>
      <c r="AW96" s="132">
        <f>'2023-10-2-2 - chodníky Po...'!J34</f>
        <v>0</v>
      </c>
      <c r="AX96" s="132">
        <f>'2023-10-2-2 - chodníky Po...'!J35</f>
        <v>0</v>
      </c>
      <c r="AY96" s="132">
        <f>'2023-10-2-2 - chodníky Po...'!J36</f>
        <v>0</v>
      </c>
      <c r="AZ96" s="132">
        <f>'2023-10-2-2 - chodníky Po...'!F33</f>
        <v>0</v>
      </c>
      <c r="BA96" s="132">
        <f>'2023-10-2-2 - chodníky Po...'!F34</f>
        <v>0</v>
      </c>
      <c r="BB96" s="132">
        <f>'2023-10-2-2 - chodníky Po...'!F35</f>
        <v>0</v>
      </c>
      <c r="BC96" s="132">
        <f>'2023-10-2-2 - chodníky Po...'!F36</f>
        <v>0</v>
      </c>
      <c r="BD96" s="134">
        <f>'2023-10-2-2 - chodníky Po...'!F37</f>
        <v>0</v>
      </c>
      <c r="BE96" s="7"/>
      <c r="BT96" s="130" t="s">
        <v>83</v>
      </c>
      <c r="BV96" s="130" t="s">
        <v>77</v>
      </c>
      <c r="BW96" s="130" t="s">
        <v>88</v>
      </c>
      <c r="BX96" s="130" t="s">
        <v>5</v>
      </c>
      <c r="CL96" s="130" t="s">
        <v>1</v>
      </c>
      <c r="CM96" s="130" t="s">
        <v>85</v>
      </c>
    </row>
    <row r="97" s="2" customFormat="1" ht="30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43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sheetProtection sheet="1" formatColumns="0" formatRows="0" objects="1" scenarios="1" spinCount="100000" saltValue="+uQPqa9fw2HGAtjYuNf4PS+nCSmm2dbniL3V6MZihWSz+ULxLmG23zbXl2yVW3hFwCXsqIRR7Jx0NavVYekpwQ==" hashValue="HCUww9V+HHvdSidiGOH0/H/mjgHrIQSrl/nyKr1cN2IvYovxZZsSzeihjsm3/u061a6ZcNh+YsO21tbwxLRTLQ==" algorithmName="SHA-512" password="CC35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2023-10-2-1 - chodníky u ...'!C2" display="/"/>
    <hyperlink ref="A96" location="'2023-10-2-2 - chodníky Po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84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85</v>
      </c>
    </row>
    <row r="4" s="1" customFormat="1" ht="24.96" customHeight="1">
      <c r="B4" s="19"/>
      <c r="D4" s="137" t="s">
        <v>89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Město Žacléř - oprava chodníků Na Pilíři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90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91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22. 10. 2023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tr">
        <f>IF('Rekapitulace stavby'!E11="","",'Rekapitulace stavby'!E11)</f>
        <v xml:space="preserve"> </v>
      </c>
      <c r="F15" s="37"/>
      <c r="G15" s="37"/>
      <c r="H15" s="37"/>
      <c r="I15" s="139" t="s">
        <v>27</v>
      </c>
      <c r="J15" s="142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31</v>
      </c>
      <c r="F21" s="37"/>
      <c r="G21" s="37"/>
      <c r="H21" s="37"/>
      <c r="I21" s="139" t="s">
        <v>27</v>
      </c>
      <c r="J21" s="142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33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31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34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35</v>
      </c>
      <c r="E30" s="37"/>
      <c r="F30" s="37"/>
      <c r="G30" s="37"/>
      <c r="H30" s="37"/>
      <c r="I30" s="37"/>
      <c r="J30" s="150">
        <f>ROUND(J129,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37</v>
      </c>
      <c r="G32" s="37"/>
      <c r="H32" s="37"/>
      <c r="I32" s="151" t="s">
        <v>36</v>
      </c>
      <c r="J32" s="151" t="s">
        <v>38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39</v>
      </c>
      <c r="E33" s="139" t="s">
        <v>40</v>
      </c>
      <c r="F33" s="153">
        <f>ROUND((SUM(BE129:BE186)),  2)</f>
        <v>0</v>
      </c>
      <c r="G33" s="37"/>
      <c r="H33" s="37"/>
      <c r="I33" s="154">
        <v>0.20999999999999999</v>
      </c>
      <c r="J33" s="153">
        <f>ROUND(((SUM(BE129:BE186))*I33),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41</v>
      </c>
      <c r="F34" s="153">
        <f>ROUND((SUM(BF129:BF186)),  2)</f>
        <v>0</v>
      </c>
      <c r="G34" s="37"/>
      <c r="H34" s="37"/>
      <c r="I34" s="154">
        <v>0.12</v>
      </c>
      <c r="J34" s="153">
        <f>ROUND(((SUM(BF129:BF186))*I34),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42</v>
      </c>
      <c r="F35" s="153">
        <f>ROUND((SUM(BG129:BG186)),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43</v>
      </c>
      <c r="F36" s="153">
        <f>ROUND((SUM(BH129:BH186)),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44</v>
      </c>
      <c r="F37" s="153">
        <f>ROUND((SUM(BI129:BI186)),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45</v>
      </c>
      <c r="E39" s="157"/>
      <c r="F39" s="157"/>
      <c r="G39" s="158" t="s">
        <v>46</v>
      </c>
      <c r="H39" s="159" t="s">
        <v>47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48</v>
      </c>
      <c r="E50" s="163"/>
      <c r="F50" s="163"/>
      <c r="G50" s="162" t="s">
        <v>49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50</v>
      </c>
      <c r="E61" s="165"/>
      <c r="F61" s="166" t="s">
        <v>51</v>
      </c>
      <c r="G61" s="164" t="s">
        <v>50</v>
      </c>
      <c r="H61" s="165"/>
      <c r="I61" s="165"/>
      <c r="J61" s="167" t="s">
        <v>51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52</v>
      </c>
      <c r="E65" s="168"/>
      <c r="F65" s="168"/>
      <c r="G65" s="162" t="s">
        <v>53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50</v>
      </c>
      <c r="E76" s="165"/>
      <c r="F76" s="166" t="s">
        <v>51</v>
      </c>
      <c r="G76" s="164" t="s">
        <v>50</v>
      </c>
      <c r="H76" s="165"/>
      <c r="I76" s="165"/>
      <c r="J76" s="167" t="s">
        <v>51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hidden="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92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16.5" customHeight="1">
      <c r="A85" s="37"/>
      <c r="B85" s="38"/>
      <c r="C85" s="39"/>
      <c r="D85" s="39"/>
      <c r="E85" s="173" t="str">
        <f>E7</f>
        <v>Město Žacléř - oprava chodníků Na Pilíři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12" customHeight="1">
      <c r="A86" s="37"/>
      <c r="B86" s="38"/>
      <c r="C86" s="31" t="s">
        <v>90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6.5" customHeight="1">
      <c r="A87" s="37"/>
      <c r="B87" s="38"/>
      <c r="C87" s="39"/>
      <c r="D87" s="39"/>
      <c r="E87" s="75" t="str">
        <f>E9</f>
        <v>2023/10/2/1 - chodníky u č.p. 357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2" customHeight="1">
      <c r="A89" s="37"/>
      <c r="B89" s="38"/>
      <c r="C89" s="31" t="s">
        <v>20</v>
      </c>
      <c r="D89" s="39"/>
      <c r="E89" s="39"/>
      <c r="F89" s="26" t="str">
        <f>F12</f>
        <v>Žacléř</v>
      </c>
      <c r="G89" s="39"/>
      <c r="H89" s="39"/>
      <c r="I89" s="31" t="s">
        <v>22</v>
      </c>
      <c r="J89" s="78" t="str">
        <f>IF(J12="","",J12)</f>
        <v>22. 10. 2023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30</v>
      </c>
      <c r="J91" s="35" t="str">
        <f>E21</f>
        <v>Jiří Popelka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Jiří Popelka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9.28" customHeight="1">
      <c r="A94" s="37"/>
      <c r="B94" s="38"/>
      <c r="C94" s="174" t="s">
        <v>93</v>
      </c>
      <c r="D94" s="175"/>
      <c r="E94" s="175"/>
      <c r="F94" s="175"/>
      <c r="G94" s="175"/>
      <c r="H94" s="175"/>
      <c r="I94" s="175"/>
      <c r="J94" s="176" t="s">
        <v>94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hidden="1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hidden="1" s="2" customFormat="1" ht="22.8" customHeight="1">
      <c r="A96" s="37"/>
      <c r="B96" s="38"/>
      <c r="C96" s="177" t="s">
        <v>95</v>
      </c>
      <c r="D96" s="39"/>
      <c r="E96" s="39"/>
      <c r="F96" s="39"/>
      <c r="G96" s="39"/>
      <c r="H96" s="39"/>
      <c r="I96" s="39"/>
      <c r="J96" s="109">
        <f>J129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96</v>
      </c>
    </row>
    <row r="97" hidden="1" s="9" customFormat="1" ht="24.96" customHeight="1">
      <c r="A97" s="9"/>
      <c r="B97" s="178"/>
      <c r="C97" s="179"/>
      <c r="D97" s="180" t="s">
        <v>97</v>
      </c>
      <c r="E97" s="181"/>
      <c r="F97" s="181"/>
      <c r="G97" s="181"/>
      <c r="H97" s="181"/>
      <c r="I97" s="181"/>
      <c r="J97" s="182">
        <f>J130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4"/>
      <c r="C98" s="185"/>
      <c r="D98" s="186" t="s">
        <v>98</v>
      </c>
      <c r="E98" s="187"/>
      <c r="F98" s="187"/>
      <c r="G98" s="187"/>
      <c r="H98" s="187"/>
      <c r="I98" s="187"/>
      <c r="J98" s="188">
        <f>J131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4"/>
      <c r="C99" s="185"/>
      <c r="D99" s="186" t="s">
        <v>99</v>
      </c>
      <c r="E99" s="187"/>
      <c r="F99" s="187"/>
      <c r="G99" s="187"/>
      <c r="H99" s="187"/>
      <c r="I99" s="187"/>
      <c r="J99" s="188">
        <f>J148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4"/>
      <c r="C100" s="185"/>
      <c r="D100" s="186" t="s">
        <v>100</v>
      </c>
      <c r="E100" s="187"/>
      <c r="F100" s="187"/>
      <c r="G100" s="187"/>
      <c r="H100" s="187"/>
      <c r="I100" s="187"/>
      <c r="J100" s="188">
        <f>J155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84"/>
      <c r="C101" s="185"/>
      <c r="D101" s="186" t="s">
        <v>101</v>
      </c>
      <c r="E101" s="187"/>
      <c r="F101" s="187"/>
      <c r="G101" s="187"/>
      <c r="H101" s="187"/>
      <c r="I101" s="187"/>
      <c r="J101" s="188">
        <f>J157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84"/>
      <c r="C102" s="185"/>
      <c r="D102" s="186" t="s">
        <v>102</v>
      </c>
      <c r="E102" s="187"/>
      <c r="F102" s="187"/>
      <c r="G102" s="187"/>
      <c r="H102" s="187"/>
      <c r="I102" s="187"/>
      <c r="J102" s="188">
        <f>J167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84"/>
      <c r="C103" s="185"/>
      <c r="D103" s="186" t="s">
        <v>103</v>
      </c>
      <c r="E103" s="187"/>
      <c r="F103" s="187"/>
      <c r="G103" s="187"/>
      <c r="H103" s="187"/>
      <c r="I103" s="187"/>
      <c r="J103" s="188">
        <f>J173</f>
        <v>0</v>
      </c>
      <c r="K103" s="185"/>
      <c r="L103" s="18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9" customFormat="1" ht="24.96" customHeight="1">
      <c r="A104" s="9"/>
      <c r="B104" s="178"/>
      <c r="C104" s="179"/>
      <c r="D104" s="180" t="s">
        <v>104</v>
      </c>
      <c r="E104" s="181"/>
      <c r="F104" s="181"/>
      <c r="G104" s="181"/>
      <c r="H104" s="181"/>
      <c r="I104" s="181"/>
      <c r="J104" s="182">
        <f>J175</f>
        <v>0</v>
      </c>
      <c r="K104" s="179"/>
      <c r="L104" s="183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hidden="1" s="10" customFormat="1" ht="19.92" customHeight="1">
      <c r="A105" s="10"/>
      <c r="B105" s="184"/>
      <c r="C105" s="185"/>
      <c r="D105" s="186" t="s">
        <v>105</v>
      </c>
      <c r="E105" s="187"/>
      <c r="F105" s="187"/>
      <c r="G105" s="187"/>
      <c r="H105" s="187"/>
      <c r="I105" s="187"/>
      <c r="J105" s="188">
        <f>J176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9" customFormat="1" ht="24.96" customHeight="1">
      <c r="A106" s="9"/>
      <c r="B106" s="178"/>
      <c r="C106" s="179"/>
      <c r="D106" s="180" t="s">
        <v>106</v>
      </c>
      <c r="E106" s="181"/>
      <c r="F106" s="181"/>
      <c r="G106" s="181"/>
      <c r="H106" s="181"/>
      <c r="I106" s="181"/>
      <c r="J106" s="182">
        <f>J180</f>
        <v>0</v>
      </c>
      <c r="K106" s="179"/>
      <c r="L106" s="183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hidden="1" s="9" customFormat="1" ht="24.96" customHeight="1">
      <c r="A107" s="9"/>
      <c r="B107" s="178"/>
      <c r="C107" s="179"/>
      <c r="D107" s="180" t="s">
        <v>107</v>
      </c>
      <c r="E107" s="181"/>
      <c r="F107" s="181"/>
      <c r="G107" s="181"/>
      <c r="H107" s="181"/>
      <c r="I107" s="181"/>
      <c r="J107" s="182">
        <f>J182</f>
        <v>0</v>
      </c>
      <c r="K107" s="179"/>
      <c r="L107" s="183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hidden="1" s="10" customFormat="1" ht="19.92" customHeight="1">
      <c r="A108" s="10"/>
      <c r="B108" s="184"/>
      <c r="C108" s="185"/>
      <c r="D108" s="186" t="s">
        <v>108</v>
      </c>
      <c r="E108" s="187"/>
      <c r="F108" s="187"/>
      <c r="G108" s="187"/>
      <c r="H108" s="187"/>
      <c r="I108" s="187"/>
      <c r="J108" s="188">
        <f>J183</f>
        <v>0</v>
      </c>
      <c r="K108" s="185"/>
      <c r="L108" s="18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10" customFormat="1" ht="19.92" customHeight="1">
      <c r="A109" s="10"/>
      <c r="B109" s="184"/>
      <c r="C109" s="185"/>
      <c r="D109" s="186" t="s">
        <v>109</v>
      </c>
      <c r="E109" s="187"/>
      <c r="F109" s="187"/>
      <c r="G109" s="187"/>
      <c r="H109" s="187"/>
      <c r="I109" s="187"/>
      <c r="J109" s="188">
        <f>J185</f>
        <v>0</v>
      </c>
      <c r="K109" s="185"/>
      <c r="L109" s="18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hidden="1" s="2" customFormat="1" ht="21.84" customHeight="1">
      <c r="A110" s="37"/>
      <c r="B110" s="38"/>
      <c r="C110" s="39"/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hidden="1" s="2" customFormat="1" ht="6.96" customHeight="1">
      <c r="A111" s="37"/>
      <c r="B111" s="65"/>
      <c r="C111" s="66"/>
      <c r="D111" s="66"/>
      <c r="E111" s="66"/>
      <c r="F111" s="66"/>
      <c r="G111" s="66"/>
      <c r="H111" s="66"/>
      <c r="I111" s="66"/>
      <c r="J111" s="66"/>
      <c r="K111" s="66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hidden="1"/>
    <row r="113" hidden="1"/>
    <row r="114" hidden="1"/>
    <row r="115" s="2" customFormat="1" ht="6.96" customHeight="1">
      <c r="A115" s="37"/>
      <c r="B115" s="67"/>
      <c r="C115" s="68"/>
      <c r="D115" s="68"/>
      <c r="E115" s="68"/>
      <c r="F115" s="68"/>
      <c r="G115" s="68"/>
      <c r="H115" s="68"/>
      <c r="I115" s="68"/>
      <c r="J115" s="68"/>
      <c r="K115" s="68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24.96" customHeight="1">
      <c r="A116" s="37"/>
      <c r="B116" s="38"/>
      <c r="C116" s="22" t="s">
        <v>110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6.96" customHeight="1">
      <c r="A117" s="37"/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16</v>
      </c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9"/>
      <c r="D119" s="39"/>
      <c r="E119" s="173" t="str">
        <f>E7</f>
        <v>Město Žacléř - oprava chodníků Na Pilíři</v>
      </c>
      <c r="F119" s="31"/>
      <c r="G119" s="31"/>
      <c r="H119" s="31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90</v>
      </c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6.5" customHeight="1">
      <c r="A121" s="37"/>
      <c r="B121" s="38"/>
      <c r="C121" s="39"/>
      <c r="D121" s="39"/>
      <c r="E121" s="75" t="str">
        <f>E9</f>
        <v>2023/10/2/1 - chodníky u č.p. 357</v>
      </c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2" customHeight="1">
      <c r="A123" s="37"/>
      <c r="B123" s="38"/>
      <c r="C123" s="31" t="s">
        <v>20</v>
      </c>
      <c r="D123" s="39"/>
      <c r="E123" s="39"/>
      <c r="F123" s="26" t="str">
        <f>F12</f>
        <v>Žacléř</v>
      </c>
      <c r="G123" s="39"/>
      <c r="H123" s="39"/>
      <c r="I123" s="31" t="s">
        <v>22</v>
      </c>
      <c r="J123" s="78" t="str">
        <f>IF(J12="","",J12)</f>
        <v>22. 10. 2023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6.96" customHeight="1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5.15" customHeight="1">
      <c r="A125" s="37"/>
      <c r="B125" s="38"/>
      <c r="C125" s="31" t="s">
        <v>24</v>
      </c>
      <c r="D125" s="39"/>
      <c r="E125" s="39"/>
      <c r="F125" s="26" t="str">
        <f>E15</f>
        <v xml:space="preserve"> </v>
      </c>
      <c r="G125" s="39"/>
      <c r="H125" s="39"/>
      <c r="I125" s="31" t="s">
        <v>30</v>
      </c>
      <c r="J125" s="35" t="str">
        <f>E21</f>
        <v>Jiří Popelka</v>
      </c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15.15" customHeight="1">
      <c r="A126" s="37"/>
      <c r="B126" s="38"/>
      <c r="C126" s="31" t="s">
        <v>28</v>
      </c>
      <c r="D126" s="39"/>
      <c r="E126" s="39"/>
      <c r="F126" s="26" t="str">
        <f>IF(E18="","",E18)</f>
        <v>Vyplň údaj</v>
      </c>
      <c r="G126" s="39"/>
      <c r="H126" s="39"/>
      <c r="I126" s="31" t="s">
        <v>33</v>
      </c>
      <c r="J126" s="35" t="str">
        <f>E24</f>
        <v>Jiří Popelka</v>
      </c>
      <c r="K126" s="39"/>
      <c r="L126" s="62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10.32" customHeight="1">
      <c r="A127" s="37"/>
      <c r="B127" s="38"/>
      <c r="C127" s="39"/>
      <c r="D127" s="39"/>
      <c r="E127" s="39"/>
      <c r="F127" s="39"/>
      <c r="G127" s="39"/>
      <c r="H127" s="39"/>
      <c r="I127" s="39"/>
      <c r="J127" s="39"/>
      <c r="K127" s="39"/>
      <c r="L127" s="62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11" customFormat="1" ht="29.28" customHeight="1">
      <c r="A128" s="190"/>
      <c r="B128" s="191"/>
      <c r="C128" s="192" t="s">
        <v>111</v>
      </c>
      <c r="D128" s="193" t="s">
        <v>60</v>
      </c>
      <c r="E128" s="193" t="s">
        <v>56</v>
      </c>
      <c r="F128" s="193" t="s">
        <v>57</v>
      </c>
      <c r="G128" s="193" t="s">
        <v>112</v>
      </c>
      <c r="H128" s="193" t="s">
        <v>113</v>
      </c>
      <c r="I128" s="193" t="s">
        <v>114</v>
      </c>
      <c r="J128" s="194" t="s">
        <v>94</v>
      </c>
      <c r="K128" s="195" t="s">
        <v>115</v>
      </c>
      <c r="L128" s="196"/>
      <c r="M128" s="99" t="s">
        <v>1</v>
      </c>
      <c r="N128" s="100" t="s">
        <v>39</v>
      </c>
      <c r="O128" s="100" t="s">
        <v>116</v>
      </c>
      <c r="P128" s="100" t="s">
        <v>117</v>
      </c>
      <c r="Q128" s="100" t="s">
        <v>118</v>
      </c>
      <c r="R128" s="100" t="s">
        <v>119</v>
      </c>
      <c r="S128" s="100" t="s">
        <v>120</v>
      </c>
      <c r="T128" s="101" t="s">
        <v>121</v>
      </c>
      <c r="U128" s="190"/>
      <c r="V128" s="190"/>
      <c r="W128" s="190"/>
      <c r="X128" s="190"/>
      <c r="Y128" s="190"/>
      <c r="Z128" s="190"/>
      <c r="AA128" s="190"/>
      <c r="AB128" s="190"/>
      <c r="AC128" s="190"/>
      <c r="AD128" s="190"/>
      <c r="AE128" s="190"/>
    </row>
    <row r="129" s="2" customFormat="1" ht="22.8" customHeight="1">
      <c r="A129" s="37"/>
      <c r="B129" s="38"/>
      <c r="C129" s="106" t="s">
        <v>122</v>
      </c>
      <c r="D129" s="39"/>
      <c r="E129" s="39"/>
      <c r="F129" s="39"/>
      <c r="G129" s="39"/>
      <c r="H129" s="39"/>
      <c r="I129" s="39"/>
      <c r="J129" s="197">
        <f>BK129</f>
        <v>0</v>
      </c>
      <c r="K129" s="39"/>
      <c r="L129" s="43"/>
      <c r="M129" s="102"/>
      <c r="N129" s="198"/>
      <c r="O129" s="103"/>
      <c r="P129" s="199">
        <f>P130+P175+P180+P182</f>
        <v>0</v>
      </c>
      <c r="Q129" s="103"/>
      <c r="R129" s="199">
        <f>R130+R175+R180+R182</f>
        <v>116.4811138</v>
      </c>
      <c r="S129" s="103"/>
      <c r="T129" s="200">
        <f>T130+T175+T180+T182</f>
        <v>317.68550000000005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T129" s="16" t="s">
        <v>74</v>
      </c>
      <c r="AU129" s="16" t="s">
        <v>96</v>
      </c>
      <c r="BK129" s="201">
        <f>BK130+BK175+BK180+BK182</f>
        <v>0</v>
      </c>
    </row>
    <row r="130" s="12" customFormat="1" ht="25.92" customHeight="1">
      <c r="A130" s="12"/>
      <c r="B130" s="202"/>
      <c r="C130" s="203"/>
      <c r="D130" s="204" t="s">
        <v>74</v>
      </c>
      <c r="E130" s="205" t="s">
        <v>123</v>
      </c>
      <c r="F130" s="205" t="s">
        <v>124</v>
      </c>
      <c r="G130" s="203"/>
      <c r="H130" s="203"/>
      <c r="I130" s="206"/>
      <c r="J130" s="207">
        <f>BK130</f>
        <v>0</v>
      </c>
      <c r="K130" s="203"/>
      <c r="L130" s="208"/>
      <c r="M130" s="209"/>
      <c r="N130" s="210"/>
      <c r="O130" s="210"/>
      <c r="P130" s="211">
        <f>P131+P148+P155+P157+P167+P173</f>
        <v>0</v>
      </c>
      <c r="Q130" s="210"/>
      <c r="R130" s="211">
        <f>R131+R148+R155+R157+R167+R173</f>
        <v>116.2782838</v>
      </c>
      <c r="S130" s="210"/>
      <c r="T130" s="212">
        <f>T131+T148+T155+T157+T167+T173</f>
        <v>317.68550000000005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3" t="s">
        <v>83</v>
      </c>
      <c r="AT130" s="214" t="s">
        <v>74</v>
      </c>
      <c r="AU130" s="214" t="s">
        <v>75</v>
      </c>
      <c r="AY130" s="213" t="s">
        <v>125</v>
      </c>
      <c r="BK130" s="215">
        <f>BK131+BK148+BK155+BK157+BK167+BK173</f>
        <v>0</v>
      </c>
    </row>
    <row r="131" s="12" customFormat="1" ht="22.8" customHeight="1">
      <c r="A131" s="12"/>
      <c r="B131" s="202"/>
      <c r="C131" s="203"/>
      <c r="D131" s="204" t="s">
        <v>74</v>
      </c>
      <c r="E131" s="216" t="s">
        <v>83</v>
      </c>
      <c r="F131" s="216" t="s">
        <v>126</v>
      </c>
      <c r="G131" s="203"/>
      <c r="H131" s="203"/>
      <c r="I131" s="206"/>
      <c r="J131" s="217">
        <f>BK131</f>
        <v>0</v>
      </c>
      <c r="K131" s="203"/>
      <c r="L131" s="208"/>
      <c r="M131" s="209"/>
      <c r="N131" s="210"/>
      <c r="O131" s="210"/>
      <c r="P131" s="211">
        <f>SUM(P132:P147)</f>
        <v>0</v>
      </c>
      <c r="Q131" s="210"/>
      <c r="R131" s="211">
        <f>SUM(R132:R147)</f>
        <v>1.05</v>
      </c>
      <c r="S131" s="210"/>
      <c r="T131" s="212">
        <f>SUM(T132:T147)</f>
        <v>317.68550000000005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3" t="s">
        <v>83</v>
      </c>
      <c r="AT131" s="214" t="s">
        <v>74</v>
      </c>
      <c r="AU131" s="214" t="s">
        <v>83</v>
      </c>
      <c r="AY131" s="213" t="s">
        <v>125</v>
      </c>
      <c r="BK131" s="215">
        <f>SUM(BK132:BK147)</f>
        <v>0</v>
      </c>
    </row>
    <row r="132" s="2" customFormat="1" ht="24.15" customHeight="1">
      <c r="A132" s="37"/>
      <c r="B132" s="38"/>
      <c r="C132" s="218" t="s">
        <v>83</v>
      </c>
      <c r="D132" s="218" t="s">
        <v>127</v>
      </c>
      <c r="E132" s="219" t="s">
        <v>128</v>
      </c>
      <c r="F132" s="220" t="s">
        <v>129</v>
      </c>
      <c r="G132" s="221" t="s">
        <v>130</v>
      </c>
      <c r="H132" s="222">
        <v>327</v>
      </c>
      <c r="I132" s="223"/>
      <c r="J132" s="224">
        <f>ROUND(I132*H132,2)</f>
        <v>0</v>
      </c>
      <c r="K132" s="225"/>
      <c r="L132" s="43"/>
      <c r="M132" s="226" t="s">
        <v>1</v>
      </c>
      <c r="N132" s="227" t="s">
        <v>40</v>
      </c>
      <c r="O132" s="90"/>
      <c r="P132" s="228">
        <f>O132*H132</f>
        <v>0</v>
      </c>
      <c r="Q132" s="228">
        <v>0</v>
      </c>
      <c r="R132" s="228">
        <f>Q132*H132</f>
        <v>0</v>
      </c>
      <c r="S132" s="228">
        <v>0.255</v>
      </c>
      <c r="T132" s="229">
        <f>S132*H132</f>
        <v>83.385000000000005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0" t="s">
        <v>131</v>
      </c>
      <c r="AT132" s="230" t="s">
        <v>127</v>
      </c>
      <c r="AU132" s="230" t="s">
        <v>85</v>
      </c>
      <c r="AY132" s="16" t="s">
        <v>125</v>
      </c>
      <c r="BE132" s="231">
        <f>IF(N132="základní",J132,0)</f>
        <v>0</v>
      </c>
      <c r="BF132" s="231">
        <f>IF(N132="snížená",J132,0)</f>
        <v>0</v>
      </c>
      <c r="BG132" s="231">
        <f>IF(N132="zákl. přenesená",J132,0)</f>
        <v>0</v>
      </c>
      <c r="BH132" s="231">
        <f>IF(N132="sníž. přenesená",J132,0)</f>
        <v>0</v>
      </c>
      <c r="BI132" s="231">
        <f>IF(N132="nulová",J132,0)</f>
        <v>0</v>
      </c>
      <c r="BJ132" s="16" t="s">
        <v>83</v>
      </c>
      <c r="BK132" s="231">
        <f>ROUND(I132*H132,2)</f>
        <v>0</v>
      </c>
      <c r="BL132" s="16" t="s">
        <v>131</v>
      </c>
      <c r="BM132" s="230" t="s">
        <v>132</v>
      </c>
    </row>
    <row r="133" s="2" customFormat="1" ht="33" customHeight="1">
      <c r="A133" s="37"/>
      <c r="B133" s="38"/>
      <c r="C133" s="218" t="s">
        <v>85</v>
      </c>
      <c r="D133" s="218" t="s">
        <v>127</v>
      </c>
      <c r="E133" s="219" t="s">
        <v>133</v>
      </c>
      <c r="F133" s="220" t="s">
        <v>134</v>
      </c>
      <c r="G133" s="221" t="s">
        <v>130</v>
      </c>
      <c r="H133" s="222">
        <v>343.35000000000002</v>
      </c>
      <c r="I133" s="223"/>
      <c r="J133" s="224">
        <f>ROUND(I133*H133,2)</f>
        <v>0</v>
      </c>
      <c r="K133" s="225"/>
      <c r="L133" s="43"/>
      <c r="M133" s="226" t="s">
        <v>1</v>
      </c>
      <c r="N133" s="227" t="s">
        <v>40</v>
      </c>
      <c r="O133" s="90"/>
      <c r="P133" s="228">
        <f>O133*H133</f>
        <v>0</v>
      </c>
      <c r="Q133" s="228">
        <v>0</v>
      </c>
      <c r="R133" s="228">
        <f>Q133*H133</f>
        <v>0</v>
      </c>
      <c r="S133" s="228">
        <v>0.57999999999999996</v>
      </c>
      <c r="T133" s="229">
        <f>S133*H133</f>
        <v>199.143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30" t="s">
        <v>131</v>
      </c>
      <c r="AT133" s="230" t="s">
        <v>127</v>
      </c>
      <c r="AU133" s="230" t="s">
        <v>85</v>
      </c>
      <c r="AY133" s="16" t="s">
        <v>125</v>
      </c>
      <c r="BE133" s="231">
        <f>IF(N133="základní",J133,0)</f>
        <v>0</v>
      </c>
      <c r="BF133" s="231">
        <f>IF(N133="snížená",J133,0)</f>
        <v>0</v>
      </c>
      <c r="BG133" s="231">
        <f>IF(N133="zákl. přenesená",J133,0)</f>
        <v>0</v>
      </c>
      <c r="BH133" s="231">
        <f>IF(N133="sníž. přenesená",J133,0)</f>
        <v>0</v>
      </c>
      <c r="BI133" s="231">
        <f>IF(N133="nulová",J133,0)</f>
        <v>0</v>
      </c>
      <c r="BJ133" s="16" t="s">
        <v>83</v>
      </c>
      <c r="BK133" s="231">
        <f>ROUND(I133*H133,2)</f>
        <v>0</v>
      </c>
      <c r="BL133" s="16" t="s">
        <v>131</v>
      </c>
      <c r="BM133" s="230" t="s">
        <v>135</v>
      </c>
    </row>
    <row r="134" s="13" customFormat="1">
      <c r="A134" s="13"/>
      <c r="B134" s="232"/>
      <c r="C134" s="233"/>
      <c r="D134" s="234" t="s">
        <v>136</v>
      </c>
      <c r="E134" s="235" t="s">
        <v>1</v>
      </c>
      <c r="F134" s="236" t="s">
        <v>137</v>
      </c>
      <c r="G134" s="233"/>
      <c r="H134" s="237">
        <v>343.35000000000002</v>
      </c>
      <c r="I134" s="238"/>
      <c r="J134" s="233"/>
      <c r="K134" s="233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136</v>
      </c>
      <c r="AU134" s="243" t="s">
        <v>85</v>
      </c>
      <c r="AV134" s="13" t="s">
        <v>85</v>
      </c>
      <c r="AW134" s="13" t="s">
        <v>32</v>
      </c>
      <c r="AX134" s="13" t="s">
        <v>83</v>
      </c>
      <c r="AY134" s="243" t="s">
        <v>125</v>
      </c>
    </row>
    <row r="135" s="2" customFormat="1" ht="16.5" customHeight="1">
      <c r="A135" s="37"/>
      <c r="B135" s="38"/>
      <c r="C135" s="218" t="s">
        <v>138</v>
      </c>
      <c r="D135" s="218" t="s">
        <v>127</v>
      </c>
      <c r="E135" s="219" t="s">
        <v>139</v>
      </c>
      <c r="F135" s="220" t="s">
        <v>140</v>
      </c>
      <c r="G135" s="221" t="s">
        <v>141</v>
      </c>
      <c r="H135" s="222">
        <v>171.5</v>
      </c>
      <c r="I135" s="223"/>
      <c r="J135" s="224">
        <f>ROUND(I135*H135,2)</f>
        <v>0</v>
      </c>
      <c r="K135" s="225"/>
      <c r="L135" s="43"/>
      <c r="M135" s="226" t="s">
        <v>1</v>
      </c>
      <c r="N135" s="227" t="s">
        <v>40</v>
      </c>
      <c r="O135" s="90"/>
      <c r="P135" s="228">
        <f>O135*H135</f>
        <v>0</v>
      </c>
      <c r="Q135" s="228">
        <v>0</v>
      </c>
      <c r="R135" s="228">
        <f>Q135*H135</f>
        <v>0</v>
      </c>
      <c r="S135" s="228">
        <v>0.20499999999999999</v>
      </c>
      <c r="T135" s="229">
        <f>S135*H135</f>
        <v>35.157499999999999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30" t="s">
        <v>131</v>
      </c>
      <c r="AT135" s="230" t="s">
        <v>127</v>
      </c>
      <c r="AU135" s="230" t="s">
        <v>85</v>
      </c>
      <c r="AY135" s="16" t="s">
        <v>125</v>
      </c>
      <c r="BE135" s="231">
        <f>IF(N135="základní",J135,0)</f>
        <v>0</v>
      </c>
      <c r="BF135" s="231">
        <f>IF(N135="snížená",J135,0)</f>
        <v>0</v>
      </c>
      <c r="BG135" s="231">
        <f>IF(N135="zákl. přenesená",J135,0)</f>
        <v>0</v>
      </c>
      <c r="BH135" s="231">
        <f>IF(N135="sníž. přenesená",J135,0)</f>
        <v>0</v>
      </c>
      <c r="BI135" s="231">
        <f>IF(N135="nulová",J135,0)</f>
        <v>0</v>
      </c>
      <c r="BJ135" s="16" t="s">
        <v>83</v>
      </c>
      <c r="BK135" s="231">
        <f>ROUND(I135*H135,2)</f>
        <v>0</v>
      </c>
      <c r="BL135" s="16" t="s">
        <v>131</v>
      </c>
      <c r="BM135" s="230" t="s">
        <v>142</v>
      </c>
    </row>
    <row r="136" s="13" customFormat="1">
      <c r="A136" s="13"/>
      <c r="B136" s="232"/>
      <c r="C136" s="233"/>
      <c r="D136" s="234" t="s">
        <v>136</v>
      </c>
      <c r="E136" s="235" t="s">
        <v>1</v>
      </c>
      <c r="F136" s="236" t="s">
        <v>143</v>
      </c>
      <c r="G136" s="233"/>
      <c r="H136" s="237">
        <v>171.5</v>
      </c>
      <c r="I136" s="238"/>
      <c r="J136" s="233"/>
      <c r="K136" s="233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136</v>
      </c>
      <c r="AU136" s="243" t="s">
        <v>85</v>
      </c>
      <c r="AV136" s="13" t="s">
        <v>85</v>
      </c>
      <c r="AW136" s="13" t="s">
        <v>32</v>
      </c>
      <c r="AX136" s="13" t="s">
        <v>83</v>
      </c>
      <c r="AY136" s="243" t="s">
        <v>125</v>
      </c>
    </row>
    <row r="137" s="2" customFormat="1" ht="24.15" customHeight="1">
      <c r="A137" s="37"/>
      <c r="B137" s="38"/>
      <c r="C137" s="218" t="s">
        <v>131</v>
      </c>
      <c r="D137" s="218" t="s">
        <v>127</v>
      </c>
      <c r="E137" s="219" t="s">
        <v>144</v>
      </c>
      <c r="F137" s="220" t="s">
        <v>145</v>
      </c>
      <c r="G137" s="221" t="s">
        <v>130</v>
      </c>
      <c r="H137" s="222">
        <v>80</v>
      </c>
      <c r="I137" s="223"/>
      <c r="J137" s="224">
        <f>ROUND(I137*H137,2)</f>
        <v>0</v>
      </c>
      <c r="K137" s="225"/>
      <c r="L137" s="43"/>
      <c r="M137" s="226" t="s">
        <v>1</v>
      </c>
      <c r="N137" s="227" t="s">
        <v>40</v>
      </c>
      <c r="O137" s="90"/>
      <c r="P137" s="228">
        <f>O137*H137</f>
        <v>0</v>
      </c>
      <c r="Q137" s="228">
        <v>0</v>
      </c>
      <c r="R137" s="228">
        <f>Q137*H137</f>
        <v>0</v>
      </c>
      <c r="S137" s="228">
        <v>0</v>
      </c>
      <c r="T137" s="229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30" t="s">
        <v>131</v>
      </c>
      <c r="AT137" s="230" t="s">
        <v>127</v>
      </c>
      <c r="AU137" s="230" t="s">
        <v>85</v>
      </c>
      <c r="AY137" s="16" t="s">
        <v>125</v>
      </c>
      <c r="BE137" s="231">
        <f>IF(N137="základní",J137,0)</f>
        <v>0</v>
      </c>
      <c r="BF137" s="231">
        <f>IF(N137="snížená",J137,0)</f>
        <v>0</v>
      </c>
      <c r="BG137" s="231">
        <f>IF(N137="zákl. přenesená",J137,0)</f>
        <v>0</v>
      </c>
      <c r="BH137" s="231">
        <f>IF(N137="sníž. přenesená",J137,0)</f>
        <v>0</v>
      </c>
      <c r="BI137" s="231">
        <f>IF(N137="nulová",J137,0)</f>
        <v>0</v>
      </c>
      <c r="BJ137" s="16" t="s">
        <v>83</v>
      </c>
      <c r="BK137" s="231">
        <f>ROUND(I137*H137,2)</f>
        <v>0</v>
      </c>
      <c r="BL137" s="16" t="s">
        <v>131</v>
      </c>
      <c r="BM137" s="230" t="s">
        <v>146</v>
      </c>
    </row>
    <row r="138" s="2" customFormat="1" ht="33" customHeight="1">
      <c r="A138" s="37"/>
      <c r="B138" s="38"/>
      <c r="C138" s="218" t="s">
        <v>147</v>
      </c>
      <c r="D138" s="218" t="s">
        <v>127</v>
      </c>
      <c r="E138" s="219" t="s">
        <v>148</v>
      </c>
      <c r="F138" s="220" t="s">
        <v>149</v>
      </c>
      <c r="G138" s="221" t="s">
        <v>150</v>
      </c>
      <c r="H138" s="222">
        <v>40</v>
      </c>
      <c r="I138" s="223"/>
      <c r="J138" s="224">
        <f>ROUND(I138*H138,2)</f>
        <v>0</v>
      </c>
      <c r="K138" s="225"/>
      <c r="L138" s="43"/>
      <c r="M138" s="226" t="s">
        <v>1</v>
      </c>
      <c r="N138" s="227" t="s">
        <v>40</v>
      </c>
      <c r="O138" s="90"/>
      <c r="P138" s="228">
        <f>O138*H138</f>
        <v>0</v>
      </c>
      <c r="Q138" s="228">
        <v>0</v>
      </c>
      <c r="R138" s="228">
        <f>Q138*H138</f>
        <v>0</v>
      </c>
      <c r="S138" s="228">
        <v>0</v>
      </c>
      <c r="T138" s="229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30" t="s">
        <v>131</v>
      </c>
      <c r="AT138" s="230" t="s">
        <v>127</v>
      </c>
      <c r="AU138" s="230" t="s">
        <v>85</v>
      </c>
      <c r="AY138" s="16" t="s">
        <v>125</v>
      </c>
      <c r="BE138" s="231">
        <f>IF(N138="základní",J138,0)</f>
        <v>0</v>
      </c>
      <c r="BF138" s="231">
        <f>IF(N138="snížená",J138,0)</f>
        <v>0</v>
      </c>
      <c r="BG138" s="231">
        <f>IF(N138="zákl. přenesená",J138,0)</f>
        <v>0</v>
      </c>
      <c r="BH138" s="231">
        <f>IF(N138="sníž. přenesená",J138,0)</f>
        <v>0</v>
      </c>
      <c r="BI138" s="231">
        <f>IF(N138="nulová",J138,0)</f>
        <v>0</v>
      </c>
      <c r="BJ138" s="16" t="s">
        <v>83</v>
      </c>
      <c r="BK138" s="231">
        <f>ROUND(I138*H138,2)</f>
        <v>0</v>
      </c>
      <c r="BL138" s="16" t="s">
        <v>131</v>
      </c>
      <c r="BM138" s="230" t="s">
        <v>151</v>
      </c>
    </row>
    <row r="139" s="13" customFormat="1">
      <c r="A139" s="13"/>
      <c r="B139" s="232"/>
      <c r="C139" s="233"/>
      <c r="D139" s="234" t="s">
        <v>136</v>
      </c>
      <c r="E139" s="235" t="s">
        <v>1</v>
      </c>
      <c r="F139" s="236" t="s">
        <v>152</v>
      </c>
      <c r="G139" s="233"/>
      <c r="H139" s="237">
        <v>40</v>
      </c>
      <c r="I139" s="238"/>
      <c r="J139" s="233"/>
      <c r="K139" s="233"/>
      <c r="L139" s="239"/>
      <c r="M139" s="240"/>
      <c r="N139" s="241"/>
      <c r="O139" s="241"/>
      <c r="P139" s="241"/>
      <c r="Q139" s="241"/>
      <c r="R139" s="241"/>
      <c r="S139" s="241"/>
      <c r="T139" s="242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3" t="s">
        <v>136</v>
      </c>
      <c r="AU139" s="243" t="s">
        <v>85</v>
      </c>
      <c r="AV139" s="13" t="s">
        <v>85</v>
      </c>
      <c r="AW139" s="13" t="s">
        <v>32</v>
      </c>
      <c r="AX139" s="13" t="s">
        <v>83</v>
      </c>
      <c r="AY139" s="243" t="s">
        <v>125</v>
      </c>
    </row>
    <row r="140" s="2" customFormat="1" ht="37.8" customHeight="1">
      <c r="A140" s="37"/>
      <c r="B140" s="38"/>
      <c r="C140" s="218" t="s">
        <v>153</v>
      </c>
      <c r="D140" s="218" t="s">
        <v>127</v>
      </c>
      <c r="E140" s="219" t="s">
        <v>154</v>
      </c>
      <c r="F140" s="220" t="s">
        <v>155</v>
      </c>
      <c r="G140" s="221" t="s">
        <v>150</v>
      </c>
      <c r="H140" s="222">
        <v>117.005</v>
      </c>
      <c r="I140" s="223"/>
      <c r="J140" s="224">
        <f>ROUND(I140*H140,2)</f>
        <v>0</v>
      </c>
      <c r="K140" s="225"/>
      <c r="L140" s="43"/>
      <c r="M140" s="226" t="s">
        <v>1</v>
      </c>
      <c r="N140" s="227" t="s">
        <v>40</v>
      </c>
      <c r="O140" s="90"/>
      <c r="P140" s="228">
        <f>O140*H140</f>
        <v>0</v>
      </c>
      <c r="Q140" s="228">
        <v>0</v>
      </c>
      <c r="R140" s="228">
        <f>Q140*H140</f>
        <v>0</v>
      </c>
      <c r="S140" s="228">
        <v>0</v>
      </c>
      <c r="T140" s="229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30" t="s">
        <v>131</v>
      </c>
      <c r="AT140" s="230" t="s">
        <v>127</v>
      </c>
      <c r="AU140" s="230" t="s">
        <v>85</v>
      </c>
      <c r="AY140" s="16" t="s">
        <v>125</v>
      </c>
      <c r="BE140" s="231">
        <f>IF(N140="základní",J140,0)</f>
        <v>0</v>
      </c>
      <c r="BF140" s="231">
        <f>IF(N140="snížená",J140,0)</f>
        <v>0</v>
      </c>
      <c r="BG140" s="231">
        <f>IF(N140="zákl. přenesená",J140,0)</f>
        <v>0</v>
      </c>
      <c r="BH140" s="231">
        <f>IF(N140="sníž. přenesená",J140,0)</f>
        <v>0</v>
      </c>
      <c r="BI140" s="231">
        <f>IF(N140="nulová",J140,0)</f>
        <v>0</v>
      </c>
      <c r="BJ140" s="16" t="s">
        <v>83</v>
      </c>
      <c r="BK140" s="231">
        <f>ROUND(I140*H140,2)</f>
        <v>0</v>
      </c>
      <c r="BL140" s="16" t="s">
        <v>131</v>
      </c>
      <c r="BM140" s="230" t="s">
        <v>156</v>
      </c>
    </row>
    <row r="141" s="13" customFormat="1">
      <c r="A141" s="13"/>
      <c r="B141" s="232"/>
      <c r="C141" s="233"/>
      <c r="D141" s="234" t="s">
        <v>136</v>
      </c>
      <c r="E141" s="235" t="s">
        <v>1</v>
      </c>
      <c r="F141" s="236" t="s">
        <v>157</v>
      </c>
      <c r="G141" s="233"/>
      <c r="H141" s="237">
        <v>117.005</v>
      </c>
      <c r="I141" s="238"/>
      <c r="J141" s="233"/>
      <c r="K141" s="233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136</v>
      </c>
      <c r="AU141" s="243" t="s">
        <v>85</v>
      </c>
      <c r="AV141" s="13" t="s">
        <v>85</v>
      </c>
      <c r="AW141" s="13" t="s">
        <v>32</v>
      </c>
      <c r="AX141" s="13" t="s">
        <v>83</v>
      </c>
      <c r="AY141" s="243" t="s">
        <v>125</v>
      </c>
    </row>
    <row r="142" s="2" customFormat="1" ht="33" customHeight="1">
      <c r="A142" s="37"/>
      <c r="B142" s="38"/>
      <c r="C142" s="218" t="s">
        <v>158</v>
      </c>
      <c r="D142" s="218" t="s">
        <v>127</v>
      </c>
      <c r="E142" s="219" t="s">
        <v>159</v>
      </c>
      <c r="F142" s="220" t="s">
        <v>160</v>
      </c>
      <c r="G142" s="221" t="s">
        <v>161</v>
      </c>
      <c r="H142" s="222">
        <v>210.59999999999999</v>
      </c>
      <c r="I142" s="223"/>
      <c r="J142" s="224">
        <f>ROUND(I142*H142,2)</f>
        <v>0</v>
      </c>
      <c r="K142" s="225"/>
      <c r="L142" s="43"/>
      <c r="M142" s="226" t="s">
        <v>1</v>
      </c>
      <c r="N142" s="227" t="s">
        <v>40</v>
      </c>
      <c r="O142" s="90"/>
      <c r="P142" s="228">
        <f>O142*H142</f>
        <v>0</v>
      </c>
      <c r="Q142" s="228">
        <v>0</v>
      </c>
      <c r="R142" s="228">
        <f>Q142*H142</f>
        <v>0</v>
      </c>
      <c r="S142" s="228">
        <v>0</v>
      </c>
      <c r="T142" s="229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30" t="s">
        <v>131</v>
      </c>
      <c r="AT142" s="230" t="s">
        <v>127</v>
      </c>
      <c r="AU142" s="230" t="s">
        <v>85</v>
      </c>
      <c r="AY142" s="16" t="s">
        <v>125</v>
      </c>
      <c r="BE142" s="231">
        <f>IF(N142="základní",J142,0)</f>
        <v>0</v>
      </c>
      <c r="BF142" s="231">
        <f>IF(N142="snížená",J142,0)</f>
        <v>0</v>
      </c>
      <c r="BG142" s="231">
        <f>IF(N142="zákl. přenesená",J142,0)</f>
        <v>0</v>
      </c>
      <c r="BH142" s="231">
        <f>IF(N142="sníž. přenesená",J142,0)</f>
        <v>0</v>
      </c>
      <c r="BI142" s="231">
        <f>IF(N142="nulová",J142,0)</f>
        <v>0</v>
      </c>
      <c r="BJ142" s="16" t="s">
        <v>83</v>
      </c>
      <c r="BK142" s="231">
        <f>ROUND(I142*H142,2)</f>
        <v>0</v>
      </c>
      <c r="BL142" s="16" t="s">
        <v>131</v>
      </c>
      <c r="BM142" s="230" t="s">
        <v>162</v>
      </c>
    </row>
    <row r="143" s="13" customFormat="1">
      <c r="A143" s="13"/>
      <c r="B143" s="232"/>
      <c r="C143" s="233"/>
      <c r="D143" s="234" t="s">
        <v>136</v>
      </c>
      <c r="E143" s="235" t="s">
        <v>1</v>
      </c>
      <c r="F143" s="236" t="s">
        <v>163</v>
      </c>
      <c r="G143" s="233"/>
      <c r="H143" s="237">
        <v>210.59999999999999</v>
      </c>
      <c r="I143" s="238"/>
      <c r="J143" s="233"/>
      <c r="K143" s="233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136</v>
      </c>
      <c r="AU143" s="243" t="s">
        <v>85</v>
      </c>
      <c r="AV143" s="13" t="s">
        <v>85</v>
      </c>
      <c r="AW143" s="13" t="s">
        <v>32</v>
      </c>
      <c r="AX143" s="13" t="s">
        <v>83</v>
      </c>
      <c r="AY143" s="243" t="s">
        <v>125</v>
      </c>
    </row>
    <row r="144" s="2" customFormat="1" ht="24.15" customHeight="1">
      <c r="A144" s="37"/>
      <c r="B144" s="38"/>
      <c r="C144" s="218" t="s">
        <v>164</v>
      </c>
      <c r="D144" s="218" t="s">
        <v>127</v>
      </c>
      <c r="E144" s="219" t="s">
        <v>165</v>
      </c>
      <c r="F144" s="220" t="s">
        <v>166</v>
      </c>
      <c r="G144" s="221" t="s">
        <v>130</v>
      </c>
      <c r="H144" s="222">
        <v>80</v>
      </c>
      <c r="I144" s="223"/>
      <c r="J144" s="224">
        <f>ROUND(I144*H144,2)</f>
        <v>0</v>
      </c>
      <c r="K144" s="225"/>
      <c r="L144" s="43"/>
      <c r="M144" s="226" t="s">
        <v>1</v>
      </c>
      <c r="N144" s="227" t="s">
        <v>40</v>
      </c>
      <c r="O144" s="90"/>
      <c r="P144" s="228">
        <f>O144*H144</f>
        <v>0</v>
      </c>
      <c r="Q144" s="228">
        <v>0</v>
      </c>
      <c r="R144" s="228">
        <f>Q144*H144</f>
        <v>0</v>
      </c>
      <c r="S144" s="228">
        <v>0</v>
      </c>
      <c r="T144" s="229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30" t="s">
        <v>131</v>
      </c>
      <c r="AT144" s="230" t="s">
        <v>127</v>
      </c>
      <c r="AU144" s="230" t="s">
        <v>85</v>
      </c>
      <c r="AY144" s="16" t="s">
        <v>125</v>
      </c>
      <c r="BE144" s="231">
        <f>IF(N144="základní",J144,0)</f>
        <v>0</v>
      </c>
      <c r="BF144" s="231">
        <f>IF(N144="snížená",J144,0)</f>
        <v>0</v>
      </c>
      <c r="BG144" s="231">
        <f>IF(N144="zákl. přenesená",J144,0)</f>
        <v>0</v>
      </c>
      <c r="BH144" s="231">
        <f>IF(N144="sníž. přenesená",J144,0)</f>
        <v>0</v>
      </c>
      <c r="BI144" s="231">
        <f>IF(N144="nulová",J144,0)</f>
        <v>0</v>
      </c>
      <c r="BJ144" s="16" t="s">
        <v>83</v>
      </c>
      <c r="BK144" s="231">
        <f>ROUND(I144*H144,2)</f>
        <v>0</v>
      </c>
      <c r="BL144" s="16" t="s">
        <v>131</v>
      </c>
      <c r="BM144" s="230" t="s">
        <v>167</v>
      </c>
    </row>
    <row r="145" s="2" customFormat="1" ht="24.15" customHeight="1">
      <c r="A145" s="37"/>
      <c r="B145" s="38"/>
      <c r="C145" s="218" t="s">
        <v>168</v>
      </c>
      <c r="D145" s="218" t="s">
        <v>127</v>
      </c>
      <c r="E145" s="219" t="s">
        <v>169</v>
      </c>
      <c r="F145" s="220" t="s">
        <v>170</v>
      </c>
      <c r="G145" s="221" t="s">
        <v>130</v>
      </c>
      <c r="H145" s="222">
        <v>350</v>
      </c>
      <c r="I145" s="223"/>
      <c r="J145" s="224">
        <f>ROUND(I145*H145,2)</f>
        <v>0</v>
      </c>
      <c r="K145" s="225"/>
      <c r="L145" s="43"/>
      <c r="M145" s="226" t="s">
        <v>1</v>
      </c>
      <c r="N145" s="227" t="s">
        <v>40</v>
      </c>
      <c r="O145" s="90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30" t="s">
        <v>131</v>
      </c>
      <c r="AT145" s="230" t="s">
        <v>127</v>
      </c>
      <c r="AU145" s="230" t="s">
        <v>85</v>
      </c>
      <c r="AY145" s="16" t="s">
        <v>125</v>
      </c>
      <c r="BE145" s="231">
        <f>IF(N145="základní",J145,0)</f>
        <v>0</v>
      </c>
      <c r="BF145" s="231">
        <f>IF(N145="snížená",J145,0)</f>
        <v>0</v>
      </c>
      <c r="BG145" s="231">
        <f>IF(N145="zákl. přenesená",J145,0)</f>
        <v>0</v>
      </c>
      <c r="BH145" s="231">
        <f>IF(N145="sníž. přenesená",J145,0)</f>
        <v>0</v>
      </c>
      <c r="BI145" s="231">
        <f>IF(N145="nulová",J145,0)</f>
        <v>0</v>
      </c>
      <c r="BJ145" s="16" t="s">
        <v>83</v>
      </c>
      <c r="BK145" s="231">
        <f>ROUND(I145*H145,2)</f>
        <v>0</v>
      </c>
      <c r="BL145" s="16" t="s">
        <v>131</v>
      </c>
      <c r="BM145" s="230" t="s">
        <v>171</v>
      </c>
    </row>
    <row r="146" s="2" customFormat="1" ht="33" customHeight="1">
      <c r="A146" s="37"/>
      <c r="B146" s="38"/>
      <c r="C146" s="218" t="s">
        <v>172</v>
      </c>
      <c r="D146" s="218" t="s">
        <v>127</v>
      </c>
      <c r="E146" s="219" t="s">
        <v>173</v>
      </c>
      <c r="F146" s="220" t="s">
        <v>174</v>
      </c>
      <c r="G146" s="221" t="s">
        <v>130</v>
      </c>
      <c r="H146" s="222">
        <v>80</v>
      </c>
      <c r="I146" s="223"/>
      <c r="J146" s="224">
        <f>ROUND(I146*H146,2)</f>
        <v>0</v>
      </c>
      <c r="K146" s="225"/>
      <c r="L146" s="43"/>
      <c r="M146" s="226" t="s">
        <v>1</v>
      </c>
      <c r="N146" s="227" t="s">
        <v>40</v>
      </c>
      <c r="O146" s="90"/>
      <c r="P146" s="228">
        <f>O146*H146</f>
        <v>0</v>
      </c>
      <c r="Q146" s="228">
        <v>0</v>
      </c>
      <c r="R146" s="228">
        <f>Q146*H146</f>
        <v>0</v>
      </c>
      <c r="S146" s="228">
        <v>0</v>
      </c>
      <c r="T146" s="229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30" t="s">
        <v>131</v>
      </c>
      <c r="AT146" s="230" t="s">
        <v>127</v>
      </c>
      <c r="AU146" s="230" t="s">
        <v>85</v>
      </c>
      <c r="AY146" s="16" t="s">
        <v>125</v>
      </c>
      <c r="BE146" s="231">
        <f>IF(N146="základní",J146,0)</f>
        <v>0</v>
      </c>
      <c r="BF146" s="231">
        <f>IF(N146="snížená",J146,0)</f>
        <v>0</v>
      </c>
      <c r="BG146" s="231">
        <f>IF(N146="zákl. přenesená",J146,0)</f>
        <v>0</v>
      </c>
      <c r="BH146" s="231">
        <f>IF(N146="sníž. přenesená",J146,0)</f>
        <v>0</v>
      </c>
      <c r="BI146" s="231">
        <f>IF(N146="nulová",J146,0)</f>
        <v>0</v>
      </c>
      <c r="BJ146" s="16" t="s">
        <v>83</v>
      </c>
      <c r="BK146" s="231">
        <f>ROUND(I146*H146,2)</f>
        <v>0</v>
      </c>
      <c r="BL146" s="16" t="s">
        <v>131</v>
      </c>
      <c r="BM146" s="230" t="s">
        <v>175</v>
      </c>
    </row>
    <row r="147" s="2" customFormat="1" ht="16.5" customHeight="1">
      <c r="A147" s="37"/>
      <c r="B147" s="38"/>
      <c r="C147" s="244" t="s">
        <v>176</v>
      </c>
      <c r="D147" s="244" t="s">
        <v>177</v>
      </c>
      <c r="E147" s="245" t="s">
        <v>178</v>
      </c>
      <c r="F147" s="246" t="s">
        <v>179</v>
      </c>
      <c r="G147" s="247" t="s">
        <v>150</v>
      </c>
      <c r="H147" s="248">
        <v>5</v>
      </c>
      <c r="I147" s="249"/>
      <c r="J147" s="250">
        <f>ROUND(I147*H147,2)</f>
        <v>0</v>
      </c>
      <c r="K147" s="251"/>
      <c r="L147" s="252"/>
      <c r="M147" s="253" t="s">
        <v>1</v>
      </c>
      <c r="N147" s="254" t="s">
        <v>40</v>
      </c>
      <c r="O147" s="90"/>
      <c r="P147" s="228">
        <f>O147*H147</f>
        <v>0</v>
      </c>
      <c r="Q147" s="228">
        <v>0.20999999999999999</v>
      </c>
      <c r="R147" s="228">
        <f>Q147*H147</f>
        <v>1.05</v>
      </c>
      <c r="S147" s="228">
        <v>0</v>
      </c>
      <c r="T147" s="229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30" t="s">
        <v>164</v>
      </c>
      <c r="AT147" s="230" t="s">
        <v>177</v>
      </c>
      <c r="AU147" s="230" t="s">
        <v>85</v>
      </c>
      <c r="AY147" s="16" t="s">
        <v>125</v>
      </c>
      <c r="BE147" s="231">
        <f>IF(N147="základní",J147,0)</f>
        <v>0</v>
      </c>
      <c r="BF147" s="231">
        <f>IF(N147="snížená",J147,0)</f>
        <v>0</v>
      </c>
      <c r="BG147" s="231">
        <f>IF(N147="zákl. přenesená",J147,0)</f>
        <v>0</v>
      </c>
      <c r="BH147" s="231">
        <f>IF(N147="sníž. přenesená",J147,0)</f>
        <v>0</v>
      </c>
      <c r="BI147" s="231">
        <f>IF(N147="nulová",J147,0)</f>
        <v>0</v>
      </c>
      <c r="BJ147" s="16" t="s">
        <v>83</v>
      </c>
      <c r="BK147" s="231">
        <f>ROUND(I147*H147,2)</f>
        <v>0</v>
      </c>
      <c r="BL147" s="16" t="s">
        <v>131</v>
      </c>
      <c r="BM147" s="230" t="s">
        <v>180</v>
      </c>
    </row>
    <row r="148" s="12" customFormat="1" ht="22.8" customHeight="1">
      <c r="A148" s="12"/>
      <c r="B148" s="202"/>
      <c r="C148" s="203"/>
      <c r="D148" s="204" t="s">
        <v>74</v>
      </c>
      <c r="E148" s="216" t="s">
        <v>147</v>
      </c>
      <c r="F148" s="216" t="s">
        <v>181</v>
      </c>
      <c r="G148" s="203"/>
      <c r="H148" s="203"/>
      <c r="I148" s="206"/>
      <c r="J148" s="217">
        <f>BK148</f>
        <v>0</v>
      </c>
      <c r="K148" s="203"/>
      <c r="L148" s="208"/>
      <c r="M148" s="209"/>
      <c r="N148" s="210"/>
      <c r="O148" s="210"/>
      <c r="P148" s="211">
        <f>SUM(P149:P154)</f>
        <v>0</v>
      </c>
      <c r="Q148" s="210"/>
      <c r="R148" s="211">
        <f>SUM(R149:R154)</f>
        <v>57.101889</v>
      </c>
      <c r="S148" s="210"/>
      <c r="T148" s="212">
        <f>SUM(T149:T154)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3" t="s">
        <v>83</v>
      </c>
      <c r="AT148" s="214" t="s">
        <v>74</v>
      </c>
      <c r="AU148" s="214" t="s">
        <v>83</v>
      </c>
      <c r="AY148" s="213" t="s">
        <v>125</v>
      </c>
      <c r="BK148" s="215">
        <f>SUM(BK149:BK154)</f>
        <v>0</v>
      </c>
    </row>
    <row r="149" s="2" customFormat="1" ht="24.15" customHeight="1">
      <c r="A149" s="37"/>
      <c r="B149" s="38"/>
      <c r="C149" s="218" t="s">
        <v>8</v>
      </c>
      <c r="D149" s="218" t="s">
        <v>127</v>
      </c>
      <c r="E149" s="219" t="s">
        <v>182</v>
      </c>
      <c r="F149" s="220" t="s">
        <v>183</v>
      </c>
      <c r="G149" s="221" t="s">
        <v>130</v>
      </c>
      <c r="H149" s="222">
        <v>274.69999999999999</v>
      </c>
      <c r="I149" s="223"/>
      <c r="J149" s="224">
        <f>ROUND(I149*H149,2)</f>
        <v>0</v>
      </c>
      <c r="K149" s="225"/>
      <c r="L149" s="43"/>
      <c r="M149" s="226" t="s">
        <v>1</v>
      </c>
      <c r="N149" s="227" t="s">
        <v>40</v>
      </c>
      <c r="O149" s="90"/>
      <c r="P149" s="228">
        <f>O149*H149</f>
        <v>0</v>
      </c>
      <c r="Q149" s="228">
        <v>0</v>
      </c>
      <c r="R149" s="228">
        <f>Q149*H149</f>
        <v>0</v>
      </c>
      <c r="S149" s="228">
        <v>0</v>
      </c>
      <c r="T149" s="229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30" t="s">
        <v>131</v>
      </c>
      <c r="AT149" s="230" t="s">
        <v>127</v>
      </c>
      <c r="AU149" s="230" t="s">
        <v>85</v>
      </c>
      <c r="AY149" s="16" t="s">
        <v>125</v>
      </c>
      <c r="BE149" s="231">
        <f>IF(N149="základní",J149,0)</f>
        <v>0</v>
      </c>
      <c r="BF149" s="231">
        <f>IF(N149="snížená",J149,0)</f>
        <v>0</v>
      </c>
      <c r="BG149" s="231">
        <f>IF(N149="zákl. přenesená",J149,0)</f>
        <v>0</v>
      </c>
      <c r="BH149" s="231">
        <f>IF(N149="sníž. přenesená",J149,0)</f>
        <v>0</v>
      </c>
      <c r="BI149" s="231">
        <f>IF(N149="nulová",J149,0)</f>
        <v>0</v>
      </c>
      <c r="BJ149" s="16" t="s">
        <v>83</v>
      </c>
      <c r="BK149" s="231">
        <f>ROUND(I149*H149,2)</f>
        <v>0</v>
      </c>
      <c r="BL149" s="16" t="s">
        <v>131</v>
      </c>
      <c r="BM149" s="230" t="s">
        <v>184</v>
      </c>
    </row>
    <row r="150" s="2" customFormat="1" ht="24.15" customHeight="1">
      <c r="A150" s="37"/>
      <c r="B150" s="38"/>
      <c r="C150" s="218" t="s">
        <v>185</v>
      </c>
      <c r="D150" s="218" t="s">
        <v>127</v>
      </c>
      <c r="E150" s="219" t="s">
        <v>186</v>
      </c>
      <c r="F150" s="220" t="s">
        <v>187</v>
      </c>
      <c r="G150" s="221" t="s">
        <v>130</v>
      </c>
      <c r="H150" s="222">
        <v>274.69999999999999</v>
      </c>
      <c r="I150" s="223"/>
      <c r="J150" s="224">
        <f>ROUND(I150*H150,2)</f>
        <v>0</v>
      </c>
      <c r="K150" s="225"/>
      <c r="L150" s="43"/>
      <c r="M150" s="226" t="s">
        <v>1</v>
      </c>
      <c r="N150" s="227" t="s">
        <v>40</v>
      </c>
      <c r="O150" s="90"/>
      <c r="P150" s="228">
        <f>O150*H150</f>
        <v>0</v>
      </c>
      <c r="Q150" s="228">
        <v>0</v>
      </c>
      <c r="R150" s="228">
        <f>Q150*H150</f>
        <v>0</v>
      </c>
      <c r="S150" s="228">
        <v>0</v>
      </c>
      <c r="T150" s="229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30" t="s">
        <v>131</v>
      </c>
      <c r="AT150" s="230" t="s">
        <v>127</v>
      </c>
      <c r="AU150" s="230" t="s">
        <v>85</v>
      </c>
      <c r="AY150" s="16" t="s">
        <v>125</v>
      </c>
      <c r="BE150" s="231">
        <f>IF(N150="základní",J150,0)</f>
        <v>0</v>
      </c>
      <c r="BF150" s="231">
        <f>IF(N150="snížená",J150,0)</f>
        <v>0</v>
      </c>
      <c r="BG150" s="231">
        <f>IF(N150="zákl. přenesená",J150,0)</f>
        <v>0</v>
      </c>
      <c r="BH150" s="231">
        <f>IF(N150="sníž. přenesená",J150,0)</f>
        <v>0</v>
      </c>
      <c r="BI150" s="231">
        <f>IF(N150="nulová",J150,0)</f>
        <v>0</v>
      </c>
      <c r="BJ150" s="16" t="s">
        <v>83</v>
      </c>
      <c r="BK150" s="231">
        <f>ROUND(I150*H150,2)</f>
        <v>0</v>
      </c>
      <c r="BL150" s="16" t="s">
        <v>131</v>
      </c>
      <c r="BM150" s="230" t="s">
        <v>188</v>
      </c>
    </row>
    <row r="151" s="2" customFormat="1" ht="24.15" customHeight="1">
      <c r="A151" s="37"/>
      <c r="B151" s="38"/>
      <c r="C151" s="218" t="s">
        <v>189</v>
      </c>
      <c r="D151" s="218" t="s">
        <v>127</v>
      </c>
      <c r="E151" s="219" t="s">
        <v>190</v>
      </c>
      <c r="F151" s="220" t="s">
        <v>191</v>
      </c>
      <c r="G151" s="221" t="s">
        <v>130</v>
      </c>
      <c r="H151" s="222">
        <v>302.17000000000002</v>
      </c>
      <c r="I151" s="223"/>
      <c r="J151" s="224">
        <f>ROUND(I151*H151,2)</f>
        <v>0</v>
      </c>
      <c r="K151" s="225"/>
      <c r="L151" s="43"/>
      <c r="M151" s="226" t="s">
        <v>1</v>
      </c>
      <c r="N151" s="227" t="s">
        <v>40</v>
      </c>
      <c r="O151" s="90"/>
      <c r="P151" s="228">
        <f>O151*H151</f>
        <v>0</v>
      </c>
      <c r="Q151" s="228">
        <v>0</v>
      </c>
      <c r="R151" s="228">
        <f>Q151*H151</f>
        <v>0</v>
      </c>
      <c r="S151" s="228">
        <v>0</v>
      </c>
      <c r="T151" s="229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30" t="s">
        <v>131</v>
      </c>
      <c r="AT151" s="230" t="s">
        <v>127</v>
      </c>
      <c r="AU151" s="230" t="s">
        <v>85</v>
      </c>
      <c r="AY151" s="16" t="s">
        <v>125</v>
      </c>
      <c r="BE151" s="231">
        <f>IF(N151="základní",J151,0)</f>
        <v>0</v>
      </c>
      <c r="BF151" s="231">
        <f>IF(N151="snížená",J151,0)</f>
        <v>0</v>
      </c>
      <c r="BG151" s="231">
        <f>IF(N151="zákl. přenesená",J151,0)</f>
        <v>0</v>
      </c>
      <c r="BH151" s="231">
        <f>IF(N151="sníž. přenesená",J151,0)</f>
        <v>0</v>
      </c>
      <c r="BI151" s="231">
        <f>IF(N151="nulová",J151,0)</f>
        <v>0</v>
      </c>
      <c r="BJ151" s="16" t="s">
        <v>83</v>
      </c>
      <c r="BK151" s="231">
        <f>ROUND(I151*H151,2)</f>
        <v>0</v>
      </c>
      <c r="BL151" s="16" t="s">
        <v>131</v>
      </c>
      <c r="BM151" s="230" t="s">
        <v>192</v>
      </c>
    </row>
    <row r="152" s="13" customFormat="1">
      <c r="A152" s="13"/>
      <c r="B152" s="232"/>
      <c r="C152" s="233"/>
      <c r="D152" s="234" t="s">
        <v>136</v>
      </c>
      <c r="E152" s="235" t="s">
        <v>1</v>
      </c>
      <c r="F152" s="236" t="s">
        <v>193</v>
      </c>
      <c r="G152" s="233"/>
      <c r="H152" s="237">
        <v>302.17000000000002</v>
      </c>
      <c r="I152" s="238"/>
      <c r="J152" s="233"/>
      <c r="K152" s="233"/>
      <c r="L152" s="239"/>
      <c r="M152" s="240"/>
      <c r="N152" s="241"/>
      <c r="O152" s="241"/>
      <c r="P152" s="241"/>
      <c r="Q152" s="241"/>
      <c r="R152" s="241"/>
      <c r="S152" s="241"/>
      <c r="T152" s="24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3" t="s">
        <v>136</v>
      </c>
      <c r="AU152" s="243" t="s">
        <v>85</v>
      </c>
      <c r="AV152" s="13" t="s">
        <v>85</v>
      </c>
      <c r="AW152" s="13" t="s">
        <v>32</v>
      </c>
      <c r="AX152" s="13" t="s">
        <v>83</v>
      </c>
      <c r="AY152" s="243" t="s">
        <v>125</v>
      </c>
    </row>
    <row r="153" s="2" customFormat="1" ht="33" customHeight="1">
      <c r="A153" s="37"/>
      <c r="B153" s="38"/>
      <c r="C153" s="218" t="s">
        <v>194</v>
      </c>
      <c r="D153" s="218" t="s">
        <v>127</v>
      </c>
      <c r="E153" s="219" t="s">
        <v>195</v>
      </c>
      <c r="F153" s="220" t="s">
        <v>196</v>
      </c>
      <c r="G153" s="221" t="s">
        <v>130</v>
      </c>
      <c r="H153" s="222">
        <v>274.69999999999999</v>
      </c>
      <c r="I153" s="223"/>
      <c r="J153" s="224">
        <f>ROUND(I153*H153,2)</f>
        <v>0</v>
      </c>
      <c r="K153" s="225"/>
      <c r="L153" s="43"/>
      <c r="M153" s="226" t="s">
        <v>1</v>
      </c>
      <c r="N153" s="227" t="s">
        <v>40</v>
      </c>
      <c r="O153" s="90"/>
      <c r="P153" s="228">
        <f>O153*H153</f>
        <v>0</v>
      </c>
      <c r="Q153" s="228">
        <v>0.089219999999999994</v>
      </c>
      <c r="R153" s="228">
        <f>Q153*H153</f>
        <v>24.508733999999997</v>
      </c>
      <c r="S153" s="228">
        <v>0</v>
      </c>
      <c r="T153" s="229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30" t="s">
        <v>131</v>
      </c>
      <c r="AT153" s="230" t="s">
        <v>127</v>
      </c>
      <c r="AU153" s="230" t="s">
        <v>85</v>
      </c>
      <c r="AY153" s="16" t="s">
        <v>125</v>
      </c>
      <c r="BE153" s="231">
        <f>IF(N153="základní",J153,0)</f>
        <v>0</v>
      </c>
      <c r="BF153" s="231">
        <f>IF(N153="snížená",J153,0)</f>
        <v>0</v>
      </c>
      <c r="BG153" s="231">
        <f>IF(N153="zákl. přenesená",J153,0)</f>
        <v>0</v>
      </c>
      <c r="BH153" s="231">
        <f>IF(N153="sníž. přenesená",J153,0)</f>
        <v>0</v>
      </c>
      <c r="BI153" s="231">
        <f>IF(N153="nulová",J153,0)</f>
        <v>0</v>
      </c>
      <c r="BJ153" s="16" t="s">
        <v>83</v>
      </c>
      <c r="BK153" s="231">
        <f>ROUND(I153*H153,2)</f>
        <v>0</v>
      </c>
      <c r="BL153" s="16" t="s">
        <v>131</v>
      </c>
      <c r="BM153" s="230" t="s">
        <v>197</v>
      </c>
    </row>
    <row r="154" s="2" customFormat="1" ht="24.15" customHeight="1">
      <c r="A154" s="37"/>
      <c r="B154" s="38"/>
      <c r="C154" s="244" t="s">
        <v>198</v>
      </c>
      <c r="D154" s="244" t="s">
        <v>177</v>
      </c>
      <c r="E154" s="245" t="s">
        <v>199</v>
      </c>
      <c r="F154" s="246" t="s">
        <v>200</v>
      </c>
      <c r="G154" s="247" t="s">
        <v>130</v>
      </c>
      <c r="H154" s="248">
        <v>288.435</v>
      </c>
      <c r="I154" s="249"/>
      <c r="J154" s="250">
        <f>ROUND(I154*H154,2)</f>
        <v>0</v>
      </c>
      <c r="K154" s="251"/>
      <c r="L154" s="252"/>
      <c r="M154" s="253" t="s">
        <v>1</v>
      </c>
      <c r="N154" s="254" t="s">
        <v>40</v>
      </c>
      <c r="O154" s="90"/>
      <c r="P154" s="228">
        <f>O154*H154</f>
        <v>0</v>
      </c>
      <c r="Q154" s="228">
        <v>0.113</v>
      </c>
      <c r="R154" s="228">
        <f>Q154*H154</f>
        <v>32.593155000000003</v>
      </c>
      <c r="S154" s="228">
        <v>0</v>
      </c>
      <c r="T154" s="229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30" t="s">
        <v>164</v>
      </c>
      <c r="AT154" s="230" t="s">
        <v>177</v>
      </c>
      <c r="AU154" s="230" t="s">
        <v>85</v>
      </c>
      <c r="AY154" s="16" t="s">
        <v>125</v>
      </c>
      <c r="BE154" s="231">
        <f>IF(N154="základní",J154,0)</f>
        <v>0</v>
      </c>
      <c r="BF154" s="231">
        <f>IF(N154="snížená",J154,0)</f>
        <v>0</v>
      </c>
      <c r="BG154" s="231">
        <f>IF(N154="zákl. přenesená",J154,0)</f>
        <v>0</v>
      </c>
      <c r="BH154" s="231">
        <f>IF(N154="sníž. přenesená",J154,0)</f>
        <v>0</v>
      </c>
      <c r="BI154" s="231">
        <f>IF(N154="nulová",J154,0)</f>
        <v>0</v>
      </c>
      <c r="BJ154" s="16" t="s">
        <v>83</v>
      </c>
      <c r="BK154" s="231">
        <f>ROUND(I154*H154,2)</f>
        <v>0</v>
      </c>
      <c r="BL154" s="16" t="s">
        <v>131</v>
      </c>
      <c r="BM154" s="230" t="s">
        <v>201</v>
      </c>
    </row>
    <row r="155" s="12" customFormat="1" ht="22.8" customHeight="1">
      <c r="A155" s="12"/>
      <c r="B155" s="202"/>
      <c r="C155" s="203"/>
      <c r="D155" s="204" t="s">
        <v>74</v>
      </c>
      <c r="E155" s="216" t="s">
        <v>153</v>
      </c>
      <c r="F155" s="216" t="s">
        <v>202</v>
      </c>
      <c r="G155" s="203"/>
      <c r="H155" s="203"/>
      <c r="I155" s="206"/>
      <c r="J155" s="217">
        <f>BK155</f>
        <v>0</v>
      </c>
      <c r="K155" s="203"/>
      <c r="L155" s="208"/>
      <c r="M155" s="209"/>
      <c r="N155" s="210"/>
      <c r="O155" s="210"/>
      <c r="P155" s="211">
        <f>P156</f>
        <v>0</v>
      </c>
      <c r="Q155" s="210"/>
      <c r="R155" s="211">
        <f>R156</f>
        <v>1.19865</v>
      </c>
      <c r="S155" s="210"/>
      <c r="T155" s="212">
        <f>T156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3" t="s">
        <v>83</v>
      </c>
      <c r="AT155" s="214" t="s">
        <v>74</v>
      </c>
      <c r="AU155" s="214" t="s">
        <v>83</v>
      </c>
      <c r="AY155" s="213" t="s">
        <v>125</v>
      </c>
      <c r="BK155" s="215">
        <f>BK156</f>
        <v>0</v>
      </c>
    </row>
    <row r="156" s="2" customFormat="1" ht="24.15" customHeight="1">
      <c r="A156" s="37"/>
      <c r="B156" s="38"/>
      <c r="C156" s="218" t="s">
        <v>203</v>
      </c>
      <c r="D156" s="218" t="s">
        <v>127</v>
      </c>
      <c r="E156" s="219" t="s">
        <v>204</v>
      </c>
      <c r="F156" s="220" t="s">
        <v>205</v>
      </c>
      <c r="G156" s="221" t="s">
        <v>130</v>
      </c>
      <c r="H156" s="222">
        <v>5</v>
      </c>
      <c r="I156" s="223"/>
      <c r="J156" s="224">
        <f>ROUND(I156*H156,2)</f>
        <v>0</v>
      </c>
      <c r="K156" s="225"/>
      <c r="L156" s="43"/>
      <c r="M156" s="226" t="s">
        <v>1</v>
      </c>
      <c r="N156" s="227" t="s">
        <v>40</v>
      </c>
      <c r="O156" s="90"/>
      <c r="P156" s="228">
        <f>O156*H156</f>
        <v>0</v>
      </c>
      <c r="Q156" s="228">
        <v>0.23973</v>
      </c>
      <c r="R156" s="228">
        <f>Q156*H156</f>
        <v>1.19865</v>
      </c>
      <c r="S156" s="228">
        <v>0</v>
      </c>
      <c r="T156" s="229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30" t="s">
        <v>131</v>
      </c>
      <c r="AT156" s="230" t="s">
        <v>127</v>
      </c>
      <c r="AU156" s="230" t="s">
        <v>85</v>
      </c>
      <c r="AY156" s="16" t="s">
        <v>125</v>
      </c>
      <c r="BE156" s="231">
        <f>IF(N156="základní",J156,0)</f>
        <v>0</v>
      </c>
      <c r="BF156" s="231">
        <f>IF(N156="snížená",J156,0)</f>
        <v>0</v>
      </c>
      <c r="BG156" s="231">
        <f>IF(N156="zákl. přenesená",J156,0)</f>
        <v>0</v>
      </c>
      <c r="BH156" s="231">
        <f>IF(N156="sníž. přenesená",J156,0)</f>
        <v>0</v>
      </c>
      <c r="BI156" s="231">
        <f>IF(N156="nulová",J156,0)</f>
        <v>0</v>
      </c>
      <c r="BJ156" s="16" t="s">
        <v>83</v>
      </c>
      <c r="BK156" s="231">
        <f>ROUND(I156*H156,2)</f>
        <v>0</v>
      </c>
      <c r="BL156" s="16" t="s">
        <v>131</v>
      </c>
      <c r="BM156" s="230" t="s">
        <v>206</v>
      </c>
    </row>
    <row r="157" s="12" customFormat="1" ht="22.8" customHeight="1">
      <c r="A157" s="12"/>
      <c r="B157" s="202"/>
      <c r="C157" s="203"/>
      <c r="D157" s="204" t="s">
        <v>74</v>
      </c>
      <c r="E157" s="216" t="s">
        <v>168</v>
      </c>
      <c r="F157" s="216" t="s">
        <v>207</v>
      </c>
      <c r="G157" s="203"/>
      <c r="H157" s="203"/>
      <c r="I157" s="206"/>
      <c r="J157" s="217">
        <f>BK157</f>
        <v>0</v>
      </c>
      <c r="K157" s="203"/>
      <c r="L157" s="208"/>
      <c r="M157" s="209"/>
      <c r="N157" s="210"/>
      <c r="O157" s="210"/>
      <c r="P157" s="211">
        <f>SUM(P158:P166)</f>
        <v>0</v>
      </c>
      <c r="Q157" s="210"/>
      <c r="R157" s="211">
        <f>SUM(R158:R166)</f>
        <v>56.927744799999999</v>
      </c>
      <c r="S157" s="210"/>
      <c r="T157" s="212">
        <f>SUM(T158:T166)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13" t="s">
        <v>83</v>
      </c>
      <c r="AT157" s="214" t="s">
        <v>74</v>
      </c>
      <c r="AU157" s="214" t="s">
        <v>83</v>
      </c>
      <c r="AY157" s="213" t="s">
        <v>125</v>
      </c>
      <c r="BK157" s="215">
        <f>SUM(BK158:BK166)</f>
        <v>0</v>
      </c>
    </row>
    <row r="158" s="2" customFormat="1" ht="24.15" customHeight="1">
      <c r="A158" s="37"/>
      <c r="B158" s="38"/>
      <c r="C158" s="218" t="s">
        <v>208</v>
      </c>
      <c r="D158" s="218" t="s">
        <v>127</v>
      </c>
      <c r="E158" s="219" t="s">
        <v>209</v>
      </c>
      <c r="F158" s="220" t="s">
        <v>210</v>
      </c>
      <c r="G158" s="221" t="s">
        <v>141</v>
      </c>
      <c r="H158" s="222">
        <v>1.2</v>
      </c>
      <c r="I158" s="223"/>
      <c r="J158" s="224">
        <f>ROUND(I158*H158,2)</f>
        <v>0</v>
      </c>
      <c r="K158" s="225"/>
      <c r="L158" s="43"/>
      <c r="M158" s="226" t="s">
        <v>1</v>
      </c>
      <c r="N158" s="227" t="s">
        <v>40</v>
      </c>
      <c r="O158" s="90"/>
      <c r="P158" s="228">
        <f>O158*H158</f>
        <v>0</v>
      </c>
      <c r="Q158" s="228">
        <v>0.20219000000000001</v>
      </c>
      <c r="R158" s="228">
        <f>Q158*H158</f>
        <v>0.24262800000000001</v>
      </c>
      <c r="S158" s="228">
        <v>0</v>
      </c>
      <c r="T158" s="229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30" t="s">
        <v>131</v>
      </c>
      <c r="AT158" s="230" t="s">
        <v>127</v>
      </c>
      <c r="AU158" s="230" t="s">
        <v>85</v>
      </c>
      <c r="AY158" s="16" t="s">
        <v>125</v>
      </c>
      <c r="BE158" s="231">
        <f>IF(N158="základní",J158,0)</f>
        <v>0</v>
      </c>
      <c r="BF158" s="231">
        <f>IF(N158="snížená",J158,0)</f>
        <v>0</v>
      </c>
      <c r="BG158" s="231">
        <f>IF(N158="zákl. přenesená",J158,0)</f>
        <v>0</v>
      </c>
      <c r="BH158" s="231">
        <f>IF(N158="sníž. přenesená",J158,0)</f>
        <v>0</v>
      </c>
      <c r="BI158" s="231">
        <f>IF(N158="nulová",J158,0)</f>
        <v>0</v>
      </c>
      <c r="BJ158" s="16" t="s">
        <v>83</v>
      </c>
      <c r="BK158" s="231">
        <f>ROUND(I158*H158,2)</f>
        <v>0</v>
      </c>
      <c r="BL158" s="16" t="s">
        <v>131</v>
      </c>
      <c r="BM158" s="230" t="s">
        <v>211</v>
      </c>
    </row>
    <row r="159" s="2" customFormat="1" ht="16.5" customHeight="1">
      <c r="A159" s="37"/>
      <c r="B159" s="38"/>
      <c r="C159" s="244" t="s">
        <v>212</v>
      </c>
      <c r="D159" s="244" t="s">
        <v>177</v>
      </c>
      <c r="E159" s="245" t="s">
        <v>213</v>
      </c>
      <c r="F159" s="246" t="s">
        <v>214</v>
      </c>
      <c r="G159" s="247" t="s">
        <v>141</v>
      </c>
      <c r="H159" s="248">
        <v>1.2</v>
      </c>
      <c r="I159" s="249"/>
      <c r="J159" s="250">
        <f>ROUND(I159*H159,2)</f>
        <v>0</v>
      </c>
      <c r="K159" s="251"/>
      <c r="L159" s="252"/>
      <c r="M159" s="253" t="s">
        <v>1</v>
      </c>
      <c r="N159" s="254" t="s">
        <v>40</v>
      </c>
      <c r="O159" s="90"/>
      <c r="P159" s="228">
        <f>O159*H159</f>
        <v>0</v>
      </c>
      <c r="Q159" s="228">
        <v>0.040000000000000001</v>
      </c>
      <c r="R159" s="228">
        <f>Q159*H159</f>
        <v>0.048000000000000001</v>
      </c>
      <c r="S159" s="228">
        <v>0</v>
      </c>
      <c r="T159" s="229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30" t="s">
        <v>164</v>
      </c>
      <c r="AT159" s="230" t="s">
        <v>177</v>
      </c>
      <c r="AU159" s="230" t="s">
        <v>85</v>
      </c>
      <c r="AY159" s="16" t="s">
        <v>125</v>
      </c>
      <c r="BE159" s="231">
        <f>IF(N159="základní",J159,0)</f>
        <v>0</v>
      </c>
      <c r="BF159" s="231">
        <f>IF(N159="snížená",J159,0)</f>
        <v>0</v>
      </c>
      <c r="BG159" s="231">
        <f>IF(N159="zákl. přenesená",J159,0)</f>
        <v>0</v>
      </c>
      <c r="BH159" s="231">
        <f>IF(N159="sníž. přenesená",J159,0)</f>
        <v>0</v>
      </c>
      <c r="BI159" s="231">
        <f>IF(N159="nulová",J159,0)</f>
        <v>0</v>
      </c>
      <c r="BJ159" s="16" t="s">
        <v>83</v>
      </c>
      <c r="BK159" s="231">
        <f>ROUND(I159*H159,2)</f>
        <v>0</v>
      </c>
      <c r="BL159" s="16" t="s">
        <v>131</v>
      </c>
      <c r="BM159" s="230" t="s">
        <v>215</v>
      </c>
    </row>
    <row r="160" s="2" customFormat="1" ht="33" customHeight="1">
      <c r="A160" s="37"/>
      <c r="B160" s="38"/>
      <c r="C160" s="218" t="s">
        <v>216</v>
      </c>
      <c r="D160" s="218" t="s">
        <v>127</v>
      </c>
      <c r="E160" s="219" t="s">
        <v>217</v>
      </c>
      <c r="F160" s="220" t="s">
        <v>218</v>
      </c>
      <c r="G160" s="221" t="s">
        <v>141</v>
      </c>
      <c r="H160" s="222">
        <v>184.09999999999999</v>
      </c>
      <c r="I160" s="223"/>
      <c r="J160" s="224">
        <f>ROUND(I160*H160,2)</f>
        <v>0</v>
      </c>
      <c r="K160" s="225"/>
      <c r="L160" s="43"/>
      <c r="M160" s="226" t="s">
        <v>1</v>
      </c>
      <c r="N160" s="227" t="s">
        <v>40</v>
      </c>
      <c r="O160" s="90"/>
      <c r="P160" s="228">
        <f>O160*H160</f>
        <v>0</v>
      </c>
      <c r="Q160" s="228">
        <v>0.1295</v>
      </c>
      <c r="R160" s="228">
        <f>Q160*H160</f>
        <v>23.840949999999999</v>
      </c>
      <c r="S160" s="228">
        <v>0</v>
      </c>
      <c r="T160" s="229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30" t="s">
        <v>131</v>
      </c>
      <c r="AT160" s="230" t="s">
        <v>127</v>
      </c>
      <c r="AU160" s="230" t="s">
        <v>85</v>
      </c>
      <c r="AY160" s="16" t="s">
        <v>125</v>
      </c>
      <c r="BE160" s="231">
        <f>IF(N160="základní",J160,0)</f>
        <v>0</v>
      </c>
      <c r="BF160" s="231">
        <f>IF(N160="snížená",J160,0)</f>
        <v>0</v>
      </c>
      <c r="BG160" s="231">
        <f>IF(N160="zákl. přenesená",J160,0)</f>
        <v>0</v>
      </c>
      <c r="BH160" s="231">
        <f>IF(N160="sníž. přenesená",J160,0)</f>
        <v>0</v>
      </c>
      <c r="BI160" s="231">
        <f>IF(N160="nulová",J160,0)</f>
        <v>0</v>
      </c>
      <c r="BJ160" s="16" t="s">
        <v>83</v>
      </c>
      <c r="BK160" s="231">
        <f>ROUND(I160*H160,2)</f>
        <v>0</v>
      </c>
      <c r="BL160" s="16" t="s">
        <v>131</v>
      </c>
      <c r="BM160" s="230" t="s">
        <v>219</v>
      </c>
    </row>
    <row r="161" s="13" customFormat="1">
      <c r="A161" s="13"/>
      <c r="B161" s="232"/>
      <c r="C161" s="233"/>
      <c r="D161" s="234" t="s">
        <v>136</v>
      </c>
      <c r="E161" s="235" t="s">
        <v>1</v>
      </c>
      <c r="F161" s="236" t="s">
        <v>220</v>
      </c>
      <c r="G161" s="233"/>
      <c r="H161" s="237">
        <v>184.09999999999999</v>
      </c>
      <c r="I161" s="238"/>
      <c r="J161" s="233"/>
      <c r="K161" s="233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136</v>
      </c>
      <c r="AU161" s="243" t="s">
        <v>85</v>
      </c>
      <c r="AV161" s="13" t="s">
        <v>85</v>
      </c>
      <c r="AW161" s="13" t="s">
        <v>32</v>
      </c>
      <c r="AX161" s="13" t="s">
        <v>83</v>
      </c>
      <c r="AY161" s="243" t="s">
        <v>125</v>
      </c>
    </row>
    <row r="162" s="2" customFormat="1" ht="21.75" customHeight="1">
      <c r="A162" s="37"/>
      <c r="B162" s="38"/>
      <c r="C162" s="244" t="s">
        <v>7</v>
      </c>
      <c r="D162" s="244" t="s">
        <v>177</v>
      </c>
      <c r="E162" s="245" t="s">
        <v>221</v>
      </c>
      <c r="F162" s="246" t="s">
        <v>222</v>
      </c>
      <c r="G162" s="247" t="s">
        <v>141</v>
      </c>
      <c r="H162" s="248">
        <v>193.30500000000001</v>
      </c>
      <c r="I162" s="249"/>
      <c r="J162" s="250">
        <f>ROUND(I162*H162,2)</f>
        <v>0</v>
      </c>
      <c r="K162" s="251"/>
      <c r="L162" s="252"/>
      <c r="M162" s="253" t="s">
        <v>1</v>
      </c>
      <c r="N162" s="254" t="s">
        <v>40</v>
      </c>
      <c r="O162" s="90"/>
      <c r="P162" s="228">
        <f>O162*H162</f>
        <v>0</v>
      </c>
      <c r="Q162" s="228">
        <v>0.048000000000000001</v>
      </c>
      <c r="R162" s="228">
        <f>Q162*H162</f>
        <v>9.2786400000000011</v>
      </c>
      <c r="S162" s="228">
        <v>0</v>
      </c>
      <c r="T162" s="229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30" t="s">
        <v>164</v>
      </c>
      <c r="AT162" s="230" t="s">
        <v>177</v>
      </c>
      <c r="AU162" s="230" t="s">
        <v>85</v>
      </c>
      <c r="AY162" s="16" t="s">
        <v>125</v>
      </c>
      <c r="BE162" s="231">
        <f>IF(N162="základní",J162,0)</f>
        <v>0</v>
      </c>
      <c r="BF162" s="231">
        <f>IF(N162="snížená",J162,0)</f>
        <v>0</v>
      </c>
      <c r="BG162" s="231">
        <f>IF(N162="zákl. přenesená",J162,0)</f>
        <v>0</v>
      </c>
      <c r="BH162" s="231">
        <f>IF(N162="sníž. přenesená",J162,0)</f>
        <v>0</v>
      </c>
      <c r="BI162" s="231">
        <f>IF(N162="nulová",J162,0)</f>
        <v>0</v>
      </c>
      <c r="BJ162" s="16" t="s">
        <v>83</v>
      </c>
      <c r="BK162" s="231">
        <f>ROUND(I162*H162,2)</f>
        <v>0</v>
      </c>
      <c r="BL162" s="16" t="s">
        <v>131</v>
      </c>
      <c r="BM162" s="230" t="s">
        <v>223</v>
      </c>
    </row>
    <row r="163" s="13" customFormat="1">
      <c r="A163" s="13"/>
      <c r="B163" s="232"/>
      <c r="C163" s="233"/>
      <c r="D163" s="234" t="s">
        <v>136</v>
      </c>
      <c r="E163" s="235" t="s">
        <v>1</v>
      </c>
      <c r="F163" s="236" t="s">
        <v>224</v>
      </c>
      <c r="G163" s="233"/>
      <c r="H163" s="237">
        <v>193.30500000000001</v>
      </c>
      <c r="I163" s="238"/>
      <c r="J163" s="233"/>
      <c r="K163" s="233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136</v>
      </c>
      <c r="AU163" s="243" t="s">
        <v>85</v>
      </c>
      <c r="AV163" s="13" t="s">
        <v>85</v>
      </c>
      <c r="AW163" s="13" t="s">
        <v>32</v>
      </c>
      <c r="AX163" s="13" t="s">
        <v>83</v>
      </c>
      <c r="AY163" s="243" t="s">
        <v>125</v>
      </c>
    </row>
    <row r="164" s="2" customFormat="1" ht="24.15" customHeight="1">
      <c r="A164" s="37"/>
      <c r="B164" s="38"/>
      <c r="C164" s="218" t="s">
        <v>225</v>
      </c>
      <c r="D164" s="218" t="s">
        <v>127</v>
      </c>
      <c r="E164" s="219" t="s">
        <v>226</v>
      </c>
      <c r="F164" s="220" t="s">
        <v>227</v>
      </c>
      <c r="G164" s="221" t="s">
        <v>150</v>
      </c>
      <c r="H164" s="222">
        <v>5.5199999999999996</v>
      </c>
      <c r="I164" s="223"/>
      <c r="J164" s="224">
        <f>ROUND(I164*H164,2)</f>
        <v>0</v>
      </c>
      <c r="K164" s="225"/>
      <c r="L164" s="43"/>
      <c r="M164" s="226" t="s">
        <v>1</v>
      </c>
      <c r="N164" s="227" t="s">
        <v>40</v>
      </c>
      <c r="O164" s="90"/>
      <c r="P164" s="228">
        <f>O164*H164</f>
        <v>0</v>
      </c>
      <c r="Q164" s="228">
        <v>2.2563399999999998</v>
      </c>
      <c r="R164" s="228">
        <f>Q164*H164</f>
        <v>12.454996799999998</v>
      </c>
      <c r="S164" s="228">
        <v>0</v>
      </c>
      <c r="T164" s="229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30" t="s">
        <v>131</v>
      </c>
      <c r="AT164" s="230" t="s">
        <v>127</v>
      </c>
      <c r="AU164" s="230" t="s">
        <v>85</v>
      </c>
      <c r="AY164" s="16" t="s">
        <v>125</v>
      </c>
      <c r="BE164" s="231">
        <f>IF(N164="základní",J164,0)</f>
        <v>0</v>
      </c>
      <c r="BF164" s="231">
        <f>IF(N164="snížená",J164,0)</f>
        <v>0</v>
      </c>
      <c r="BG164" s="231">
        <f>IF(N164="zákl. přenesená",J164,0)</f>
        <v>0</v>
      </c>
      <c r="BH164" s="231">
        <f>IF(N164="sníž. přenesená",J164,0)</f>
        <v>0</v>
      </c>
      <c r="BI164" s="231">
        <f>IF(N164="nulová",J164,0)</f>
        <v>0</v>
      </c>
      <c r="BJ164" s="16" t="s">
        <v>83</v>
      </c>
      <c r="BK164" s="231">
        <f>ROUND(I164*H164,2)</f>
        <v>0</v>
      </c>
      <c r="BL164" s="16" t="s">
        <v>131</v>
      </c>
      <c r="BM164" s="230" t="s">
        <v>228</v>
      </c>
    </row>
    <row r="165" s="13" customFormat="1">
      <c r="A165" s="13"/>
      <c r="B165" s="232"/>
      <c r="C165" s="233"/>
      <c r="D165" s="234" t="s">
        <v>136</v>
      </c>
      <c r="E165" s="235" t="s">
        <v>1</v>
      </c>
      <c r="F165" s="236" t="s">
        <v>229</v>
      </c>
      <c r="G165" s="233"/>
      <c r="H165" s="237">
        <v>5.5199999999999996</v>
      </c>
      <c r="I165" s="238"/>
      <c r="J165" s="233"/>
      <c r="K165" s="233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136</v>
      </c>
      <c r="AU165" s="243" t="s">
        <v>85</v>
      </c>
      <c r="AV165" s="13" t="s">
        <v>85</v>
      </c>
      <c r="AW165" s="13" t="s">
        <v>32</v>
      </c>
      <c r="AX165" s="13" t="s">
        <v>83</v>
      </c>
      <c r="AY165" s="243" t="s">
        <v>125</v>
      </c>
    </row>
    <row r="166" s="2" customFormat="1" ht="16.5" customHeight="1">
      <c r="A166" s="37"/>
      <c r="B166" s="38"/>
      <c r="C166" s="218" t="s">
        <v>230</v>
      </c>
      <c r="D166" s="218" t="s">
        <v>127</v>
      </c>
      <c r="E166" s="219" t="s">
        <v>231</v>
      </c>
      <c r="F166" s="220" t="s">
        <v>232</v>
      </c>
      <c r="G166" s="221" t="s">
        <v>233</v>
      </c>
      <c r="H166" s="222">
        <v>3</v>
      </c>
      <c r="I166" s="223"/>
      <c r="J166" s="224">
        <f>ROUND(I166*H166,2)</f>
        <v>0</v>
      </c>
      <c r="K166" s="225"/>
      <c r="L166" s="43"/>
      <c r="M166" s="226" t="s">
        <v>1</v>
      </c>
      <c r="N166" s="227" t="s">
        <v>40</v>
      </c>
      <c r="O166" s="90"/>
      <c r="P166" s="228">
        <f>O166*H166</f>
        <v>0</v>
      </c>
      <c r="Q166" s="228">
        <v>3.6875100000000001</v>
      </c>
      <c r="R166" s="228">
        <f>Q166*H166</f>
        <v>11.062530000000001</v>
      </c>
      <c r="S166" s="228">
        <v>0</v>
      </c>
      <c r="T166" s="229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30" t="s">
        <v>131</v>
      </c>
      <c r="AT166" s="230" t="s">
        <v>127</v>
      </c>
      <c r="AU166" s="230" t="s">
        <v>85</v>
      </c>
      <c r="AY166" s="16" t="s">
        <v>125</v>
      </c>
      <c r="BE166" s="231">
        <f>IF(N166="základní",J166,0)</f>
        <v>0</v>
      </c>
      <c r="BF166" s="231">
        <f>IF(N166="snížená",J166,0)</f>
        <v>0</v>
      </c>
      <c r="BG166" s="231">
        <f>IF(N166="zákl. přenesená",J166,0)</f>
        <v>0</v>
      </c>
      <c r="BH166" s="231">
        <f>IF(N166="sníž. přenesená",J166,0)</f>
        <v>0</v>
      </c>
      <c r="BI166" s="231">
        <f>IF(N166="nulová",J166,0)</f>
        <v>0</v>
      </c>
      <c r="BJ166" s="16" t="s">
        <v>83</v>
      </c>
      <c r="BK166" s="231">
        <f>ROUND(I166*H166,2)</f>
        <v>0</v>
      </c>
      <c r="BL166" s="16" t="s">
        <v>131</v>
      </c>
      <c r="BM166" s="230" t="s">
        <v>234</v>
      </c>
    </row>
    <row r="167" s="12" customFormat="1" ht="22.8" customHeight="1">
      <c r="A167" s="12"/>
      <c r="B167" s="202"/>
      <c r="C167" s="203"/>
      <c r="D167" s="204" t="s">
        <v>74</v>
      </c>
      <c r="E167" s="216" t="s">
        <v>235</v>
      </c>
      <c r="F167" s="216" t="s">
        <v>236</v>
      </c>
      <c r="G167" s="203"/>
      <c r="H167" s="203"/>
      <c r="I167" s="206"/>
      <c r="J167" s="217">
        <f>BK167</f>
        <v>0</v>
      </c>
      <c r="K167" s="203"/>
      <c r="L167" s="208"/>
      <c r="M167" s="209"/>
      <c r="N167" s="210"/>
      <c r="O167" s="210"/>
      <c r="P167" s="211">
        <f>SUM(P168:P172)</f>
        <v>0</v>
      </c>
      <c r="Q167" s="210"/>
      <c r="R167" s="211">
        <f>SUM(R168:R172)</f>
        <v>0</v>
      </c>
      <c r="S167" s="210"/>
      <c r="T167" s="212">
        <f>SUM(T168:T172)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13" t="s">
        <v>83</v>
      </c>
      <c r="AT167" s="214" t="s">
        <v>74</v>
      </c>
      <c r="AU167" s="214" t="s">
        <v>83</v>
      </c>
      <c r="AY167" s="213" t="s">
        <v>125</v>
      </c>
      <c r="BK167" s="215">
        <f>SUM(BK168:BK172)</f>
        <v>0</v>
      </c>
    </row>
    <row r="168" s="2" customFormat="1" ht="33" customHeight="1">
      <c r="A168" s="37"/>
      <c r="B168" s="38"/>
      <c r="C168" s="218" t="s">
        <v>237</v>
      </c>
      <c r="D168" s="218" t="s">
        <v>127</v>
      </c>
      <c r="E168" s="219" t="s">
        <v>238</v>
      </c>
      <c r="F168" s="220" t="s">
        <v>239</v>
      </c>
      <c r="G168" s="221" t="s">
        <v>161</v>
      </c>
      <c r="H168" s="222">
        <v>119</v>
      </c>
      <c r="I168" s="223"/>
      <c r="J168" s="224">
        <f>ROUND(I168*H168,2)</f>
        <v>0</v>
      </c>
      <c r="K168" s="225"/>
      <c r="L168" s="43"/>
      <c r="M168" s="226" t="s">
        <v>1</v>
      </c>
      <c r="N168" s="227" t="s">
        <v>40</v>
      </c>
      <c r="O168" s="90"/>
      <c r="P168" s="228">
        <f>O168*H168</f>
        <v>0</v>
      </c>
      <c r="Q168" s="228">
        <v>0</v>
      </c>
      <c r="R168" s="228">
        <f>Q168*H168</f>
        <v>0</v>
      </c>
      <c r="S168" s="228">
        <v>0</v>
      </c>
      <c r="T168" s="229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30" t="s">
        <v>131</v>
      </c>
      <c r="AT168" s="230" t="s">
        <v>127</v>
      </c>
      <c r="AU168" s="230" t="s">
        <v>85</v>
      </c>
      <c r="AY168" s="16" t="s">
        <v>125</v>
      </c>
      <c r="BE168" s="231">
        <f>IF(N168="základní",J168,0)</f>
        <v>0</v>
      </c>
      <c r="BF168" s="231">
        <f>IF(N168="snížená",J168,0)</f>
        <v>0</v>
      </c>
      <c r="BG168" s="231">
        <f>IF(N168="zákl. přenesená",J168,0)</f>
        <v>0</v>
      </c>
      <c r="BH168" s="231">
        <f>IF(N168="sníž. přenesená",J168,0)</f>
        <v>0</v>
      </c>
      <c r="BI168" s="231">
        <f>IF(N168="nulová",J168,0)</f>
        <v>0</v>
      </c>
      <c r="BJ168" s="16" t="s">
        <v>83</v>
      </c>
      <c r="BK168" s="231">
        <f>ROUND(I168*H168,2)</f>
        <v>0</v>
      </c>
      <c r="BL168" s="16" t="s">
        <v>131</v>
      </c>
      <c r="BM168" s="230" t="s">
        <v>240</v>
      </c>
    </row>
    <row r="169" s="13" customFormat="1">
      <c r="A169" s="13"/>
      <c r="B169" s="232"/>
      <c r="C169" s="233"/>
      <c r="D169" s="234" t="s">
        <v>136</v>
      </c>
      <c r="E169" s="235" t="s">
        <v>1</v>
      </c>
      <c r="F169" s="236" t="s">
        <v>241</v>
      </c>
      <c r="G169" s="233"/>
      <c r="H169" s="237">
        <v>119</v>
      </c>
      <c r="I169" s="238"/>
      <c r="J169" s="233"/>
      <c r="K169" s="233"/>
      <c r="L169" s="239"/>
      <c r="M169" s="240"/>
      <c r="N169" s="241"/>
      <c r="O169" s="241"/>
      <c r="P169" s="241"/>
      <c r="Q169" s="241"/>
      <c r="R169" s="241"/>
      <c r="S169" s="241"/>
      <c r="T169" s="24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3" t="s">
        <v>136</v>
      </c>
      <c r="AU169" s="243" t="s">
        <v>85</v>
      </c>
      <c r="AV169" s="13" t="s">
        <v>85</v>
      </c>
      <c r="AW169" s="13" t="s">
        <v>32</v>
      </c>
      <c r="AX169" s="13" t="s">
        <v>83</v>
      </c>
      <c r="AY169" s="243" t="s">
        <v>125</v>
      </c>
    </row>
    <row r="170" s="2" customFormat="1" ht="21.75" customHeight="1">
      <c r="A170" s="37"/>
      <c r="B170" s="38"/>
      <c r="C170" s="218" t="s">
        <v>242</v>
      </c>
      <c r="D170" s="218" t="s">
        <v>127</v>
      </c>
      <c r="E170" s="219" t="s">
        <v>243</v>
      </c>
      <c r="F170" s="220" t="s">
        <v>244</v>
      </c>
      <c r="G170" s="221" t="s">
        <v>161</v>
      </c>
      <c r="H170" s="222">
        <v>476</v>
      </c>
      <c r="I170" s="223"/>
      <c r="J170" s="224">
        <f>ROUND(I170*H170,2)</f>
        <v>0</v>
      </c>
      <c r="K170" s="225"/>
      <c r="L170" s="43"/>
      <c r="M170" s="226" t="s">
        <v>1</v>
      </c>
      <c r="N170" s="227" t="s">
        <v>40</v>
      </c>
      <c r="O170" s="90"/>
      <c r="P170" s="228">
        <f>O170*H170</f>
        <v>0</v>
      </c>
      <c r="Q170" s="228">
        <v>0</v>
      </c>
      <c r="R170" s="228">
        <f>Q170*H170</f>
        <v>0</v>
      </c>
      <c r="S170" s="228">
        <v>0</v>
      </c>
      <c r="T170" s="229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30" t="s">
        <v>131</v>
      </c>
      <c r="AT170" s="230" t="s">
        <v>127</v>
      </c>
      <c r="AU170" s="230" t="s">
        <v>85</v>
      </c>
      <c r="AY170" s="16" t="s">
        <v>125</v>
      </c>
      <c r="BE170" s="231">
        <f>IF(N170="základní",J170,0)</f>
        <v>0</v>
      </c>
      <c r="BF170" s="231">
        <f>IF(N170="snížená",J170,0)</f>
        <v>0</v>
      </c>
      <c r="BG170" s="231">
        <f>IF(N170="zákl. přenesená",J170,0)</f>
        <v>0</v>
      </c>
      <c r="BH170" s="231">
        <f>IF(N170="sníž. přenesená",J170,0)</f>
        <v>0</v>
      </c>
      <c r="BI170" s="231">
        <f>IF(N170="nulová",J170,0)</f>
        <v>0</v>
      </c>
      <c r="BJ170" s="16" t="s">
        <v>83</v>
      </c>
      <c r="BK170" s="231">
        <f>ROUND(I170*H170,2)</f>
        <v>0</v>
      </c>
      <c r="BL170" s="16" t="s">
        <v>131</v>
      </c>
      <c r="BM170" s="230" t="s">
        <v>245</v>
      </c>
    </row>
    <row r="171" s="13" customFormat="1">
      <c r="A171" s="13"/>
      <c r="B171" s="232"/>
      <c r="C171" s="233"/>
      <c r="D171" s="234" t="s">
        <v>136</v>
      </c>
      <c r="E171" s="235" t="s">
        <v>1</v>
      </c>
      <c r="F171" s="236" t="s">
        <v>246</v>
      </c>
      <c r="G171" s="233"/>
      <c r="H171" s="237">
        <v>476</v>
      </c>
      <c r="I171" s="238"/>
      <c r="J171" s="233"/>
      <c r="K171" s="233"/>
      <c r="L171" s="239"/>
      <c r="M171" s="240"/>
      <c r="N171" s="241"/>
      <c r="O171" s="241"/>
      <c r="P171" s="241"/>
      <c r="Q171" s="241"/>
      <c r="R171" s="241"/>
      <c r="S171" s="241"/>
      <c r="T171" s="24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3" t="s">
        <v>136</v>
      </c>
      <c r="AU171" s="243" t="s">
        <v>85</v>
      </c>
      <c r="AV171" s="13" t="s">
        <v>85</v>
      </c>
      <c r="AW171" s="13" t="s">
        <v>32</v>
      </c>
      <c r="AX171" s="13" t="s">
        <v>83</v>
      </c>
      <c r="AY171" s="243" t="s">
        <v>125</v>
      </c>
    </row>
    <row r="172" s="2" customFormat="1" ht="37.8" customHeight="1">
      <c r="A172" s="37"/>
      <c r="B172" s="38"/>
      <c r="C172" s="218" t="s">
        <v>247</v>
      </c>
      <c r="D172" s="218" t="s">
        <v>127</v>
      </c>
      <c r="E172" s="219" t="s">
        <v>248</v>
      </c>
      <c r="F172" s="220" t="s">
        <v>249</v>
      </c>
      <c r="G172" s="221" t="s">
        <v>161</v>
      </c>
      <c r="H172" s="222">
        <v>119</v>
      </c>
      <c r="I172" s="223"/>
      <c r="J172" s="224">
        <f>ROUND(I172*H172,2)</f>
        <v>0</v>
      </c>
      <c r="K172" s="225"/>
      <c r="L172" s="43"/>
      <c r="M172" s="226" t="s">
        <v>1</v>
      </c>
      <c r="N172" s="227" t="s">
        <v>40</v>
      </c>
      <c r="O172" s="90"/>
      <c r="P172" s="228">
        <f>O172*H172</f>
        <v>0</v>
      </c>
      <c r="Q172" s="228">
        <v>0</v>
      </c>
      <c r="R172" s="228">
        <f>Q172*H172</f>
        <v>0</v>
      </c>
      <c r="S172" s="228">
        <v>0</v>
      </c>
      <c r="T172" s="229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30" t="s">
        <v>131</v>
      </c>
      <c r="AT172" s="230" t="s">
        <v>127</v>
      </c>
      <c r="AU172" s="230" t="s">
        <v>85</v>
      </c>
      <c r="AY172" s="16" t="s">
        <v>125</v>
      </c>
      <c r="BE172" s="231">
        <f>IF(N172="základní",J172,0)</f>
        <v>0</v>
      </c>
      <c r="BF172" s="231">
        <f>IF(N172="snížená",J172,0)</f>
        <v>0</v>
      </c>
      <c r="BG172" s="231">
        <f>IF(N172="zákl. přenesená",J172,0)</f>
        <v>0</v>
      </c>
      <c r="BH172" s="231">
        <f>IF(N172="sníž. přenesená",J172,0)</f>
        <v>0</v>
      </c>
      <c r="BI172" s="231">
        <f>IF(N172="nulová",J172,0)</f>
        <v>0</v>
      </c>
      <c r="BJ172" s="16" t="s">
        <v>83</v>
      </c>
      <c r="BK172" s="231">
        <f>ROUND(I172*H172,2)</f>
        <v>0</v>
      </c>
      <c r="BL172" s="16" t="s">
        <v>131</v>
      </c>
      <c r="BM172" s="230" t="s">
        <v>250</v>
      </c>
    </row>
    <row r="173" s="12" customFormat="1" ht="22.8" customHeight="1">
      <c r="A173" s="12"/>
      <c r="B173" s="202"/>
      <c r="C173" s="203"/>
      <c r="D173" s="204" t="s">
        <v>74</v>
      </c>
      <c r="E173" s="216" t="s">
        <v>251</v>
      </c>
      <c r="F173" s="216" t="s">
        <v>252</v>
      </c>
      <c r="G173" s="203"/>
      <c r="H173" s="203"/>
      <c r="I173" s="206"/>
      <c r="J173" s="217">
        <f>BK173</f>
        <v>0</v>
      </c>
      <c r="K173" s="203"/>
      <c r="L173" s="208"/>
      <c r="M173" s="209"/>
      <c r="N173" s="210"/>
      <c r="O173" s="210"/>
      <c r="P173" s="211">
        <f>P174</f>
        <v>0</v>
      </c>
      <c r="Q173" s="210"/>
      <c r="R173" s="211">
        <f>R174</f>
        <v>0</v>
      </c>
      <c r="S173" s="210"/>
      <c r="T173" s="212">
        <f>T174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3" t="s">
        <v>83</v>
      </c>
      <c r="AT173" s="214" t="s">
        <v>74</v>
      </c>
      <c r="AU173" s="214" t="s">
        <v>83</v>
      </c>
      <c r="AY173" s="213" t="s">
        <v>125</v>
      </c>
      <c r="BK173" s="215">
        <f>BK174</f>
        <v>0</v>
      </c>
    </row>
    <row r="174" s="2" customFormat="1" ht="24.15" customHeight="1">
      <c r="A174" s="37"/>
      <c r="B174" s="38"/>
      <c r="C174" s="218" t="s">
        <v>253</v>
      </c>
      <c r="D174" s="218" t="s">
        <v>127</v>
      </c>
      <c r="E174" s="219" t="s">
        <v>254</v>
      </c>
      <c r="F174" s="220" t="s">
        <v>255</v>
      </c>
      <c r="G174" s="221" t="s">
        <v>161</v>
      </c>
      <c r="H174" s="222">
        <v>116.27800000000001</v>
      </c>
      <c r="I174" s="223"/>
      <c r="J174" s="224">
        <f>ROUND(I174*H174,2)</f>
        <v>0</v>
      </c>
      <c r="K174" s="225"/>
      <c r="L174" s="43"/>
      <c r="M174" s="226" t="s">
        <v>1</v>
      </c>
      <c r="N174" s="227" t="s">
        <v>40</v>
      </c>
      <c r="O174" s="90"/>
      <c r="P174" s="228">
        <f>O174*H174</f>
        <v>0</v>
      </c>
      <c r="Q174" s="228">
        <v>0</v>
      </c>
      <c r="R174" s="228">
        <f>Q174*H174</f>
        <v>0</v>
      </c>
      <c r="S174" s="228">
        <v>0</v>
      </c>
      <c r="T174" s="229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30" t="s">
        <v>131</v>
      </c>
      <c r="AT174" s="230" t="s">
        <v>127</v>
      </c>
      <c r="AU174" s="230" t="s">
        <v>85</v>
      </c>
      <c r="AY174" s="16" t="s">
        <v>125</v>
      </c>
      <c r="BE174" s="231">
        <f>IF(N174="základní",J174,0)</f>
        <v>0</v>
      </c>
      <c r="BF174" s="231">
        <f>IF(N174="snížená",J174,0)</f>
        <v>0</v>
      </c>
      <c r="BG174" s="231">
        <f>IF(N174="zákl. přenesená",J174,0)</f>
        <v>0</v>
      </c>
      <c r="BH174" s="231">
        <f>IF(N174="sníž. přenesená",J174,0)</f>
        <v>0</v>
      </c>
      <c r="BI174" s="231">
        <f>IF(N174="nulová",J174,0)</f>
        <v>0</v>
      </c>
      <c r="BJ174" s="16" t="s">
        <v>83</v>
      </c>
      <c r="BK174" s="231">
        <f>ROUND(I174*H174,2)</f>
        <v>0</v>
      </c>
      <c r="BL174" s="16" t="s">
        <v>131</v>
      </c>
      <c r="BM174" s="230" t="s">
        <v>256</v>
      </c>
    </row>
    <row r="175" s="12" customFormat="1" ht="25.92" customHeight="1">
      <c r="A175" s="12"/>
      <c r="B175" s="202"/>
      <c r="C175" s="203"/>
      <c r="D175" s="204" t="s">
        <v>74</v>
      </c>
      <c r="E175" s="205" t="s">
        <v>257</v>
      </c>
      <c r="F175" s="205" t="s">
        <v>258</v>
      </c>
      <c r="G175" s="203"/>
      <c r="H175" s="203"/>
      <c r="I175" s="206"/>
      <c r="J175" s="207">
        <f>BK175</f>
        <v>0</v>
      </c>
      <c r="K175" s="203"/>
      <c r="L175" s="208"/>
      <c r="M175" s="209"/>
      <c r="N175" s="210"/>
      <c r="O175" s="210"/>
      <c r="P175" s="211">
        <f>P176</f>
        <v>0</v>
      </c>
      <c r="Q175" s="210"/>
      <c r="R175" s="211">
        <f>R176</f>
        <v>0.20282999999999998</v>
      </c>
      <c r="S175" s="210"/>
      <c r="T175" s="212">
        <f>T176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13" t="s">
        <v>85</v>
      </c>
      <c r="AT175" s="214" t="s">
        <v>74</v>
      </c>
      <c r="AU175" s="214" t="s">
        <v>75</v>
      </c>
      <c r="AY175" s="213" t="s">
        <v>125</v>
      </c>
      <c r="BK175" s="215">
        <f>BK176</f>
        <v>0</v>
      </c>
    </row>
    <row r="176" s="12" customFormat="1" ht="22.8" customHeight="1">
      <c r="A176" s="12"/>
      <c r="B176" s="202"/>
      <c r="C176" s="203"/>
      <c r="D176" s="204" t="s">
        <v>74</v>
      </c>
      <c r="E176" s="216" t="s">
        <v>259</v>
      </c>
      <c r="F176" s="216" t="s">
        <v>260</v>
      </c>
      <c r="G176" s="203"/>
      <c r="H176" s="203"/>
      <c r="I176" s="206"/>
      <c r="J176" s="217">
        <f>BK176</f>
        <v>0</v>
      </c>
      <c r="K176" s="203"/>
      <c r="L176" s="208"/>
      <c r="M176" s="209"/>
      <c r="N176" s="210"/>
      <c r="O176" s="210"/>
      <c r="P176" s="211">
        <f>SUM(P177:P179)</f>
        <v>0</v>
      </c>
      <c r="Q176" s="210"/>
      <c r="R176" s="211">
        <f>SUM(R177:R179)</f>
        <v>0.20282999999999998</v>
      </c>
      <c r="S176" s="210"/>
      <c r="T176" s="212">
        <f>SUM(T177:T179)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3" t="s">
        <v>85</v>
      </c>
      <c r="AT176" s="214" t="s">
        <v>74</v>
      </c>
      <c r="AU176" s="214" t="s">
        <v>83</v>
      </c>
      <c r="AY176" s="213" t="s">
        <v>125</v>
      </c>
      <c r="BK176" s="215">
        <f>SUM(BK177:BK179)</f>
        <v>0</v>
      </c>
    </row>
    <row r="177" s="2" customFormat="1" ht="16.5" customHeight="1">
      <c r="A177" s="37"/>
      <c r="B177" s="38"/>
      <c r="C177" s="218" t="s">
        <v>261</v>
      </c>
      <c r="D177" s="218" t="s">
        <v>127</v>
      </c>
      <c r="E177" s="219" t="s">
        <v>262</v>
      </c>
      <c r="F177" s="220" t="s">
        <v>263</v>
      </c>
      <c r="G177" s="221" t="s">
        <v>233</v>
      </c>
      <c r="H177" s="222">
        <v>3</v>
      </c>
      <c r="I177" s="223"/>
      <c r="J177" s="224">
        <f>ROUND(I177*H177,2)</f>
        <v>0</v>
      </c>
      <c r="K177" s="225"/>
      <c r="L177" s="43"/>
      <c r="M177" s="226" t="s">
        <v>1</v>
      </c>
      <c r="N177" s="227" t="s">
        <v>40</v>
      </c>
      <c r="O177" s="90"/>
      <c r="P177" s="228">
        <f>O177*H177</f>
        <v>0</v>
      </c>
      <c r="Q177" s="228">
        <v>0.00165</v>
      </c>
      <c r="R177" s="228">
        <f>Q177*H177</f>
        <v>0.0049499999999999995</v>
      </c>
      <c r="S177" s="228">
        <v>0</v>
      </c>
      <c r="T177" s="229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30" t="s">
        <v>198</v>
      </c>
      <c r="AT177" s="230" t="s">
        <v>127</v>
      </c>
      <c r="AU177" s="230" t="s">
        <v>85</v>
      </c>
      <c r="AY177" s="16" t="s">
        <v>125</v>
      </c>
      <c r="BE177" s="231">
        <f>IF(N177="základní",J177,0)</f>
        <v>0</v>
      </c>
      <c r="BF177" s="231">
        <f>IF(N177="snížená",J177,0)</f>
        <v>0</v>
      </c>
      <c r="BG177" s="231">
        <f>IF(N177="zákl. přenesená",J177,0)</f>
        <v>0</v>
      </c>
      <c r="BH177" s="231">
        <f>IF(N177="sníž. přenesená",J177,0)</f>
        <v>0</v>
      </c>
      <c r="BI177" s="231">
        <f>IF(N177="nulová",J177,0)</f>
        <v>0</v>
      </c>
      <c r="BJ177" s="16" t="s">
        <v>83</v>
      </c>
      <c r="BK177" s="231">
        <f>ROUND(I177*H177,2)</f>
        <v>0</v>
      </c>
      <c r="BL177" s="16" t="s">
        <v>198</v>
      </c>
      <c r="BM177" s="230" t="s">
        <v>264</v>
      </c>
    </row>
    <row r="178" s="2" customFormat="1" ht="24.15" customHeight="1">
      <c r="A178" s="37"/>
      <c r="B178" s="38"/>
      <c r="C178" s="244" t="s">
        <v>265</v>
      </c>
      <c r="D178" s="244" t="s">
        <v>177</v>
      </c>
      <c r="E178" s="245" t="s">
        <v>266</v>
      </c>
      <c r="F178" s="246" t="s">
        <v>267</v>
      </c>
      <c r="G178" s="247" t="s">
        <v>233</v>
      </c>
      <c r="H178" s="248">
        <v>3</v>
      </c>
      <c r="I178" s="249"/>
      <c r="J178" s="250">
        <f>ROUND(I178*H178,2)</f>
        <v>0</v>
      </c>
      <c r="K178" s="251"/>
      <c r="L178" s="252"/>
      <c r="M178" s="253" t="s">
        <v>1</v>
      </c>
      <c r="N178" s="254" t="s">
        <v>40</v>
      </c>
      <c r="O178" s="90"/>
      <c r="P178" s="228">
        <f>O178*H178</f>
        <v>0</v>
      </c>
      <c r="Q178" s="228">
        <v>0.030599999999999999</v>
      </c>
      <c r="R178" s="228">
        <f>Q178*H178</f>
        <v>0.091799999999999993</v>
      </c>
      <c r="S178" s="228">
        <v>0</v>
      </c>
      <c r="T178" s="229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30" t="s">
        <v>268</v>
      </c>
      <c r="AT178" s="230" t="s">
        <v>177</v>
      </c>
      <c r="AU178" s="230" t="s">
        <v>85</v>
      </c>
      <c r="AY178" s="16" t="s">
        <v>125</v>
      </c>
      <c r="BE178" s="231">
        <f>IF(N178="základní",J178,0)</f>
        <v>0</v>
      </c>
      <c r="BF178" s="231">
        <f>IF(N178="snížená",J178,0)</f>
        <v>0</v>
      </c>
      <c r="BG178" s="231">
        <f>IF(N178="zákl. přenesená",J178,0)</f>
        <v>0</v>
      </c>
      <c r="BH178" s="231">
        <f>IF(N178="sníž. přenesená",J178,0)</f>
        <v>0</v>
      </c>
      <c r="BI178" s="231">
        <f>IF(N178="nulová",J178,0)</f>
        <v>0</v>
      </c>
      <c r="BJ178" s="16" t="s">
        <v>83</v>
      </c>
      <c r="BK178" s="231">
        <f>ROUND(I178*H178,2)</f>
        <v>0</v>
      </c>
      <c r="BL178" s="16" t="s">
        <v>198</v>
      </c>
      <c r="BM178" s="230" t="s">
        <v>269</v>
      </c>
    </row>
    <row r="179" s="2" customFormat="1" ht="16.5" customHeight="1">
      <c r="A179" s="37"/>
      <c r="B179" s="38"/>
      <c r="C179" s="218" t="s">
        <v>270</v>
      </c>
      <c r="D179" s="218" t="s">
        <v>127</v>
      </c>
      <c r="E179" s="219" t="s">
        <v>271</v>
      </c>
      <c r="F179" s="220" t="s">
        <v>272</v>
      </c>
      <c r="G179" s="221" t="s">
        <v>233</v>
      </c>
      <c r="H179" s="222">
        <v>4</v>
      </c>
      <c r="I179" s="223"/>
      <c r="J179" s="224">
        <f>ROUND(I179*H179,2)</f>
        <v>0</v>
      </c>
      <c r="K179" s="225"/>
      <c r="L179" s="43"/>
      <c r="M179" s="226" t="s">
        <v>1</v>
      </c>
      <c r="N179" s="227" t="s">
        <v>40</v>
      </c>
      <c r="O179" s="90"/>
      <c r="P179" s="228">
        <f>O179*H179</f>
        <v>0</v>
      </c>
      <c r="Q179" s="228">
        <v>0.026519999999999998</v>
      </c>
      <c r="R179" s="228">
        <f>Q179*H179</f>
        <v>0.10607999999999999</v>
      </c>
      <c r="S179" s="228">
        <v>0</v>
      </c>
      <c r="T179" s="229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30" t="s">
        <v>198</v>
      </c>
      <c r="AT179" s="230" t="s">
        <v>127</v>
      </c>
      <c r="AU179" s="230" t="s">
        <v>85</v>
      </c>
      <c r="AY179" s="16" t="s">
        <v>125</v>
      </c>
      <c r="BE179" s="231">
        <f>IF(N179="základní",J179,0)</f>
        <v>0</v>
      </c>
      <c r="BF179" s="231">
        <f>IF(N179="snížená",J179,0)</f>
        <v>0</v>
      </c>
      <c r="BG179" s="231">
        <f>IF(N179="zákl. přenesená",J179,0)</f>
        <v>0</v>
      </c>
      <c r="BH179" s="231">
        <f>IF(N179="sníž. přenesená",J179,0)</f>
        <v>0</v>
      </c>
      <c r="BI179" s="231">
        <f>IF(N179="nulová",J179,0)</f>
        <v>0</v>
      </c>
      <c r="BJ179" s="16" t="s">
        <v>83</v>
      </c>
      <c r="BK179" s="231">
        <f>ROUND(I179*H179,2)</f>
        <v>0</v>
      </c>
      <c r="BL179" s="16" t="s">
        <v>198</v>
      </c>
      <c r="BM179" s="230" t="s">
        <v>273</v>
      </c>
    </row>
    <row r="180" s="12" customFormat="1" ht="25.92" customHeight="1">
      <c r="A180" s="12"/>
      <c r="B180" s="202"/>
      <c r="C180" s="203"/>
      <c r="D180" s="204" t="s">
        <v>74</v>
      </c>
      <c r="E180" s="205" t="s">
        <v>274</v>
      </c>
      <c r="F180" s="205" t="s">
        <v>275</v>
      </c>
      <c r="G180" s="203"/>
      <c r="H180" s="203"/>
      <c r="I180" s="206"/>
      <c r="J180" s="207">
        <f>BK180</f>
        <v>0</v>
      </c>
      <c r="K180" s="203"/>
      <c r="L180" s="208"/>
      <c r="M180" s="209"/>
      <c r="N180" s="210"/>
      <c r="O180" s="210"/>
      <c r="P180" s="211">
        <f>P181</f>
        <v>0</v>
      </c>
      <c r="Q180" s="210"/>
      <c r="R180" s="211">
        <f>R181</f>
        <v>0</v>
      </c>
      <c r="S180" s="210"/>
      <c r="T180" s="212">
        <f>T181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13" t="s">
        <v>131</v>
      </c>
      <c r="AT180" s="214" t="s">
        <v>74</v>
      </c>
      <c r="AU180" s="214" t="s">
        <v>75</v>
      </c>
      <c r="AY180" s="213" t="s">
        <v>125</v>
      </c>
      <c r="BK180" s="215">
        <f>BK181</f>
        <v>0</v>
      </c>
    </row>
    <row r="181" s="2" customFormat="1" ht="37.8" customHeight="1">
      <c r="A181" s="37"/>
      <c r="B181" s="38"/>
      <c r="C181" s="218" t="s">
        <v>276</v>
      </c>
      <c r="D181" s="218" t="s">
        <v>127</v>
      </c>
      <c r="E181" s="219" t="s">
        <v>277</v>
      </c>
      <c r="F181" s="220" t="s">
        <v>278</v>
      </c>
      <c r="G181" s="221" t="s">
        <v>279</v>
      </c>
      <c r="H181" s="222">
        <v>20</v>
      </c>
      <c r="I181" s="223"/>
      <c r="J181" s="224">
        <f>ROUND(I181*H181,2)</f>
        <v>0</v>
      </c>
      <c r="K181" s="225"/>
      <c r="L181" s="43"/>
      <c r="M181" s="226" t="s">
        <v>1</v>
      </c>
      <c r="N181" s="227" t="s">
        <v>40</v>
      </c>
      <c r="O181" s="90"/>
      <c r="P181" s="228">
        <f>O181*H181</f>
        <v>0</v>
      </c>
      <c r="Q181" s="228">
        <v>0</v>
      </c>
      <c r="R181" s="228">
        <f>Q181*H181</f>
        <v>0</v>
      </c>
      <c r="S181" s="228">
        <v>0</v>
      </c>
      <c r="T181" s="229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30" t="s">
        <v>280</v>
      </c>
      <c r="AT181" s="230" t="s">
        <v>127</v>
      </c>
      <c r="AU181" s="230" t="s">
        <v>83</v>
      </c>
      <c r="AY181" s="16" t="s">
        <v>125</v>
      </c>
      <c r="BE181" s="231">
        <f>IF(N181="základní",J181,0)</f>
        <v>0</v>
      </c>
      <c r="BF181" s="231">
        <f>IF(N181="snížená",J181,0)</f>
        <v>0</v>
      </c>
      <c r="BG181" s="231">
        <f>IF(N181="zákl. přenesená",J181,0)</f>
        <v>0</v>
      </c>
      <c r="BH181" s="231">
        <f>IF(N181="sníž. přenesená",J181,0)</f>
        <v>0</v>
      </c>
      <c r="BI181" s="231">
        <f>IF(N181="nulová",J181,0)</f>
        <v>0</v>
      </c>
      <c r="BJ181" s="16" t="s">
        <v>83</v>
      </c>
      <c r="BK181" s="231">
        <f>ROUND(I181*H181,2)</f>
        <v>0</v>
      </c>
      <c r="BL181" s="16" t="s">
        <v>280</v>
      </c>
      <c r="BM181" s="230" t="s">
        <v>281</v>
      </c>
    </row>
    <row r="182" s="12" customFormat="1" ht="25.92" customHeight="1">
      <c r="A182" s="12"/>
      <c r="B182" s="202"/>
      <c r="C182" s="203"/>
      <c r="D182" s="204" t="s">
        <v>74</v>
      </c>
      <c r="E182" s="205" t="s">
        <v>282</v>
      </c>
      <c r="F182" s="205" t="s">
        <v>283</v>
      </c>
      <c r="G182" s="203"/>
      <c r="H182" s="203"/>
      <c r="I182" s="206"/>
      <c r="J182" s="207">
        <f>BK182</f>
        <v>0</v>
      </c>
      <c r="K182" s="203"/>
      <c r="L182" s="208"/>
      <c r="M182" s="209"/>
      <c r="N182" s="210"/>
      <c r="O182" s="210"/>
      <c r="P182" s="211">
        <f>P183+P185</f>
        <v>0</v>
      </c>
      <c r="Q182" s="210"/>
      <c r="R182" s="211">
        <f>R183+R185</f>
        <v>0</v>
      </c>
      <c r="S182" s="210"/>
      <c r="T182" s="212">
        <f>T183+T185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13" t="s">
        <v>147</v>
      </c>
      <c r="AT182" s="214" t="s">
        <v>74</v>
      </c>
      <c r="AU182" s="214" t="s">
        <v>75</v>
      </c>
      <c r="AY182" s="213" t="s">
        <v>125</v>
      </c>
      <c r="BK182" s="215">
        <f>BK183+BK185</f>
        <v>0</v>
      </c>
    </row>
    <row r="183" s="12" customFormat="1" ht="22.8" customHeight="1">
      <c r="A183" s="12"/>
      <c r="B183" s="202"/>
      <c r="C183" s="203"/>
      <c r="D183" s="204" t="s">
        <v>74</v>
      </c>
      <c r="E183" s="216" t="s">
        <v>284</v>
      </c>
      <c r="F183" s="216" t="s">
        <v>285</v>
      </c>
      <c r="G183" s="203"/>
      <c r="H183" s="203"/>
      <c r="I183" s="206"/>
      <c r="J183" s="217">
        <f>BK183</f>
        <v>0</v>
      </c>
      <c r="K183" s="203"/>
      <c r="L183" s="208"/>
      <c r="M183" s="209"/>
      <c r="N183" s="210"/>
      <c r="O183" s="210"/>
      <c r="P183" s="211">
        <f>P184</f>
        <v>0</v>
      </c>
      <c r="Q183" s="210"/>
      <c r="R183" s="211">
        <f>R184</f>
        <v>0</v>
      </c>
      <c r="S183" s="210"/>
      <c r="T183" s="212">
        <f>T184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13" t="s">
        <v>147</v>
      </c>
      <c r="AT183" s="214" t="s">
        <v>74</v>
      </c>
      <c r="AU183" s="214" t="s">
        <v>83</v>
      </c>
      <c r="AY183" s="213" t="s">
        <v>125</v>
      </c>
      <c r="BK183" s="215">
        <f>BK184</f>
        <v>0</v>
      </c>
    </row>
    <row r="184" s="2" customFormat="1" ht="16.5" customHeight="1">
      <c r="A184" s="37"/>
      <c r="B184" s="38"/>
      <c r="C184" s="218" t="s">
        <v>286</v>
      </c>
      <c r="D184" s="218" t="s">
        <v>127</v>
      </c>
      <c r="E184" s="219" t="s">
        <v>287</v>
      </c>
      <c r="F184" s="220" t="s">
        <v>285</v>
      </c>
      <c r="G184" s="221" t="s">
        <v>288</v>
      </c>
      <c r="H184" s="222">
        <v>1</v>
      </c>
      <c r="I184" s="223"/>
      <c r="J184" s="224">
        <f>ROUND(I184*H184,2)</f>
        <v>0</v>
      </c>
      <c r="K184" s="225"/>
      <c r="L184" s="43"/>
      <c r="M184" s="226" t="s">
        <v>1</v>
      </c>
      <c r="N184" s="227" t="s">
        <v>40</v>
      </c>
      <c r="O184" s="90"/>
      <c r="P184" s="228">
        <f>O184*H184</f>
        <v>0</v>
      </c>
      <c r="Q184" s="228">
        <v>0</v>
      </c>
      <c r="R184" s="228">
        <f>Q184*H184</f>
        <v>0</v>
      </c>
      <c r="S184" s="228">
        <v>0</v>
      </c>
      <c r="T184" s="229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30" t="s">
        <v>289</v>
      </c>
      <c r="AT184" s="230" t="s">
        <v>127</v>
      </c>
      <c r="AU184" s="230" t="s">
        <v>85</v>
      </c>
      <c r="AY184" s="16" t="s">
        <v>125</v>
      </c>
      <c r="BE184" s="231">
        <f>IF(N184="základní",J184,0)</f>
        <v>0</v>
      </c>
      <c r="BF184" s="231">
        <f>IF(N184="snížená",J184,0)</f>
        <v>0</v>
      </c>
      <c r="BG184" s="231">
        <f>IF(N184="zákl. přenesená",J184,0)</f>
        <v>0</v>
      </c>
      <c r="BH184" s="231">
        <f>IF(N184="sníž. přenesená",J184,0)</f>
        <v>0</v>
      </c>
      <c r="BI184" s="231">
        <f>IF(N184="nulová",J184,0)</f>
        <v>0</v>
      </c>
      <c r="BJ184" s="16" t="s">
        <v>83</v>
      </c>
      <c r="BK184" s="231">
        <f>ROUND(I184*H184,2)</f>
        <v>0</v>
      </c>
      <c r="BL184" s="16" t="s">
        <v>289</v>
      </c>
      <c r="BM184" s="230" t="s">
        <v>290</v>
      </c>
    </row>
    <row r="185" s="12" customFormat="1" ht="22.8" customHeight="1">
      <c r="A185" s="12"/>
      <c r="B185" s="202"/>
      <c r="C185" s="203"/>
      <c r="D185" s="204" t="s">
        <v>74</v>
      </c>
      <c r="E185" s="216" t="s">
        <v>291</v>
      </c>
      <c r="F185" s="216" t="s">
        <v>292</v>
      </c>
      <c r="G185" s="203"/>
      <c r="H185" s="203"/>
      <c r="I185" s="206"/>
      <c r="J185" s="217">
        <f>BK185</f>
        <v>0</v>
      </c>
      <c r="K185" s="203"/>
      <c r="L185" s="208"/>
      <c r="M185" s="209"/>
      <c r="N185" s="210"/>
      <c r="O185" s="210"/>
      <c r="P185" s="211">
        <f>P186</f>
        <v>0</v>
      </c>
      <c r="Q185" s="210"/>
      <c r="R185" s="211">
        <f>R186</f>
        <v>0</v>
      </c>
      <c r="S185" s="210"/>
      <c r="T185" s="212">
        <f>T186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3" t="s">
        <v>147</v>
      </c>
      <c r="AT185" s="214" t="s">
        <v>74</v>
      </c>
      <c r="AU185" s="214" t="s">
        <v>83</v>
      </c>
      <c r="AY185" s="213" t="s">
        <v>125</v>
      </c>
      <c r="BK185" s="215">
        <f>BK186</f>
        <v>0</v>
      </c>
    </row>
    <row r="186" s="2" customFormat="1" ht="16.5" customHeight="1">
      <c r="A186" s="37"/>
      <c r="B186" s="38"/>
      <c r="C186" s="218" t="s">
        <v>268</v>
      </c>
      <c r="D186" s="218" t="s">
        <v>127</v>
      </c>
      <c r="E186" s="219" t="s">
        <v>293</v>
      </c>
      <c r="F186" s="220" t="s">
        <v>292</v>
      </c>
      <c r="G186" s="221" t="s">
        <v>288</v>
      </c>
      <c r="H186" s="222">
        <v>1</v>
      </c>
      <c r="I186" s="223"/>
      <c r="J186" s="224">
        <f>ROUND(I186*H186,2)</f>
        <v>0</v>
      </c>
      <c r="K186" s="225"/>
      <c r="L186" s="43"/>
      <c r="M186" s="255" t="s">
        <v>1</v>
      </c>
      <c r="N186" s="256" t="s">
        <v>40</v>
      </c>
      <c r="O186" s="257"/>
      <c r="P186" s="258">
        <f>O186*H186</f>
        <v>0</v>
      </c>
      <c r="Q186" s="258">
        <v>0</v>
      </c>
      <c r="R186" s="258">
        <f>Q186*H186</f>
        <v>0</v>
      </c>
      <c r="S186" s="258">
        <v>0</v>
      </c>
      <c r="T186" s="259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30" t="s">
        <v>289</v>
      </c>
      <c r="AT186" s="230" t="s">
        <v>127</v>
      </c>
      <c r="AU186" s="230" t="s">
        <v>85</v>
      </c>
      <c r="AY186" s="16" t="s">
        <v>125</v>
      </c>
      <c r="BE186" s="231">
        <f>IF(N186="základní",J186,0)</f>
        <v>0</v>
      </c>
      <c r="BF186" s="231">
        <f>IF(N186="snížená",J186,0)</f>
        <v>0</v>
      </c>
      <c r="BG186" s="231">
        <f>IF(N186="zákl. přenesená",J186,0)</f>
        <v>0</v>
      </c>
      <c r="BH186" s="231">
        <f>IF(N186="sníž. přenesená",J186,0)</f>
        <v>0</v>
      </c>
      <c r="BI186" s="231">
        <f>IF(N186="nulová",J186,0)</f>
        <v>0</v>
      </c>
      <c r="BJ186" s="16" t="s">
        <v>83</v>
      </c>
      <c r="BK186" s="231">
        <f>ROUND(I186*H186,2)</f>
        <v>0</v>
      </c>
      <c r="BL186" s="16" t="s">
        <v>289</v>
      </c>
      <c r="BM186" s="230" t="s">
        <v>294</v>
      </c>
    </row>
    <row r="187" s="2" customFormat="1" ht="6.96" customHeight="1">
      <c r="A187" s="37"/>
      <c r="B187" s="65"/>
      <c r="C187" s="66"/>
      <c r="D187" s="66"/>
      <c r="E187" s="66"/>
      <c r="F187" s="66"/>
      <c r="G187" s="66"/>
      <c r="H187" s="66"/>
      <c r="I187" s="66"/>
      <c r="J187" s="66"/>
      <c r="K187" s="66"/>
      <c r="L187" s="43"/>
      <c r="M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</row>
  </sheetData>
  <sheetProtection sheet="1" autoFilter="0" formatColumns="0" formatRows="0" objects="1" scenarios="1" spinCount="100000" saltValue="CxyAXNnLUMUc3TiMyf7OwiuZMNCcY9FtYS9ulu9UvS2SKvJbHOu6sTi+exnBq2FSkUipT9M+6kXpLkI8uHE4eQ==" hashValue="Kvp0k/Vihbn+w/LfsiDEnwJ9t/6arZt64H6NNKan4SCkiXbSXZ/4vyVO0PQ5/LcskzP9fCu2YDlcYnGwkxVpxg==" algorithmName="SHA-512" password="CC35"/>
  <autoFilter ref="C128:K186"/>
  <mergeCells count="9">
    <mergeCell ref="E7:H7"/>
    <mergeCell ref="E9:H9"/>
    <mergeCell ref="E18:H18"/>
    <mergeCell ref="E27:H27"/>
    <mergeCell ref="E85:H85"/>
    <mergeCell ref="E87:H8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88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85</v>
      </c>
    </row>
    <row r="4" s="1" customFormat="1" ht="24.96" customHeight="1">
      <c r="B4" s="19"/>
      <c r="D4" s="137" t="s">
        <v>89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Město Žacléř - oprava chodníků Na Pilíři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90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295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22. 10. 2023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tr">
        <f>IF('Rekapitulace stavby'!E11="","",'Rekapitulace stavby'!E11)</f>
        <v xml:space="preserve"> </v>
      </c>
      <c r="F15" s="37"/>
      <c r="G15" s="37"/>
      <c r="H15" s="37"/>
      <c r="I15" s="139" t="s">
        <v>27</v>
      </c>
      <c r="J15" s="142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31</v>
      </c>
      <c r="F21" s="37"/>
      <c r="G21" s="37"/>
      <c r="H21" s="37"/>
      <c r="I21" s="139" t="s">
        <v>27</v>
      </c>
      <c r="J21" s="142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33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31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34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35</v>
      </c>
      <c r="E30" s="37"/>
      <c r="F30" s="37"/>
      <c r="G30" s="37"/>
      <c r="H30" s="37"/>
      <c r="I30" s="37"/>
      <c r="J30" s="150">
        <f>ROUND(J128,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37</v>
      </c>
      <c r="G32" s="37"/>
      <c r="H32" s="37"/>
      <c r="I32" s="151" t="s">
        <v>36</v>
      </c>
      <c r="J32" s="151" t="s">
        <v>38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39</v>
      </c>
      <c r="E33" s="139" t="s">
        <v>40</v>
      </c>
      <c r="F33" s="153">
        <f>ROUND((SUM(BE128:BE201)),  2)</f>
        <v>0</v>
      </c>
      <c r="G33" s="37"/>
      <c r="H33" s="37"/>
      <c r="I33" s="154">
        <v>0.20999999999999999</v>
      </c>
      <c r="J33" s="153">
        <f>ROUND(((SUM(BE128:BE201))*I33),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41</v>
      </c>
      <c r="F34" s="153">
        <f>ROUND((SUM(BF128:BF201)),  2)</f>
        <v>0</v>
      </c>
      <c r="G34" s="37"/>
      <c r="H34" s="37"/>
      <c r="I34" s="154">
        <v>0.12</v>
      </c>
      <c r="J34" s="153">
        <f>ROUND(((SUM(BF128:BF201))*I34),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42</v>
      </c>
      <c r="F35" s="153">
        <f>ROUND((SUM(BG128:BG201)),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43</v>
      </c>
      <c r="F36" s="153">
        <f>ROUND((SUM(BH128:BH201)),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44</v>
      </c>
      <c r="F37" s="153">
        <f>ROUND((SUM(BI128:BI201)),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45</v>
      </c>
      <c r="E39" s="157"/>
      <c r="F39" s="157"/>
      <c r="G39" s="158" t="s">
        <v>46</v>
      </c>
      <c r="H39" s="159" t="s">
        <v>47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48</v>
      </c>
      <c r="E50" s="163"/>
      <c r="F50" s="163"/>
      <c r="G50" s="162" t="s">
        <v>49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50</v>
      </c>
      <c r="E61" s="165"/>
      <c r="F61" s="166" t="s">
        <v>51</v>
      </c>
      <c r="G61" s="164" t="s">
        <v>50</v>
      </c>
      <c r="H61" s="165"/>
      <c r="I61" s="165"/>
      <c r="J61" s="167" t="s">
        <v>51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52</v>
      </c>
      <c r="E65" s="168"/>
      <c r="F65" s="168"/>
      <c r="G65" s="162" t="s">
        <v>53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50</v>
      </c>
      <c r="E76" s="165"/>
      <c r="F76" s="166" t="s">
        <v>51</v>
      </c>
      <c r="G76" s="164" t="s">
        <v>50</v>
      </c>
      <c r="H76" s="165"/>
      <c r="I76" s="165"/>
      <c r="J76" s="167" t="s">
        <v>51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hidden="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92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16.5" customHeight="1">
      <c r="A85" s="37"/>
      <c r="B85" s="38"/>
      <c r="C85" s="39"/>
      <c r="D85" s="39"/>
      <c r="E85" s="173" t="str">
        <f>E7</f>
        <v>Město Žacléř - oprava chodníků Na Pilíři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12" customHeight="1">
      <c r="A86" s="37"/>
      <c r="B86" s="38"/>
      <c r="C86" s="31" t="s">
        <v>90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6.5" customHeight="1">
      <c r="A87" s="37"/>
      <c r="B87" s="38"/>
      <c r="C87" s="39"/>
      <c r="D87" s="39"/>
      <c r="E87" s="75" t="str">
        <f>E9</f>
        <v>2023/10/2/2 - chodníky Policie - Mateřská škola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2" customHeight="1">
      <c r="A89" s="37"/>
      <c r="B89" s="38"/>
      <c r="C89" s="31" t="s">
        <v>20</v>
      </c>
      <c r="D89" s="39"/>
      <c r="E89" s="39"/>
      <c r="F89" s="26" t="str">
        <f>F12</f>
        <v>Žacléř</v>
      </c>
      <c r="G89" s="39"/>
      <c r="H89" s="39"/>
      <c r="I89" s="31" t="s">
        <v>22</v>
      </c>
      <c r="J89" s="78" t="str">
        <f>IF(J12="","",J12)</f>
        <v>22. 10. 2023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30</v>
      </c>
      <c r="J91" s="35" t="str">
        <f>E21</f>
        <v>Jiří Popelka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Jiří Popelka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9.28" customHeight="1">
      <c r="A94" s="37"/>
      <c r="B94" s="38"/>
      <c r="C94" s="174" t="s">
        <v>93</v>
      </c>
      <c r="D94" s="175"/>
      <c r="E94" s="175"/>
      <c r="F94" s="175"/>
      <c r="G94" s="175"/>
      <c r="H94" s="175"/>
      <c r="I94" s="175"/>
      <c r="J94" s="176" t="s">
        <v>94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hidden="1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hidden="1" s="2" customFormat="1" ht="22.8" customHeight="1">
      <c r="A96" s="37"/>
      <c r="B96" s="38"/>
      <c r="C96" s="177" t="s">
        <v>95</v>
      </c>
      <c r="D96" s="39"/>
      <c r="E96" s="39"/>
      <c r="F96" s="39"/>
      <c r="G96" s="39"/>
      <c r="H96" s="39"/>
      <c r="I96" s="39"/>
      <c r="J96" s="109">
        <f>J128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96</v>
      </c>
    </row>
    <row r="97" hidden="1" s="9" customFormat="1" ht="24.96" customHeight="1">
      <c r="A97" s="9"/>
      <c r="B97" s="178"/>
      <c r="C97" s="179"/>
      <c r="D97" s="180" t="s">
        <v>97</v>
      </c>
      <c r="E97" s="181"/>
      <c r="F97" s="181"/>
      <c r="G97" s="181"/>
      <c r="H97" s="181"/>
      <c r="I97" s="181"/>
      <c r="J97" s="182">
        <f>J129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4"/>
      <c r="C98" s="185"/>
      <c r="D98" s="186" t="s">
        <v>98</v>
      </c>
      <c r="E98" s="187"/>
      <c r="F98" s="187"/>
      <c r="G98" s="187"/>
      <c r="H98" s="187"/>
      <c r="I98" s="187"/>
      <c r="J98" s="188">
        <f>J130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4"/>
      <c r="C99" s="185"/>
      <c r="D99" s="186" t="s">
        <v>296</v>
      </c>
      <c r="E99" s="187"/>
      <c r="F99" s="187"/>
      <c r="G99" s="187"/>
      <c r="H99" s="187"/>
      <c r="I99" s="187"/>
      <c r="J99" s="188">
        <f>J152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4"/>
      <c r="C100" s="185"/>
      <c r="D100" s="186" t="s">
        <v>99</v>
      </c>
      <c r="E100" s="187"/>
      <c r="F100" s="187"/>
      <c r="G100" s="187"/>
      <c r="H100" s="187"/>
      <c r="I100" s="187"/>
      <c r="J100" s="188">
        <f>J155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84"/>
      <c r="C101" s="185"/>
      <c r="D101" s="186" t="s">
        <v>101</v>
      </c>
      <c r="E101" s="187"/>
      <c r="F101" s="187"/>
      <c r="G101" s="187"/>
      <c r="H101" s="187"/>
      <c r="I101" s="187"/>
      <c r="J101" s="188">
        <f>J165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84"/>
      <c r="C102" s="185"/>
      <c r="D102" s="186" t="s">
        <v>102</v>
      </c>
      <c r="E102" s="187"/>
      <c r="F102" s="187"/>
      <c r="G102" s="187"/>
      <c r="H102" s="187"/>
      <c r="I102" s="187"/>
      <c r="J102" s="188">
        <f>J180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84"/>
      <c r="C103" s="185"/>
      <c r="D103" s="186" t="s">
        <v>103</v>
      </c>
      <c r="E103" s="187"/>
      <c r="F103" s="187"/>
      <c r="G103" s="187"/>
      <c r="H103" s="187"/>
      <c r="I103" s="187"/>
      <c r="J103" s="188">
        <f>J187</f>
        <v>0</v>
      </c>
      <c r="K103" s="185"/>
      <c r="L103" s="18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9" customFormat="1" ht="24.96" customHeight="1">
      <c r="A104" s="9"/>
      <c r="B104" s="178"/>
      <c r="C104" s="179"/>
      <c r="D104" s="180" t="s">
        <v>104</v>
      </c>
      <c r="E104" s="181"/>
      <c r="F104" s="181"/>
      <c r="G104" s="181"/>
      <c r="H104" s="181"/>
      <c r="I104" s="181"/>
      <c r="J104" s="182">
        <f>J189</f>
        <v>0</v>
      </c>
      <c r="K104" s="179"/>
      <c r="L104" s="183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hidden="1" s="9" customFormat="1" ht="24.96" customHeight="1">
      <c r="A105" s="9"/>
      <c r="B105" s="178"/>
      <c r="C105" s="179"/>
      <c r="D105" s="180" t="s">
        <v>106</v>
      </c>
      <c r="E105" s="181"/>
      <c r="F105" s="181"/>
      <c r="G105" s="181"/>
      <c r="H105" s="181"/>
      <c r="I105" s="181"/>
      <c r="J105" s="182">
        <f>J190</f>
        <v>0</v>
      </c>
      <c r="K105" s="179"/>
      <c r="L105" s="18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hidden="1" s="9" customFormat="1" ht="24.96" customHeight="1">
      <c r="A106" s="9"/>
      <c r="B106" s="178"/>
      <c r="C106" s="179"/>
      <c r="D106" s="180" t="s">
        <v>107</v>
      </c>
      <c r="E106" s="181"/>
      <c r="F106" s="181"/>
      <c r="G106" s="181"/>
      <c r="H106" s="181"/>
      <c r="I106" s="181"/>
      <c r="J106" s="182">
        <f>J197</f>
        <v>0</v>
      </c>
      <c r="K106" s="179"/>
      <c r="L106" s="183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hidden="1" s="10" customFormat="1" ht="19.92" customHeight="1">
      <c r="A107" s="10"/>
      <c r="B107" s="184"/>
      <c r="C107" s="185"/>
      <c r="D107" s="186" t="s">
        <v>108</v>
      </c>
      <c r="E107" s="187"/>
      <c r="F107" s="187"/>
      <c r="G107" s="187"/>
      <c r="H107" s="187"/>
      <c r="I107" s="187"/>
      <c r="J107" s="188">
        <f>J198</f>
        <v>0</v>
      </c>
      <c r="K107" s="185"/>
      <c r="L107" s="18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10" customFormat="1" ht="19.92" customHeight="1">
      <c r="A108" s="10"/>
      <c r="B108" s="184"/>
      <c r="C108" s="185"/>
      <c r="D108" s="186" t="s">
        <v>109</v>
      </c>
      <c r="E108" s="187"/>
      <c r="F108" s="187"/>
      <c r="G108" s="187"/>
      <c r="H108" s="187"/>
      <c r="I108" s="187"/>
      <c r="J108" s="188">
        <f>J200</f>
        <v>0</v>
      </c>
      <c r="K108" s="185"/>
      <c r="L108" s="18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2" customFormat="1" ht="21.84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hidden="1" s="2" customFormat="1" ht="6.96" customHeight="1">
      <c r="A110" s="37"/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hidden="1"/>
    <row r="112" hidden="1"/>
    <row r="113" hidden="1"/>
    <row r="114" s="2" customFormat="1" ht="6.96" customHeight="1">
      <c r="A114" s="37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24.96" customHeight="1">
      <c r="A115" s="37"/>
      <c r="B115" s="38"/>
      <c r="C115" s="22" t="s">
        <v>110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16</v>
      </c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6.5" customHeight="1">
      <c r="A118" s="37"/>
      <c r="B118" s="38"/>
      <c r="C118" s="39"/>
      <c r="D118" s="39"/>
      <c r="E118" s="173" t="str">
        <f>E7</f>
        <v>Město Žacléř - oprava chodníků Na Pilíři</v>
      </c>
      <c r="F118" s="31"/>
      <c r="G118" s="31"/>
      <c r="H118" s="31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2" customHeight="1">
      <c r="A119" s="37"/>
      <c r="B119" s="38"/>
      <c r="C119" s="31" t="s">
        <v>90</v>
      </c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6.5" customHeight="1">
      <c r="A120" s="37"/>
      <c r="B120" s="38"/>
      <c r="C120" s="39"/>
      <c r="D120" s="39"/>
      <c r="E120" s="75" t="str">
        <f>E9</f>
        <v>2023/10/2/2 - chodníky Policie - Mateřská škola</v>
      </c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2" customHeight="1">
      <c r="A122" s="37"/>
      <c r="B122" s="38"/>
      <c r="C122" s="31" t="s">
        <v>20</v>
      </c>
      <c r="D122" s="39"/>
      <c r="E122" s="39"/>
      <c r="F122" s="26" t="str">
        <f>F12</f>
        <v>Žacléř</v>
      </c>
      <c r="G122" s="39"/>
      <c r="H122" s="39"/>
      <c r="I122" s="31" t="s">
        <v>22</v>
      </c>
      <c r="J122" s="78" t="str">
        <f>IF(J12="","",J12)</f>
        <v>22. 10. 2023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6.96" customHeight="1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24</v>
      </c>
      <c r="D124" s="39"/>
      <c r="E124" s="39"/>
      <c r="F124" s="26" t="str">
        <f>E15</f>
        <v xml:space="preserve"> </v>
      </c>
      <c r="G124" s="39"/>
      <c r="H124" s="39"/>
      <c r="I124" s="31" t="s">
        <v>30</v>
      </c>
      <c r="J124" s="35" t="str">
        <f>E21</f>
        <v>Jiří Popelka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5.15" customHeight="1">
      <c r="A125" s="37"/>
      <c r="B125" s="38"/>
      <c r="C125" s="31" t="s">
        <v>28</v>
      </c>
      <c r="D125" s="39"/>
      <c r="E125" s="39"/>
      <c r="F125" s="26" t="str">
        <f>IF(E18="","",E18)</f>
        <v>Vyplň údaj</v>
      </c>
      <c r="G125" s="39"/>
      <c r="H125" s="39"/>
      <c r="I125" s="31" t="s">
        <v>33</v>
      </c>
      <c r="J125" s="35" t="str">
        <f>E24</f>
        <v>Jiří Popelka</v>
      </c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10.32" customHeight="1">
      <c r="A126" s="37"/>
      <c r="B126" s="38"/>
      <c r="C126" s="39"/>
      <c r="D126" s="39"/>
      <c r="E126" s="39"/>
      <c r="F126" s="39"/>
      <c r="G126" s="39"/>
      <c r="H126" s="39"/>
      <c r="I126" s="39"/>
      <c r="J126" s="39"/>
      <c r="K126" s="39"/>
      <c r="L126" s="62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11" customFormat="1" ht="29.28" customHeight="1">
      <c r="A127" s="190"/>
      <c r="B127" s="191"/>
      <c r="C127" s="192" t="s">
        <v>111</v>
      </c>
      <c r="D127" s="193" t="s">
        <v>60</v>
      </c>
      <c r="E127" s="193" t="s">
        <v>56</v>
      </c>
      <c r="F127" s="193" t="s">
        <v>57</v>
      </c>
      <c r="G127" s="193" t="s">
        <v>112</v>
      </c>
      <c r="H127" s="193" t="s">
        <v>113</v>
      </c>
      <c r="I127" s="193" t="s">
        <v>114</v>
      </c>
      <c r="J127" s="194" t="s">
        <v>94</v>
      </c>
      <c r="K127" s="195" t="s">
        <v>115</v>
      </c>
      <c r="L127" s="196"/>
      <c r="M127" s="99" t="s">
        <v>1</v>
      </c>
      <c r="N127" s="100" t="s">
        <v>39</v>
      </c>
      <c r="O127" s="100" t="s">
        <v>116</v>
      </c>
      <c r="P127" s="100" t="s">
        <v>117</v>
      </c>
      <c r="Q127" s="100" t="s">
        <v>118</v>
      </c>
      <c r="R127" s="100" t="s">
        <v>119</v>
      </c>
      <c r="S127" s="100" t="s">
        <v>120</v>
      </c>
      <c r="T127" s="101" t="s">
        <v>121</v>
      </c>
      <c r="U127" s="190"/>
      <c r="V127" s="190"/>
      <c r="W127" s="190"/>
      <c r="X127" s="190"/>
      <c r="Y127" s="190"/>
      <c r="Z127" s="190"/>
      <c r="AA127" s="190"/>
      <c r="AB127" s="190"/>
      <c r="AC127" s="190"/>
      <c r="AD127" s="190"/>
      <c r="AE127" s="190"/>
    </row>
    <row r="128" s="2" customFormat="1" ht="22.8" customHeight="1">
      <c r="A128" s="37"/>
      <c r="B128" s="38"/>
      <c r="C128" s="106" t="s">
        <v>122</v>
      </c>
      <c r="D128" s="39"/>
      <c r="E128" s="39"/>
      <c r="F128" s="39"/>
      <c r="G128" s="39"/>
      <c r="H128" s="39"/>
      <c r="I128" s="39"/>
      <c r="J128" s="197">
        <f>BK128</f>
        <v>0</v>
      </c>
      <c r="K128" s="39"/>
      <c r="L128" s="43"/>
      <c r="M128" s="102"/>
      <c r="N128" s="198"/>
      <c r="O128" s="103"/>
      <c r="P128" s="199">
        <f>P129+P189+P190+P197</f>
        <v>0</v>
      </c>
      <c r="Q128" s="103"/>
      <c r="R128" s="199">
        <f>R129+R189+R190+R197</f>
        <v>284.6472018</v>
      </c>
      <c r="S128" s="103"/>
      <c r="T128" s="200">
        <f>T129+T189+T190+T197</f>
        <v>651.21100000000001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16" t="s">
        <v>74</v>
      </c>
      <c r="AU128" s="16" t="s">
        <v>96</v>
      </c>
      <c r="BK128" s="201">
        <f>BK129+BK189+BK190+BK197</f>
        <v>0</v>
      </c>
    </row>
    <row r="129" s="12" customFormat="1" ht="25.92" customHeight="1">
      <c r="A129" s="12"/>
      <c r="B129" s="202"/>
      <c r="C129" s="203"/>
      <c r="D129" s="204" t="s">
        <v>74</v>
      </c>
      <c r="E129" s="205" t="s">
        <v>123</v>
      </c>
      <c r="F129" s="205" t="s">
        <v>124</v>
      </c>
      <c r="G129" s="203"/>
      <c r="H129" s="203"/>
      <c r="I129" s="206"/>
      <c r="J129" s="207">
        <f>BK129</f>
        <v>0</v>
      </c>
      <c r="K129" s="203"/>
      <c r="L129" s="208"/>
      <c r="M129" s="209"/>
      <c r="N129" s="210"/>
      <c r="O129" s="210"/>
      <c r="P129" s="211">
        <f>P130+P152+P155+P165+P180+P187</f>
        <v>0</v>
      </c>
      <c r="Q129" s="210"/>
      <c r="R129" s="211">
        <f>R130+R152+R155+R165+R180+R187</f>
        <v>284.6472018</v>
      </c>
      <c r="S129" s="210"/>
      <c r="T129" s="212">
        <f>T130+T152+T155+T165+T180+T187</f>
        <v>651.21100000000001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3" t="s">
        <v>83</v>
      </c>
      <c r="AT129" s="214" t="s">
        <v>74</v>
      </c>
      <c r="AU129" s="214" t="s">
        <v>75</v>
      </c>
      <c r="AY129" s="213" t="s">
        <v>125</v>
      </c>
      <c r="BK129" s="215">
        <f>BK130+BK152+BK155+BK165+BK180+BK187</f>
        <v>0</v>
      </c>
    </row>
    <row r="130" s="12" customFormat="1" ht="22.8" customHeight="1">
      <c r="A130" s="12"/>
      <c r="B130" s="202"/>
      <c r="C130" s="203"/>
      <c r="D130" s="204" t="s">
        <v>74</v>
      </c>
      <c r="E130" s="216" t="s">
        <v>83</v>
      </c>
      <c r="F130" s="216" t="s">
        <v>126</v>
      </c>
      <c r="G130" s="203"/>
      <c r="H130" s="203"/>
      <c r="I130" s="206"/>
      <c r="J130" s="217">
        <f>BK130</f>
        <v>0</v>
      </c>
      <c r="K130" s="203"/>
      <c r="L130" s="208"/>
      <c r="M130" s="209"/>
      <c r="N130" s="210"/>
      <c r="O130" s="210"/>
      <c r="P130" s="211">
        <f>SUM(P131:P151)</f>
        <v>0</v>
      </c>
      <c r="Q130" s="210"/>
      <c r="R130" s="211">
        <f>SUM(R131:R151)</f>
        <v>1.8899999999999999</v>
      </c>
      <c r="S130" s="210"/>
      <c r="T130" s="212">
        <f>SUM(T131:T151)</f>
        <v>651.21100000000001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3" t="s">
        <v>83</v>
      </c>
      <c r="AT130" s="214" t="s">
        <v>74</v>
      </c>
      <c r="AU130" s="214" t="s">
        <v>83</v>
      </c>
      <c r="AY130" s="213" t="s">
        <v>125</v>
      </c>
      <c r="BK130" s="215">
        <f>SUM(BK131:BK151)</f>
        <v>0</v>
      </c>
    </row>
    <row r="131" s="2" customFormat="1" ht="24.15" customHeight="1">
      <c r="A131" s="37"/>
      <c r="B131" s="38"/>
      <c r="C131" s="218" t="s">
        <v>83</v>
      </c>
      <c r="D131" s="218" t="s">
        <v>127</v>
      </c>
      <c r="E131" s="219" t="s">
        <v>128</v>
      </c>
      <c r="F131" s="220" t="s">
        <v>129</v>
      </c>
      <c r="G131" s="221" t="s">
        <v>130</v>
      </c>
      <c r="H131" s="222">
        <v>560</v>
      </c>
      <c r="I131" s="223"/>
      <c r="J131" s="224">
        <f>ROUND(I131*H131,2)</f>
        <v>0</v>
      </c>
      <c r="K131" s="225"/>
      <c r="L131" s="43"/>
      <c r="M131" s="226" t="s">
        <v>1</v>
      </c>
      <c r="N131" s="227" t="s">
        <v>40</v>
      </c>
      <c r="O131" s="90"/>
      <c r="P131" s="228">
        <f>O131*H131</f>
        <v>0</v>
      </c>
      <c r="Q131" s="228">
        <v>0</v>
      </c>
      <c r="R131" s="228">
        <f>Q131*H131</f>
        <v>0</v>
      </c>
      <c r="S131" s="228">
        <v>0.255</v>
      </c>
      <c r="T131" s="229">
        <f>S131*H131</f>
        <v>142.80000000000001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30" t="s">
        <v>131</v>
      </c>
      <c r="AT131" s="230" t="s">
        <v>127</v>
      </c>
      <c r="AU131" s="230" t="s">
        <v>85</v>
      </c>
      <c r="AY131" s="16" t="s">
        <v>125</v>
      </c>
      <c r="BE131" s="231">
        <f>IF(N131="základní",J131,0)</f>
        <v>0</v>
      </c>
      <c r="BF131" s="231">
        <f>IF(N131="snížená",J131,0)</f>
        <v>0</v>
      </c>
      <c r="BG131" s="231">
        <f>IF(N131="zákl. přenesená",J131,0)</f>
        <v>0</v>
      </c>
      <c r="BH131" s="231">
        <f>IF(N131="sníž. přenesená",J131,0)</f>
        <v>0</v>
      </c>
      <c r="BI131" s="231">
        <f>IF(N131="nulová",J131,0)</f>
        <v>0</v>
      </c>
      <c r="BJ131" s="16" t="s">
        <v>83</v>
      </c>
      <c r="BK131" s="231">
        <f>ROUND(I131*H131,2)</f>
        <v>0</v>
      </c>
      <c r="BL131" s="16" t="s">
        <v>131</v>
      </c>
      <c r="BM131" s="230" t="s">
        <v>297</v>
      </c>
    </row>
    <row r="132" s="13" customFormat="1">
      <c r="A132" s="13"/>
      <c r="B132" s="232"/>
      <c r="C132" s="233"/>
      <c r="D132" s="234" t="s">
        <v>136</v>
      </c>
      <c r="E132" s="235" t="s">
        <v>1</v>
      </c>
      <c r="F132" s="236" t="s">
        <v>298</v>
      </c>
      <c r="G132" s="233"/>
      <c r="H132" s="237">
        <v>560</v>
      </c>
      <c r="I132" s="238"/>
      <c r="J132" s="233"/>
      <c r="K132" s="233"/>
      <c r="L132" s="239"/>
      <c r="M132" s="240"/>
      <c r="N132" s="241"/>
      <c r="O132" s="241"/>
      <c r="P132" s="241"/>
      <c r="Q132" s="241"/>
      <c r="R132" s="241"/>
      <c r="S132" s="241"/>
      <c r="T132" s="242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3" t="s">
        <v>136</v>
      </c>
      <c r="AU132" s="243" t="s">
        <v>85</v>
      </c>
      <c r="AV132" s="13" t="s">
        <v>85</v>
      </c>
      <c r="AW132" s="13" t="s">
        <v>32</v>
      </c>
      <c r="AX132" s="13" t="s">
        <v>83</v>
      </c>
      <c r="AY132" s="243" t="s">
        <v>125</v>
      </c>
    </row>
    <row r="133" s="2" customFormat="1" ht="33" customHeight="1">
      <c r="A133" s="37"/>
      <c r="B133" s="38"/>
      <c r="C133" s="218" t="s">
        <v>85</v>
      </c>
      <c r="D133" s="218" t="s">
        <v>127</v>
      </c>
      <c r="E133" s="219" t="s">
        <v>133</v>
      </c>
      <c r="F133" s="220" t="s">
        <v>134</v>
      </c>
      <c r="G133" s="221" t="s">
        <v>130</v>
      </c>
      <c r="H133" s="222">
        <v>653.20000000000005</v>
      </c>
      <c r="I133" s="223"/>
      <c r="J133" s="224">
        <f>ROUND(I133*H133,2)</f>
        <v>0</v>
      </c>
      <c r="K133" s="225"/>
      <c r="L133" s="43"/>
      <c r="M133" s="226" t="s">
        <v>1</v>
      </c>
      <c r="N133" s="227" t="s">
        <v>40</v>
      </c>
      <c r="O133" s="90"/>
      <c r="P133" s="228">
        <f>O133*H133</f>
        <v>0</v>
      </c>
      <c r="Q133" s="228">
        <v>0</v>
      </c>
      <c r="R133" s="228">
        <f>Q133*H133</f>
        <v>0</v>
      </c>
      <c r="S133" s="228">
        <v>0.57999999999999996</v>
      </c>
      <c r="T133" s="229">
        <f>S133*H133</f>
        <v>378.85599999999999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30" t="s">
        <v>131</v>
      </c>
      <c r="AT133" s="230" t="s">
        <v>127</v>
      </c>
      <c r="AU133" s="230" t="s">
        <v>85</v>
      </c>
      <c r="AY133" s="16" t="s">
        <v>125</v>
      </c>
      <c r="BE133" s="231">
        <f>IF(N133="základní",J133,0)</f>
        <v>0</v>
      </c>
      <c r="BF133" s="231">
        <f>IF(N133="snížená",J133,0)</f>
        <v>0</v>
      </c>
      <c r="BG133" s="231">
        <f>IF(N133="zákl. přenesená",J133,0)</f>
        <v>0</v>
      </c>
      <c r="BH133" s="231">
        <f>IF(N133="sníž. přenesená",J133,0)</f>
        <v>0</v>
      </c>
      <c r="BI133" s="231">
        <f>IF(N133="nulová",J133,0)</f>
        <v>0</v>
      </c>
      <c r="BJ133" s="16" t="s">
        <v>83</v>
      </c>
      <c r="BK133" s="231">
        <f>ROUND(I133*H133,2)</f>
        <v>0</v>
      </c>
      <c r="BL133" s="16" t="s">
        <v>131</v>
      </c>
      <c r="BM133" s="230" t="s">
        <v>299</v>
      </c>
    </row>
    <row r="134" s="13" customFormat="1">
      <c r="A134" s="13"/>
      <c r="B134" s="232"/>
      <c r="C134" s="233"/>
      <c r="D134" s="234" t="s">
        <v>136</v>
      </c>
      <c r="E134" s="235" t="s">
        <v>1</v>
      </c>
      <c r="F134" s="236" t="s">
        <v>300</v>
      </c>
      <c r="G134" s="233"/>
      <c r="H134" s="237">
        <v>653.20000000000005</v>
      </c>
      <c r="I134" s="238"/>
      <c r="J134" s="233"/>
      <c r="K134" s="233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136</v>
      </c>
      <c r="AU134" s="243" t="s">
        <v>85</v>
      </c>
      <c r="AV134" s="13" t="s">
        <v>85</v>
      </c>
      <c r="AW134" s="13" t="s">
        <v>32</v>
      </c>
      <c r="AX134" s="13" t="s">
        <v>83</v>
      </c>
      <c r="AY134" s="243" t="s">
        <v>125</v>
      </c>
    </row>
    <row r="135" s="2" customFormat="1" ht="37.8" customHeight="1">
      <c r="A135" s="37"/>
      <c r="B135" s="38"/>
      <c r="C135" s="218" t="s">
        <v>138</v>
      </c>
      <c r="D135" s="218" t="s">
        <v>127</v>
      </c>
      <c r="E135" s="219" t="s">
        <v>301</v>
      </c>
      <c r="F135" s="220" t="s">
        <v>302</v>
      </c>
      <c r="G135" s="221" t="s">
        <v>130</v>
      </c>
      <c r="H135" s="222">
        <v>68</v>
      </c>
      <c r="I135" s="223"/>
      <c r="J135" s="224">
        <f>ROUND(I135*H135,2)</f>
        <v>0</v>
      </c>
      <c r="K135" s="225"/>
      <c r="L135" s="43"/>
      <c r="M135" s="226" t="s">
        <v>1</v>
      </c>
      <c r="N135" s="227" t="s">
        <v>40</v>
      </c>
      <c r="O135" s="90"/>
      <c r="P135" s="228">
        <f>O135*H135</f>
        <v>0</v>
      </c>
      <c r="Q135" s="228">
        <v>0</v>
      </c>
      <c r="R135" s="228">
        <f>Q135*H135</f>
        <v>0</v>
      </c>
      <c r="S135" s="228">
        <v>0.22</v>
      </c>
      <c r="T135" s="229">
        <f>S135*H135</f>
        <v>14.960000000000001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30" t="s">
        <v>131</v>
      </c>
      <c r="AT135" s="230" t="s">
        <v>127</v>
      </c>
      <c r="AU135" s="230" t="s">
        <v>85</v>
      </c>
      <c r="AY135" s="16" t="s">
        <v>125</v>
      </c>
      <c r="BE135" s="231">
        <f>IF(N135="základní",J135,0)</f>
        <v>0</v>
      </c>
      <c r="BF135" s="231">
        <f>IF(N135="snížená",J135,0)</f>
        <v>0</v>
      </c>
      <c r="BG135" s="231">
        <f>IF(N135="zákl. přenesená",J135,0)</f>
        <v>0</v>
      </c>
      <c r="BH135" s="231">
        <f>IF(N135="sníž. přenesená",J135,0)</f>
        <v>0</v>
      </c>
      <c r="BI135" s="231">
        <f>IF(N135="nulová",J135,0)</f>
        <v>0</v>
      </c>
      <c r="BJ135" s="16" t="s">
        <v>83</v>
      </c>
      <c r="BK135" s="231">
        <f>ROUND(I135*H135,2)</f>
        <v>0</v>
      </c>
      <c r="BL135" s="16" t="s">
        <v>131</v>
      </c>
      <c r="BM135" s="230" t="s">
        <v>303</v>
      </c>
    </row>
    <row r="136" s="13" customFormat="1">
      <c r="A136" s="13"/>
      <c r="B136" s="232"/>
      <c r="C136" s="233"/>
      <c r="D136" s="234" t="s">
        <v>136</v>
      </c>
      <c r="E136" s="235" t="s">
        <v>1</v>
      </c>
      <c r="F136" s="236" t="s">
        <v>304</v>
      </c>
      <c r="G136" s="233"/>
      <c r="H136" s="237">
        <v>68</v>
      </c>
      <c r="I136" s="238"/>
      <c r="J136" s="233"/>
      <c r="K136" s="233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136</v>
      </c>
      <c r="AU136" s="243" t="s">
        <v>85</v>
      </c>
      <c r="AV136" s="13" t="s">
        <v>85</v>
      </c>
      <c r="AW136" s="13" t="s">
        <v>32</v>
      </c>
      <c r="AX136" s="13" t="s">
        <v>83</v>
      </c>
      <c r="AY136" s="243" t="s">
        <v>125</v>
      </c>
    </row>
    <row r="137" s="2" customFormat="1" ht="16.5" customHeight="1">
      <c r="A137" s="37"/>
      <c r="B137" s="38"/>
      <c r="C137" s="218" t="s">
        <v>131</v>
      </c>
      <c r="D137" s="218" t="s">
        <v>127</v>
      </c>
      <c r="E137" s="219" t="s">
        <v>139</v>
      </c>
      <c r="F137" s="220" t="s">
        <v>140</v>
      </c>
      <c r="G137" s="221" t="s">
        <v>141</v>
      </c>
      <c r="H137" s="222">
        <v>559</v>
      </c>
      <c r="I137" s="223"/>
      <c r="J137" s="224">
        <f>ROUND(I137*H137,2)</f>
        <v>0</v>
      </c>
      <c r="K137" s="225"/>
      <c r="L137" s="43"/>
      <c r="M137" s="226" t="s">
        <v>1</v>
      </c>
      <c r="N137" s="227" t="s">
        <v>40</v>
      </c>
      <c r="O137" s="90"/>
      <c r="P137" s="228">
        <f>O137*H137</f>
        <v>0</v>
      </c>
      <c r="Q137" s="228">
        <v>0</v>
      </c>
      <c r="R137" s="228">
        <f>Q137*H137</f>
        <v>0</v>
      </c>
      <c r="S137" s="228">
        <v>0.20499999999999999</v>
      </c>
      <c r="T137" s="229">
        <f>S137*H137</f>
        <v>114.595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30" t="s">
        <v>131</v>
      </c>
      <c r="AT137" s="230" t="s">
        <v>127</v>
      </c>
      <c r="AU137" s="230" t="s">
        <v>85</v>
      </c>
      <c r="AY137" s="16" t="s">
        <v>125</v>
      </c>
      <c r="BE137" s="231">
        <f>IF(N137="základní",J137,0)</f>
        <v>0</v>
      </c>
      <c r="BF137" s="231">
        <f>IF(N137="snížená",J137,0)</f>
        <v>0</v>
      </c>
      <c r="BG137" s="231">
        <f>IF(N137="zákl. přenesená",J137,0)</f>
        <v>0</v>
      </c>
      <c r="BH137" s="231">
        <f>IF(N137="sníž. přenesená",J137,0)</f>
        <v>0</v>
      </c>
      <c r="BI137" s="231">
        <f>IF(N137="nulová",J137,0)</f>
        <v>0</v>
      </c>
      <c r="BJ137" s="16" t="s">
        <v>83</v>
      </c>
      <c r="BK137" s="231">
        <f>ROUND(I137*H137,2)</f>
        <v>0</v>
      </c>
      <c r="BL137" s="16" t="s">
        <v>131</v>
      </c>
      <c r="BM137" s="230" t="s">
        <v>305</v>
      </c>
    </row>
    <row r="138" s="13" customFormat="1">
      <c r="A138" s="13"/>
      <c r="B138" s="232"/>
      <c r="C138" s="233"/>
      <c r="D138" s="234" t="s">
        <v>136</v>
      </c>
      <c r="E138" s="235" t="s">
        <v>1</v>
      </c>
      <c r="F138" s="236" t="s">
        <v>306</v>
      </c>
      <c r="G138" s="233"/>
      <c r="H138" s="237">
        <v>559</v>
      </c>
      <c r="I138" s="238"/>
      <c r="J138" s="233"/>
      <c r="K138" s="233"/>
      <c r="L138" s="239"/>
      <c r="M138" s="240"/>
      <c r="N138" s="241"/>
      <c r="O138" s="241"/>
      <c r="P138" s="241"/>
      <c r="Q138" s="241"/>
      <c r="R138" s="241"/>
      <c r="S138" s="241"/>
      <c r="T138" s="24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3" t="s">
        <v>136</v>
      </c>
      <c r="AU138" s="243" t="s">
        <v>85</v>
      </c>
      <c r="AV138" s="13" t="s">
        <v>85</v>
      </c>
      <c r="AW138" s="13" t="s">
        <v>32</v>
      </c>
      <c r="AX138" s="13" t="s">
        <v>83</v>
      </c>
      <c r="AY138" s="243" t="s">
        <v>125</v>
      </c>
    </row>
    <row r="139" s="2" customFormat="1" ht="24.15" customHeight="1">
      <c r="A139" s="37"/>
      <c r="B139" s="38"/>
      <c r="C139" s="218" t="s">
        <v>147</v>
      </c>
      <c r="D139" s="218" t="s">
        <v>127</v>
      </c>
      <c r="E139" s="219" t="s">
        <v>144</v>
      </c>
      <c r="F139" s="220" t="s">
        <v>145</v>
      </c>
      <c r="G139" s="221" t="s">
        <v>130</v>
      </c>
      <c r="H139" s="222">
        <v>180</v>
      </c>
      <c r="I139" s="223"/>
      <c r="J139" s="224">
        <f>ROUND(I139*H139,2)</f>
        <v>0</v>
      </c>
      <c r="K139" s="225"/>
      <c r="L139" s="43"/>
      <c r="M139" s="226" t="s">
        <v>1</v>
      </c>
      <c r="N139" s="227" t="s">
        <v>40</v>
      </c>
      <c r="O139" s="90"/>
      <c r="P139" s="228">
        <f>O139*H139</f>
        <v>0</v>
      </c>
      <c r="Q139" s="228">
        <v>0</v>
      </c>
      <c r="R139" s="228">
        <f>Q139*H139</f>
        <v>0</v>
      </c>
      <c r="S139" s="228">
        <v>0</v>
      </c>
      <c r="T139" s="229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30" t="s">
        <v>131</v>
      </c>
      <c r="AT139" s="230" t="s">
        <v>127</v>
      </c>
      <c r="AU139" s="230" t="s">
        <v>85</v>
      </c>
      <c r="AY139" s="16" t="s">
        <v>125</v>
      </c>
      <c r="BE139" s="231">
        <f>IF(N139="základní",J139,0)</f>
        <v>0</v>
      </c>
      <c r="BF139" s="231">
        <f>IF(N139="snížená",J139,0)</f>
        <v>0</v>
      </c>
      <c r="BG139" s="231">
        <f>IF(N139="zákl. přenesená",J139,0)</f>
        <v>0</v>
      </c>
      <c r="BH139" s="231">
        <f>IF(N139="sníž. přenesená",J139,0)</f>
        <v>0</v>
      </c>
      <c r="BI139" s="231">
        <f>IF(N139="nulová",J139,0)</f>
        <v>0</v>
      </c>
      <c r="BJ139" s="16" t="s">
        <v>83</v>
      </c>
      <c r="BK139" s="231">
        <f>ROUND(I139*H139,2)</f>
        <v>0</v>
      </c>
      <c r="BL139" s="16" t="s">
        <v>131</v>
      </c>
      <c r="BM139" s="230" t="s">
        <v>307</v>
      </c>
    </row>
    <row r="140" s="2" customFormat="1" ht="33" customHeight="1">
      <c r="A140" s="37"/>
      <c r="B140" s="38"/>
      <c r="C140" s="218" t="s">
        <v>153</v>
      </c>
      <c r="D140" s="218" t="s">
        <v>127</v>
      </c>
      <c r="E140" s="219" t="s">
        <v>148</v>
      </c>
      <c r="F140" s="220" t="s">
        <v>149</v>
      </c>
      <c r="G140" s="221" t="s">
        <v>150</v>
      </c>
      <c r="H140" s="222">
        <v>80</v>
      </c>
      <c r="I140" s="223"/>
      <c r="J140" s="224">
        <f>ROUND(I140*H140,2)</f>
        <v>0</v>
      </c>
      <c r="K140" s="225"/>
      <c r="L140" s="43"/>
      <c r="M140" s="226" t="s">
        <v>1</v>
      </c>
      <c r="N140" s="227" t="s">
        <v>40</v>
      </c>
      <c r="O140" s="90"/>
      <c r="P140" s="228">
        <f>O140*H140</f>
        <v>0</v>
      </c>
      <c r="Q140" s="228">
        <v>0</v>
      </c>
      <c r="R140" s="228">
        <f>Q140*H140</f>
        <v>0</v>
      </c>
      <c r="S140" s="228">
        <v>0</v>
      </c>
      <c r="T140" s="229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30" t="s">
        <v>131</v>
      </c>
      <c r="AT140" s="230" t="s">
        <v>127</v>
      </c>
      <c r="AU140" s="230" t="s">
        <v>85</v>
      </c>
      <c r="AY140" s="16" t="s">
        <v>125</v>
      </c>
      <c r="BE140" s="231">
        <f>IF(N140="základní",J140,0)</f>
        <v>0</v>
      </c>
      <c r="BF140" s="231">
        <f>IF(N140="snížená",J140,0)</f>
        <v>0</v>
      </c>
      <c r="BG140" s="231">
        <f>IF(N140="zákl. přenesená",J140,0)</f>
        <v>0</v>
      </c>
      <c r="BH140" s="231">
        <f>IF(N140="sníž. přenesená",J140,0)</f>
        <v>0</v>
      </c>
      <c r="BI140" s="231">
        <f>IF(N140="nulová",J140,0)</f>
        <v>0</v>
      </c>
      <c r="BJ140" s="16" t="s">
        <v>83</v>
      </c>
      <c r="BK140" s="231">
        <f>ROUND(I140*H140,2)</f>
        <v>0</v>
      </c>
      <c r="BL140" s="16" t="s">
        <v>131</v>
      </c>
      <c r="BM140" s="230" t="s">
        <v>308</v>
      </c>
    </row>
    <row r="141" s="13" customFormat="1">
      <c r="A141" s="13"/>
      <c r="B141" s="232"/>
      <c r="C141" s="233"/>
      <c r="D141" s="234" t="s">
        <v>136</v>
      </c>
      <c r="E141" s="235" t="s">
        <v>1</v>
      </c>
      <c r="F141" s="236" t="s">
        <v>309</v>
      </c>
      <c r="G141" s="233"/>
      <c r="H141" s="237">
        <v>80</v>
      </c>
      <c r="I141" s="238"/>
      <c r="J141" s="233"/>
      <c r="K141" s="233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136</v>
      </c>
      <c r="AU141" s="243" t="s">
        <v>85</v>
      </c>
      <c r="AV141" s="13" t="s">
        <v>85</v>
      </c>
      <c r="AW141" s="13" t="s">
        <v>32</v>
      </c>
      <c r="AX141" s="13" t="s">
        <v>83</v>
      </c>
      <c r="AY141" s="243" t="s">
        <v>125</v>
      </c>
    </row>
    <row r="142" s="2" customFormat="1" ht="37.8" customHeight="1">
      <c r="A142" s="37"/>
      <c r="B142" s="38"/>
      <c r="C142" s="218" t="s">
        <v>158</v>
      </c>
      <c r="D142" s="218" t="s">
        <v>127</v>
      </c>
      <c r="E142" s="219" t="s">
        <v>154</v>
      </c>
      <c r="F142" s="220" t="s">
        <v>155</v>
      </c>
      <c r="G142" s="221" t="s">
        <v>150</v>
      </c>
      <c r="H142" s="222">
        <v>341.27999999999997</v>
      </c>
      <c r="I142" s="223"/>
      <c r="J142" s="224">
        <f>ROUND(I142*H142,2)</f>
        <v>0</v>
      </c>
      <c r="K142" s="225"/>
      <c r="L142" s="43"/>
      <c r="M142" s="226" t="s">
        <v>1</v>
      </c>
      <c r="N142" s="227" t="s">
        <v>40</v>
      </c>
      <c r="O142" s="90"/>
      <c r="P142" s="228">
        <f>O142*H142</f>
        <v>0</v>
      </c>
      <c r="Q142" s="228">
        <v>0</v>
      </c>
      <c r="R142" s="228">
        <f>Q142*H142</f>
        <v>0</v>
      </c>
      <c r="S142" s="228">
        <v>0</v>
      </c>
      <c r="T142" s="229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30" t="s">
        <v>131</v>
      </c>
      <c r="AT142" s="230" t="s">
        <v>127</v>
      </c>
      <c r="AU142" s="230" t="s">
        <v>85</v>
      </c>
      <c r="AY142" s="16" t="s">
        <v>125</v>
      </c>
      <c r="BE142" s="231">
        <f>IF(N142="základní",J142,0)</f>
        <v>0</v>
      </c>
      <c r="BF142" s="231">
        <f>IF(N142="snížená",J142,0)</f>
        <v>0</v>
      </c>
      <c r="BG142" s="231">
        <f>IF(N142="zákl. přenesená",J142,0)</f>
        <v>0</v>
      </c>
      <c r="BH142" s="231">
        <f>IF(N142="sníž. přenesená",J142,0)</f>
        <v>0</v>
      </c>
      <c r="BI142" s="231">
        <f>IF(N142="nulová",J142,0)</f>
        <v>0</v>
      </c>
      <c r="BJ142" s="16" t="s">
        <v>83</v>
      </c>
      <c r="BK142" s="231">
        <f>ROUND(I142*H142,2)</f>
        <v>0</v>
      </c>
      <c r="BL142" s="16" t="s">
        <v>131</v>
      </c>
      <c r="BM142" s="230" t="s">
        <v>310</v>
      </c>
    </row>
    <row r="143" s="13" customFormat="1">
      <c r="A143" s="13"/>
      <c r="B143" s="232"/>
      <c r="C143" s="233"/>
      <c r="D143" s="234" t="s">
        <v>136</v>
      </c>
      <c r="E143" s="235" t="s">
        <v>1</v>
      </c>
      <c r="F143" s="236" t="s">
        <v>311</v>
      </c>
      <c r="G143" s="233"/>
      <c r="H143" s="237">
        <v>341.27999999999997</v>
      </c>
      <c r="I143" s="238"/>
      <c r="J143" s="233"/>
      <c r="K143" s="233"/>
      <c r="L143" s="239"/>
      <c r="M143" s="240"/>
      <c r="N143" s="241"/>
      <c r="O143" s="241"/>
      <c r="P143" s="241"/>
      <c r="Q143" s="241"/>
      <c r="R143" s="241"/>
      <c r="S143" s="241"/>
      <c r="T143" s="24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3" t="s">
        <v>136</v>
      </c>
      <c r="AU143" s="243" t="s">
        <v>85</v>
      </c>
      <c r="AV143" s="13" t="s">
        <v>85</v>
      </c>
      <c r="AW143" s="13" t="s">
        <v>32</v>
      </c>
      <c r="AX143" s="13" t="s">
        <v>83</v>
      </c>
      <c r="AY143" s="243" t="s">
        <v>125</v>
      </c>
    </row>
    <row r="144" s="2" customFormat="1" ht="33" customHeight="1">
      <c r="A144" s="37"/>
      <c r="B144" s="38"/>
      <c r="C144" s="218" t="s">
        <v>164</v>
      </c>
      <c r="D144" s="218" t="s">
        <v>127</v>
      </c>
      <c r="E144" s="219" t="s">
        <v>159</v>
      </c>
      <c r="F144" s="220" t="s">
        <v>160</v>
      </c>
      <c r="G144" s="221" t="s">
        <v>161</v>
      </c>
      <c r="H144" s="222">
        <v>614.30399999999997</v>
      </c>
      <c r="I144" s="223"/>
      <c r="J144" s="224">
        <f>ROUND(I144*H144,2)</f>
        <v>0</v>
      </c>
      <c r="K144" s="225"/>
      <c r="L144" s="43"/>
      <c r="M144" s="226" t="s">
        <v>1</v>
      </c>
      <c r="N144" s="227" t="s">
        <v>40</v>
      </c>
      <c r="O144" s="90"/>
      <c r="P144" s="228">
        <f>O144*H144</f>
        <v>0</v>
      </c>
      <c r="Q144" s="228">
        <v>0</v>
      </c>
      <c r="R144" s="228">
        <f>Q144*H144</f>
        <v>0</v>
      </c>
      <c r="S144" s="228">
        <v>0</v>
      </c>
      <c r="T144" s="229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30" t="s">
        <v>131</v>
      </c>
      <c r="AT144" s="230" t="s">
        <v>127</v>
      </c>
      <c r="AU144" s="230" t="s">
        <v>85</v>
      </c>
      <c r="AY144" s="16" t="s">
        <v>125</v>
      </c>
      <c r="BE144" s="231">
        <f>IF(N144="základní",J144,0)</f>
        <v>0</v>
      </c>
      <c r="BF144" s="231">
        <f>IF(N144="snížená",J144,0)</f>
        <v>0</v>
      </c>
      <c r="BG144" s="231">
        <f>IF(N144="zákl. přenesená",J144,0)</f>
        <v>0</v>
      </c>
      <c r="BH144" s="231">
        <f>IF(N144="sníž. přenesená",J144,0)</f>
        <v>0</v>
      </c>
      <c r="BI144" s="231">
        <f>IF(N144="nulová",J144,0)</f>
        <v>0</v>
      </c>
      <c r="BJ144" s="16" t="s">
        <v>83</v>
      </c>
      <c r="BK144" s="231">
        <f>ROUND(I144*H144,2)</f>
        <v>0</v>
      </c>
      <c r="BL144" s="16" t="s">
        <v>131</v>
      </c>
      <c r="BM144" s="230" t="s">
        <v>312</v>
      </c>
    </row>
    <row r="145" s="13" customFormat="1">
      <c r="A145" s="13"/>
      <c r="B145" s="232"/>
      <c r="C145" s="233"/>
      <c r="D145" s="234" t="s">
        <v>136</v>
      </c>
      <c r="E145" s="235" t="s">
        <v>1</v>
      </c>
      <c r="F145" s="236" t="s">
        <v>313</v>
      </c>
      <c r="G145" s="233"/>
      <c r="H145" s="237">
        <v>614.30399999999997</v>
      </c>
      <c r="I145" s="238"/>
      <c r="J145" s="233"/>
      <c r="K145" s="233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136</v>
      </c>
      <c r="AU145" s="243" t="s">
        <v>85</v>
      </c>
      <c r="AV145" s="13" t="s">
        <v>85</v>
      </c>
      <c r="AW145" s="13" t="s">
        <v>32</v>
      </c>
      <c r="AX145" s="13" t="s">
        <v>83</v>
      </c>
      <c r="AY145" s="243" t="s">
        <v>125</v>
      </c>
    </row>
    <row r="146" s="2" customFormat="1" ht="24.15" customHeight="1">
      <c r="A146" s="37"/>
      <c r="B146" s="38"/>
      <c r="C146" s="218" t="s">
        <v>314</v>
      </c>
      <c r="D146" s="218" t="s">
        <v>127</v>
      </c>
      <c r="E146" s="219" t="s">
        <v>315</v>
      </c>
      <c r="F146" s="220" t="s">
        <v>316</v>
      </c>
      <c r="G146" s="221" t="s">
        <v>130</v>
      </c>
      <c r="H146" s="222">
        <v>180</v>
      </c>
      <c r="I146" s="223"/>
      <c r="J146" s="224">
        <f>ROUND(I146*H146,2)</f>
        <v>0</v>
      </c>
      <c r="K146" s="225"/>
      <c r="L146" s="43"/>
      <c r="M146" s="226" t="s">
        <v>1</v>
      </c>
      <c r="N146" s="227" t="s">
        <v>40</v>
      </c>
      <c r="O146" s="90"/>
      <c r="P146" s="228">
        <f>O146*H146</f>
        <v>0</v>
      </c>
      <c r="Q146" s="228">
        <v>0</v>
      </c>
      <c r="R146" s="228">
        <f>Q146*H146</f>
        <v>0</v>
      </c>
      <c r="S146" s="228">
        <v>0</v>
      </c>
      <c r="T146" s="229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30" t="s">
        <v>131</v>
      </c>
      <c r="AT146" s="230" t="s">
        <v>127</v>
      </c>
      <c r="AU146" s="230" t="s">
        <v>85</v>
      </c>
      <c r="AY146" s="16" t="s">
        <v>125</v>
      </c>
      <c r="BE146" s="231">
        <f>IF(N146="základní",J146,0)</f>
        <v>0</v>
      </c>
      <c r="BF146" s="231">
        <f>IF(N146="snížená",J146,0)</f>
        <v>0</v>
      </c>
      <c r="BG146" s="231">
        <f>IF(N146="zákl. přenesená",J146,0)</f>
        <v>0</v>
      </c>
      <c r="BH146" s="231">
        <f>IF(N146="sníž. přenesená",J146,0)</f>
        <v>0</v>
      </c>
      <c r="BI146" s="231">
        <f>IF(N146="nulová",J146,0)</f>
        <v>0</v>
      </c>
      <c r="BJ146" s="16" t="s">
        <v>83</v>
      </c>
      <c r="BK146" s="231">
        <f>ROUND(I146*H146,2)</f>
        <v>0</v>
      </c>
      <c r="BL146" s="16" t="s">
        <v>131</v>
      </c>
      <c r="BM146" s="230" t="s">
        <v>317</v>
      </c>
    </row>
    <row r="147" s="2" customFormat="1" ht="24.15" customHeight="1">
      <c r="A147" s="37"/>
      <c r="B147" s="38"/>
      <c r="C147" s="218" t="s">
        <v>172</v>
      </c>
      <c r="D147" s="218" t="s">
        <v>127</v>
      </c>
      <c r="E147" s="219" t="s">
        <v>169</v>
      </c>
      <c r="F147" s="220" t="s">
        <v>170</v>
      </c>
      <c r="G147" s="221" t="s">
        <v>130</v>
      </c>
      <c r="H147" s="222">
        <v>653.20000000000005</v>
      </c>
      <c r="I147" s="223"/>
      <c r="J147" s="224">
        <f>ROUND(I147*H147,2)</f>
        <v>0</v>
      </c>
      <c r="K147" s="225"/>
      <c r="L147" s="43"/>
      <c r="M147" s="226" t="s">
        <v>1</v>
      </c>
      <c r="N147" s="227" t="s">
        <v>40</v>
      </c>
      <c r="O147" s="90"/>
      <c r="P147" s="228">
        <f>O147*H147</f>
        <v>0</v>
      </c>
      <c r="Q147" s="228">
        <v>0</v>
      </c>
      <c r="R147" s="228">
        <f>Q147*H147</f>
        <v>0</v>
      </c>
      <c r="S147" s="228">
        <v>0</v>
      </c>
      <c r="T147" s="229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30" t="s">
        <v>131</v>
      </c>
      <c r="AT147" s="230" t="s">
        <v>127</v>
      </c>
      <c r="AU147" s="230" t="s">
        <v>85</v>
      </c>
      <c r="AY147" s="16" t="s">
        <v>125</v>
      </c>
      <c r="BE147" s="231">
        <f>IF(N147="základní",J147,0)</f>
        <v>0</v>
      </c>
      <c r="BF147" s="231">
        <f>IF(N147="snížená",J147,0)</f>
        <v>0</v>
      </c>
      <c r="BG147" s="231">
        <f>IF(N147="zákl. přenesená",J147,0)</f>
        <v>0</v>
      </c>
      <c r="BH147" s="231">
        <f>IF(N147="sníž. přenesená",J147,0)</f>
        <v>0</v>
      </c>
      <c r="BI147" s="231">
        <f>IF(N147="nulová",J147,0)</f>
        <v>0</v>
      </c>
      <c r="BJ147" s="16" t="s">
        <v>83</v>
      </c>
      <c r="BK147" s="231">
        <f>ROUND(I147*H147,2)</f>
        <v>0</v>
      </c>
      <c r="BL147" s="16" t="s">
        <v>131</v>
      </c>
      <c r="BM147" s="230" t="s">
        <v>318</v>
      </c>
    </row>
    <row r="148" s="13" customFormat="1">
      <c r="A148" s="13"/>
      <c r="B148" s="232"/>
      <c r="C148" s="233"/>
      <c r="D148" s="234" t="s">
        <v>136</v>
      </c>
      <c r="E148" s="235" t="s">
        <v>1</v>
      </c>
      <c r="F148" s="236" t="s">
        <v>300</v>
      </c>
      <c r="G148" s="233"/>
      <c r="H148" s="237">
        <v>653.20000000000005</v>
      </c>
      <c r="I148" s="238"/>
      <c r="J148" s="233"/>
      <c r="K148" s="233"/>
      <c r="L148" s="239"/>
      <c r="M148" s="240"/>
      <c r="N148" s="241"/>
      <c r="O148" s="241"/>
      <c r="P148" s="241"/>
      <c r="Q148" s="241"/>
      <c r="R148" s="241"/>
      <c r="S148" s="241"/>
      <c r="T148" s="24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3" t="s">
        <v>136</v>
      </c>
      <c r="AU148" s="243" t="s">
        <v>85</v>
      </c>
      <c r="AV148" s="13" t="s">
        <v>85</v>
      </c>
      <c r="AW148" s="13" t="s">
        <v>32</v>
      </c>
      <c r="AX148" s="13" t="s">
        <v>83</v>
      </c>
      <c r="AY148" s="243" t="s">
        <v>125</v>
      </c>
    </row>
    <row r="149" s="2" customFormat="1" ht="33" customHeight="1">
      <c r="A149" s="37"/>
      <c r="B149" s="38"/>
      <c r="C149" s="218" t="s">
        <v>176</v>
      </c>
      <c r="D149" s="218" t="s">
        <v>127</v>
      </c>
      <c r="E149" s="219" t="s">
        <v>173</v>
      </c>
      <c r="F149" s="220" t="s">
        <v>174</v>
      </c>
      <c r="G149" s="221" t="s">
        <v>130</v>
      </c>
      <c r="H149" s="222">
        <v>180</v>
      </c>
      <c r="I149" s="223"/>
      <c r="J149" s="224">
        <f>ROUND(I149*H149,2)</f>
        <v>0</v>
      </c>
      <c r="K149" s="225"/>
      <c r="L149" s="43"/>
      <c r="M149" s="226" t="s">
        <v>1</v>
      </c>
      <c r="N149" s="227" t="s">
        <v>40</v>
      </c>
      <c r="O149" s="90"/>
      <c r="P149" s="228">
        <f>O149*H149</f>
        <v>0</v>
      </c>
      <c r="Q149" s="228">
        <v>0</v>
      </c>
      <c r="R149" s="228">
        <f>Q149*H149</f>
        <v>0</v>
      </c>
      <c r="S149" s="228">
        <v>0</v>
      </c>
      <c r="T149" s="229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30" t="s">
        <v>131</v>
      </c>
      <c r="AT149" s="230" t="s">
        <v>127</v>
      </c>
      <c r="AU149" s="230" t="s">
        <v>85</v>
      </c>
      <c r="AY149" s="16" t="s">
        <v>125</v>
      </c>
      <c r="BE149" s="231">
        <f>IF(N149="základní",J149,0)</f>
        <v>0</v>
      </c>
      <c r="BF149" s="231">
        <f>IF(N149="snížená",J149,0)</f>
        <v>0</v>
      </c>
      <c r="BG149" s="231">
        <f>IF(N149="zákl. přenesená",J149,0)</f>
        <v>0</v>
      </c>
      <c r="BH149" s="231">
        <f>IF(N149="sníž. přenesená",J149,0)</f>
        <v>0</v>
      </c>
      <c r="BI149" s="231">
        <f>IF(N149="nulová",J149,0)</f>
        <v>0</v>
      </c>
      <c r="BJ149" s="16" t="s">
        <v>83</v>
      </c>
      <c r="BK149" s="231">
        <f>ROUND(I149*H149,2)</f>
        <v>0</v>
      </c>
      <c r="BL149" s="16" t="s">
        <v>131</v>
      </c>
      <c r="BM149" s="230" t="s">
        <v>319</v>
      </c>
    </row>
    <row r="150" s="2" customFormat="1" ht="16.5" customHeight="1">
      <c r="A150" s="37"/>
      <c r="B150" s="38"/>
      <c r="C150" s="244" t="s">
        <v>8</v>
      </c>
      <c r="D150" s="244" t="s">
        <v>177</v>
      </c>
      <c r="E150" s="245" t="s">
        <v>178</v>
      </c>
      <c r="F150" s="246" t="s">
        <v>179</v>
      </c>
      <c r="G150" s="247" t="s">
        <v>150</v>
      </c>
      <c r="H150" s="248">
        <v>9</v>
      </c>
      <c r="I150" s="249"/>
      <c r="J150" s="250">
        <f>ROUND(I150*H150,2)</f>
        <v>0</v>
      </c>
      <c r="K150" s="251"/>
      <c r="L150" s="252"/>
      <c r="M150" s="253" t="s">
        <v>1</v>
      </c>
      <c r="N150" s="254" t="s">
        <v>40</v>
      </c>
      <c r="O150" s="90"/>
      <c r="P150" s="228">
        <f>O150*H150</f>
        <v>0</v>
      </c>
      <c r="Q150" s="228">
        <v>0.20999999999999999</v>
      </c>
      <c r="R150" s="228">
        <f>Q150*H150</f>
        <v>1.8899999999999999</v>
      </c>
      <c r="S150" s="228">
        <v>0</v>
      </c>
      <c r="T150" s="229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30" t="s">
        <v>164</v>
      </c>
      <c r="AT150" s="230" t="s">
        <v>177</v>
      </c>
      <c r="AU150" s="230" t="s">
        <v>85</v>
      </c>
      <c r="AY150" s="16" t="s">
        <v>125</v>
      </c>
      <c r="BE150" s="231">
        <f>IF(N150="základní",J150,0)</f>
        <v>0</v>
      </c>
      <c r="BF150" s="231">
        <f>IF(N150="snížená",J150,0)</f>
        <v>0</v>
      </c>
      <c r="BG150" s="231">
        <f>IF(N150="zákl. přenesená",J150,0)</f>
        <v>0</v>
      </c>
      <c r="BH150" s="231">
        <f>IF(N150="sníž. přenesená",J150,0)</f>
        <v>0</v>
      </c>
      <c r="BI150" s="231">
        <f>IF(N150="nulová",J150,0)</f>
        <v>0</v>
      </c>
      <c r="BJ150" s="16" t="s">
        <v>83</v>
      </c>
      <c r="BK150" s="231">
        <f>ROUND(I150*H150,2)</f>
        <v>0</v>
      </c>
      <c r="BL150" s="16" t="s">
        <v>131</v>
      </c>
      <c r="BM150" s="230" t="s">
        <v>320</v>
      </c>
    </row>
    <row r="151" s="13" customFormat="1">
      <c r="A151" s="13"/>
      <c r="B151" s="232"/>
      <c r="C151" s="233"/>
      <c r="D151" s="234" t="s">
        <v>136</v>
      </c>
      <c r="E151" s="235" t="s">
        <v>1</v>
      </c>
      <c r="F151" s="236" t="s">
        <v>321</v>
      </c>
      <c r="G151" s="233"/>
      <c r="H151" s="237">
        <v>9</v>
      </c>
      <c r="I151" s="238"/>
      <c r="J151" s="233"/>
      <c r="K151" s="233"/>
      <c r="L151" s="239"/>
      <c r="M151" s="240"/>
      <c r="N151" s="241"/>
      <c r="O151" s="241"/>
      <c r="P151" s="241"/>
      <c r="Q151" s="241"/>
      <c r="R151" s="241"/>
      <c r="S151" s="241"/>
      <c r="T151" s="242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3" t="s">
        <v>136</v>
      </c>
      <c r="AU151" s="243" t="s">
        <v>85</v>
      </c>
      <c r="AV151" s="13" t="s">
        <v>85</v>
      </c>
      <c r="AW151" s="13" t="s">
        <v>32</v>
      </c>
      <c r="AX151" s="13" t="s">
        <v>83</v>
      </c>
      <c r="AY151" s="243" t="s">
        <v>125</v>
      </c>
    </row>
    <row r="152" s="12" customFormat="1" ht="22.8" customHeight="1">
      <c r="A152" s="12"/>
      <c r="B152" s="202"/>
      <c r="C152" s="203"/>
      <c r="D152" s="204" t="s">
        <v>74</v>
      </c>
      <c r="E152" s="216" t="s">
        <v>138</v>
      </c>
      <c r="F152" s="216" t="s">
        <v>322</v>
      </c>
      <c r="G152" s="203"/>
      <c r="H152" s="203"/>
      <c r="I152" s="206"/>
      <c r="J152" s="217">
        <f>BK152</f>
        <v>0</v>
      </c>
      <c r="K152" s="203"/>
      <c r="L152" s="208"/>
      <c r="M152" s="209"/>
      <c r="N152" s="210"/>
      <c r="O152" s="210"/>
      <c r="P152" s="211">
        <f>SUM(P153:P154)</f>
        <v>0</v>
      </c>
      <c r="Q152" s="210"/>
      <c r="R152" s="211">
        <f>SUM(R153:R154)</f>
        <v>4.6683200000000005</v>
      </c>
      <c r="S152" s="210"/>
      <c r="T152" s="212">
        <f>SUM(T153:T154)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3" t="s">
        <v>83</v>
      </c>
      <c r="AT152" s="214" t="s">
        <v>74</v>
      </c>
      <c r="AU152" s="214" t="s">
        <v>83</v>
      </c>
      <c r="AY152" s="213" t="s">
        <v>125</v>
      </c>
      <c r="BK152" s="215">
        <f>SUM(BK153:BK154)</f>
        <v>0</v>
      </c>
    </row>
    <row r="153" s="2" customFormat="1" ht="24.15" customHeight="1">
      <c r="A153" s="37"/>
      <c r="B153" s="38"/>
      <c r="C153" s="218" t="s">
        <v>198</v>
      </c>
      <c r="D153" s="218" t="s">
        <v>127</v>
      </c>
      <c r="E153" s="219" t="s">
        <v>323</v>
      </c>
      <c r="F153" s="220" t="s">
        <v>324</v>
      </c>
      <c r="G153" s="221" t="s">
        <v>141</v>
      </c>
      <c r="H153" s="222">
        <v>16</v>
      </c>
      <c r="I153" s="223"/>
      <c r="J153" s="224">
        <f>ROUND(I153*H153,2)</f>
        <v>0</v>
      </c>
      <c r="K153" s="225"/>
      <c r="L153" s="43"/>
      <c r="M153" s="226" t="s">
        <v>1</v>
      </c>
      <c r="N153" s="227" t="s">
        <v>40</v>
      </c>
      <c r="O153" s="90"/>
      <c r="P153" s="228">
        <f>O153*H153</f>
        <v>0</v>
      </c>
      <c r="Q153" s="228">
        <v>0.24127000000000001</v>
      </c>
      <c r="R153" s="228">
        <f>Q153*H153</f>
        <v>3.8603200000000002</v>
      </c>
      <c r="S153" s="228">
        <v>0</v>
      </c>
      <c r="T153" s="229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30" t="s">
        <v>131</v>
      </c>
      <c r="AT153" s="230" t="s">
        <v>127</v>
      </c>
      <c r="AU153" s="230" t="s">
        <v>85</v>
      </c>
      <c r="AY153" s="16" t="s">
        <v>125</v>
      </c>
      <c r="BE153" s="231">
        <f>IF(N153="základní",J153,0)</f>
        <v>0</v>
      </c>
      <c r="BF153" s="231">
        <f>IF(N153="snížená",J153,0)</f>
        <v>0</v>
      </c>
      <c r="BG153" s="231">
        <f>IF(N153="zákl. přenesená",J153,0)</f>
        <v>0</v>
      </c>
      <c r="BH153" s="231">
        <f>IF(N153="sníž. přenesená",J153,0)</f>
        <v>0</v>
      </c>
      <c r="BI153" s="231">
        <f>IF(N153="nulová",J153,0)</f>
        <v>0</v>
      </c>
      <c r="BJ153" s="16" t="s">
        <v>83</v>
      </c>
      <c r="BK153" s="231">
        <f>ROUND(I153*H153,2)</f>
        <v>0</v>
      </c>
      <c r="BL153" s="16" t="s">
        <v>131</v>
      </c>
      <c r="BM153" s="230" t="s">
        <v>325</v>
      </c>
    </row>
    <row r="154" s="2" customFormat="1" ht="24.15" customHeight="1">
      <c r="A154" s="37"/>
      <c r="B154" s="38"/>
      <c r="C154" s="244" t="s">
        <v>203</v>
      </c>
      <c r="D154" s="244" t="s">
        <v>177</v>
      </c>
      <c r="E154" s="245" t="s">
        <v>326</v>
      </c>
      <c r="F154" s="246" t="s">
        <v>327</v>
      </c>
      <c r="G154" s="247" t="s">
        <v>233</v>
      </c>
      <c r="H154" s="248">
        <v>16</v>
      </c>
      <c r="I154" s="249"/>
      <c r="J154" s="250">
        <f>ROUND(I154*H154,2)</f>
        <v>0</v>
      </c>
      <c r="K154" s="251"/>
      <c r="L154" s="252"/>
      <c r="M154" s="253" t="s">
        <v>1</v>
      </c>
      <c r="N154" s="254" t="s">
        <v>40</v>
      </c>
      <c r="O154" s="90"/>
      <c r="P154" s="228">
        <f>O154*H154</f>
        <v>0</v>
      </c>
      <c r="Q154" s="228">
        <v>0.050500000000000003</v>
      </c>
      <c r="R154" s="228">
        <f>Q154*H154</f>
        <v>0.80800000000000005</v>
      </c>
      <c r="S154" s="228">
        <v>0</v>
      </c>
      <c r="T154" s="229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30" t="s">
        <v>164</v>
      </c>
      <c r="AT154" s="230" t="s">
        <v>177</v>
      </c>
      <c r="AU154" s="230" t="s">
        <v>85</v>
      </c>
      <c r="AY154" s="16" t="s">
        <v>125</v>
      </c>
      <c r="BE154" s="231">
        <f>IF(N154="základní",J154,0)</f>
        <v>0</v>
      </c>
      <c r="BF154" s="231">
        <f>IF(N154="snížená",J154,0)</f>
        <v>0</v>
      </c>
      <c r="BG154" s="231">
        <f>IF(N154="zákl. přenesená",J154,0)</f>
        <v>0</v>
      </c>
      <c r="BH154" s="231">
        <f>IF(N154="sníž. přenesená",J154,0)</f>
        <v>0</v>
      </c>
      <c r="BI154" s="231">
        <f>IF(N154="nulová",J154,0)</f>
        <v>0</v>
      </c>
      <c r="BJ154" s="16" t="s">
        <v>83</v>
      </c>
      <c r="BK154" s="231">
        <f>ROUND(I154*H154,2)</f>
        <v>0</v>
      </c>
      <c r="BL154" s="16" t="s">
        <v>131</v>
      </c>
      <c r="BM154" s="230" t="s">
        <v>328</v>
      </c>
    </row>
    <row r="155" s="12" customFormat="1" ht="22.8" customHeight="1">
      <c r="A155" s="12"/>
      <c r="B155" s="202"/>
      <c r="C155" s="203"/>
      <c r="D155" s="204" t="s">
        <v>74</v>
      </c>
      <c r="E155" s="216" t="s">
        <v>147</v>
      </c>
      <c r="F155" s="216" t="s">
        <v>181</v>
      </c>
      <c r="G155" s="203"/>
      <c r="H155" s="203"/>
      <c r="I155" s="206"/>
      <c r="J155" s="217">
        <f>BK155</f>
        <v>0</v>
      </c>
      <c r="K155" s="203"/>
      <c r="L155" s="208"/>
      <c r="M155" s="209"/>
      <c r="N155" s="210"/>
      <c r="O155" s="210"/>
      <c r="P155" s="211">
        <f>SUM(P156:P164)</f>
        <v>0</v>
      </c>
      <c r="Q155" s="210"/>
      <c r="R155" s="211">
        <f>SUM(R156:R164)</f>
        <v>116.78648</v>
      </c>
      <c r="S155" s="210"/>
      <c r="T155" s="212">
        <f>SUM(T156:T164)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3" t="s">
        <v>83</v>
      </c>
      <c r="AT155" s="214" t="s">
        <v>74</v>
      </c>
      <c r="AU155" s="214" t="s">
        <v>83</v>
      </c>
      <c r="AY155" s="213" t="s">
        <v>125</v>
      </c>
      <c r="BK155" s="215">
        <f>SUM(BK156:BK164)</f>
        <v>0</v>
      </c>
    </row>
    <row r="156" s="2" customFormat="1" ht="24.15" customHeight="1">
      <c r="A156" s="37"/>
      <c r="B156" s="38"/>
      <c r="C156" s="218" t="s">
        <v>208</v>
      </c>
      <c r="D156" s="218" t="s">
        <v>127</v>
      </c>
      <c r="E156" s="219" t="s">
        <v>182</v>
      </c>
      <c r="F156" s="220" t="s">
        <v>183</v>
      </c>
      <c r="G156" s="221" t="s">
        <v>130</v>
      </c>
      <c r="H156" s="222">
        <v>568</v>
      </c>
      <c r="I156" s="223"/>
      <c r="J156" s="224">
        <f>ROUND(I156*H156,2)</f>
        <v>0</v>
      </c>
      <c r="K156" s="225"/>
      <c r="L156" s="43"/>
      <c r="M156" s="226" t="s">
        <v>1</v>
      </c>
      <c r="N156" s="227" t="s">
        <v>40</v>
      </c>
      <c r="O156" s="90"/>
      <c r="P156" s="228">
        <f>O156*H156</f>
        <v>0</v>
      </c>
      <c r="Q156" s="228">
        <v>0</v>
      </c>
      <c r="R156" s="228">
        <f>Q156*H156</f>
        <v>0</v>
      </c>
      <c r="S156" s="228">
        <v>0</v>
      </c>
      <c r="T156" s="229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30" t="s">
        <v>131</v>
      </c>
      <c r="AT156" s="230" t="s">
        <v>127</v>
      </c>
      <c r="AU156" s="230" t="s">
        <v>85</v>
      </c>
      <c r="AY156" s="16" t="s">
        <v>125</v>
      </c>
      <c r="BE156" s="231">
        <f>IF(N156="základní",J156,0)</f>
        <v>0</v>
      </c>
      <c r="BF156" s="231">
        <f>IF(N156="snížená",J156,0)</f>
        <v>0</v>
      </c>
      <c r="BG156" s="231">
        <f>IF(N156="zákl. přenesená",J156,0)</f>
        <v>0</v>
      </c>
      <c r="BH156" s="231">
        <f>IF(N156="sníž. přenesená",J156,0)</f>
        <v>0</v>
      </c>
      <c r="BI156" s="231">
        <f>IF(N156="nulová",J156,0)</f>
        <v>0</v>
      </c>
      <c r="BJ156" s="16" t="s">
        <v>83</v>
      </c>
      <c r="BK156" s="231">
        <f>ROUND(I156*H156,2)</f>
        <v>0</v>
      </c>
      <c r="BL156" s="16" t="s">
        <v>131</v>
      </c>
      <c r="BM156" s="230" t="s">
        <v>329</v>
      </c>
    </row>
    <row r="157" s="2" customFormat="1" ht="24.15" customHeight="1">
      <c r="A157" s="37"/>
      <c r="B157" s="38"/>
      <c r="C157" s="218" t="s">
        <v>330</v>
      </c>
      <c r="D157" s="218" t="s">
        <v>127</v>
      </c>
      <c r="E157" s="219" t="s">
        <v>186</v>
      </c>
      <c r="F157" s="220" t="s">
        <v>187</v>
      </c>
      <c r="G157" s="221" t="s">
        <v>130</v>
      </c>
      <c r="H157" s="222">
        <v>568</v>
      </c>
      <c r="I157" s="223"/>
      <c r="J157" s="224">
        <f>ROUND(I157*H157,2)</f>
        <v>0</v>
      </c>
      <c r="K157" s="225"/>
      <c r="L157" s="43"/>
      <c r="M157" s="226" t="s">
        <v>1</v>
      </c>
      <c r="N157" s="227" t="s">
        <v>40</v>
      </c>
      <c r="O157" s="90"/>
      <c r="P157" s="228">
        <f>O157*H157</f>
        <v>0</v>
      </c>
      <c r="Q157" s="228">
        <v>0</v>
      </c>
      <c r="R157" s="228">
        <f>Q157*H157</f>
        <v>0</v>
      </c>
      <c r="S157" s="228">
        <v>0</v>
      </c>
      <c r="T157" s="229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30" t="s">
        <v>131</v>
      </c>
      <c r="AT157" s="230" t="s">
        <v>127</v>
      </c>
      <c r="AU157" s="230" t="s">
        <v>85</v>
      </c>
      <c r="AY157" s="16" t="s">
        <v>125</v>
      </c>
      <c r="BE157" s="231">
        <f>IF(N157="základní",J157,0)</f>
        <v>0</v>
      </c>
      <c r="BF157" s="231">
        <f>IF(N157="snížená",J157,0)</f>
        <v>0</v>
      </c>
      <c r="BG157" s="231">
        <f>IF(N157="zákl. přenesená",J157,0)</f>
        <v>0</v>
      </c>
      <c r="BH157" s="231">
        <f>IF(N157="sníž. přenesená",J157,0)</f>
        <v>0</v>
      </c>
      <c r="BI157" s="231">
        <f>IF(N157="nulová",J157,0)</f>
        <v>0</v>
      </c>
      <c r="BJ157" s="16" t="s">
        <v>83</v>
      </c>
      <c r="BK157" s="231">
        <f>ROUND(I157*H157,2)</f>
        <v>0</v>
      </c>
      <c r="BL157" s="16" t="s">
        <v>131</v>
      </c>
      <c r="BM157" s="230" t="s">
        <v>331</v>
      </c>
    </row>
    <row r="158" s="2" customFormat="1" ht="24.15" customHeight="1">
      <c r="A158" s="37"/>
      <c r="B158" s="38"/>
      <c r="C158" s="218" t="s">
        <v>216</v>
      </c>
      <c r="D158" s="218" t="s">
        <v>127</v>
      </c>
      <c r="E158" s="219" t="s">
        <v>190</v>
      </c>
      <c r="F158" s="220" t="s">
        <v>191</v>
      </c>
      <c r="G158" s="221" t="s">
        <v>130</v>
      </c>
      <c r="H158" s="222">
        <v>653.20000000000005</v>
      </c>
      <c r="I158" s="223"/>
      <c r="J158" s="224">
        <f>ROUND(I158*H158,2)</f>
        <v>0</v>
      </c>
      <c r="K158" s="225"/>
      <c r="L158" s="43"/>
      <c r="M158" s="226" t="s">
        <v>1</v>
      </c>
      <c r="N158" s="227" t="s">
        <v>40</v>
      </c>
      <c r="O158" s="90"/>
      <c r="P158" s="228">
        <f>O158*H158</f>
        <v>0</v>
      </c>
      <c r="Q158" s="228">
        <v>0</v>
      </c>
      <c r="R158" s="228">
        <f>Q158*H158</f>
        <v>0</v>
      </c>
      <c r="S158" s="228">
        <v>0</v>
      </c>
      <c r="T158" s="229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30" t="s">
        <v>131</v>
      </c>
      <c r="AT158" s="230" t="s">
        <v>127</v>
      </c>
      <c r="AU158" s="230" t="s">
        <v>85</v>
      </c>
      <c r="AY158" s="16" t="s">
        <v>125</v>
      </c>
      <c r="BE158" s="231">
        <f>IF(N158="základní",J158,0)</f>
        <v>0</v>
      </c>
      <c r="BF158" s="231">
        <f>IF(N158="snížená",J158,0)</f>
        <v>0</v>
      </c>
      <c r="BG158" s="231">
        <f>IF(N158="zákl. přenesená",J158,0)</f>
        <v>0</v>
      </c>
      <c r="BH158" s="231">
        <f>IF(N158="sníž. přenesená",J158,0)</f>
        <v>0</v>
      </c>
      <c r="BI158" s="231">
        <f>IF(N158="nulová",J158,0)</f>
        <v>0</v>
      </c>
      <c r="BJ158" s="16" t="s">
        <v>83</v>
      </c>
      <c r="BK158" s="231">
        <f>ROUND(I158*H158,2)</f>
        <v>0</v>
      </c>
      <c r="BL158" s="16" t="s">
        <v>131</v>
      </c>
      <c r="BM158" s="230" t="s">
        <v>332</v>
      </c>
    </row>
    <row r="159" s="2" customFormat="1" ht="21.75" customHeight="1">
      <c r="A159" s="37"/>
      <c r="B159" s="38"/>
      <c r="C159" s="218" t="s">
        <v>7</v>
      </c>
      <c r="D159" s="218" t="s">
        <v>127</v>
      </c>
      <c r="E159" s="219" t="s">
        <v>333</v>
      </c>
      <c r="F159" s="220" t="s">
        <v>334</v>
      </c>
      <c r="G159" s="221" t="s">
        <v>130</v>
      </c>
      <c r="H159" s="222">
        <v>62</v>
      </c>
      <c r="I159" s="223"/>
      <c r="J159" s="224">
        <f>ROUND(I159*H159,2)</f>
        <v>0</v>
      </c>
      <c r="K159" s="225"/>
      <c r="L159" s="43"/>
      <c r="M159" s="226" t="s">
        <v>1</v>
      </c>
      <c r="N159" s="227" t="s">
        <v>40</v>
      </c>
      <c r="O159" s="90"/>
      <c r="P159" s="228">
        <f>O159*H159</f>
        <v>0</v>
      </c>
      <c r="Q159" s="228">
        <v>0</v>
      </c>
      <c r="R159" s="228">
        <f>Q159*H159</f>
        <v>0</v>
      </c>
      <c r="S159" s="228">
        <v>0</v>
      </c>
      <c r="T159" s="229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30" t="s">
        <v>131</v>
      </c>
      <c r="AT159" s="230" t="s">
        <v>127</v>
      </c>
      <c r="AU159" s="230" t="s">
        <v>85</v>
      </c>
      <c r="AY159" s="16" t="s">
        <v>125</v>
      </c>
      <c r="BE159" s="231">
        <f>IF(N159="základní",J159,0)</f>
        <v>0</v>
      </c>
      <c r="BF159" s="231">
        <f>IF(N159="snížená",J159,0)</f>
        <v>0</v>
      </c>
      <c r="BG159" s="231">
        <f>IF(N159="zákl. přenesená",J159,0)</f>
        <v>0</v>
      </c>
      <c r="BH159" s="231">
        <f>IF(N159="sníž. přenesená",J159,0)</f>
        <v>0</v>
      </c>
      <c r="BI159" s="231">
        <f>IF(N159="nulová",J159,0)</f>
        <v>0</v>
      </c>
      <c r="BJ159" s="16" t="s">
        <v>83</v>
      </c>
      <c r="BK159" s="231">
        <f>ROUND(I159*H159,2)</f>
        <v>0</v>
      </c>
      <c r="BL159" s="16" t="s">
        <v>131</v>
      </c>
      <c r="BM159" s="230" t="s">
        <v>335</v>
      </c>
    </row>
    <row r="160" s="2" customFormat="1" ht="33" customHeight="1">
      <c r="A160" s="37"/>
      <c r="B160" s="38"/>
      <c r="C160" s="218" t="s">
        <v>230</v>
      </c>
      <c r="D160" s="218" t="s">
        <v>127</v>
      </c>
      <c r="E160" s="219" t="s">
        <v>336</v>
      </c>
      <c r="F160" s="220" t="s">
        <v>337</v>
      </c>
      <c r="G160" s="221" t="s">
        <v>130</v>
      </c>
      <c r="H160" s="222">
        <v>62</v>
      </c>
      <c r="I160" s="223"/>
      <c r="J160" s="224">
        <f>ROUND(I160*H160,2)</f>
        <v>0</v>
      </c>
      <c r="K160" s="225"/>
      <c r="L160" s="43"/>
      <c r="M160" s="226" t="s">
        <v>1</v>
      </c>
      <c r="N160" s="227" t="s">
        <v>40</v>
      </c>
      <c r="O160" s="90"/>
      <c r="P160" s="228">
        <f>O160*H160</f>
        <v>0</v>
      </c>
      <c r="Q160" s="228">
        <v>0</v>
      </c>
      <c r="R160" s="228">
        <f>Q160*H160</f>
        <v>0</v>
      </c>
      <c r="S160" s="228">
        <v>0</v>
      </c>
      <c r="T160" s="229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30" t="s">
        <v>131</v>
      </c>
      <c r="AT160" s="230" t="s">
        <v>127</v>
      </c>
      <c r="AU160" s="230" t="s">
        <v>85</v>
      </c>
      <c r="AY160" s="16" t="s">
        <v>125</v>
      </c>
      <c r="BE160" s="231">
        <f>IF(N160="základní",J160,0)</f>
        <v>0</v>
      </c>
      <c r="BF160" s="231">
        <f>IF(N160="snížená",J160,0)</f>
        <v>0</v>
      </c>
      <c r="BG160" s="231">
        <f>IF(N160="zákl. přenesená",J160,0)</f>
        <v>0</v>
      </c>
      <c r="BH160" s="231">
        <f>IF(N160="sníž. přenesená",J160,0)</f>
        <v>0</v>
      </c>
      <c r="BI160" s="231">
        <f>IF(N160="nulová",J160,0)</f>
        <v>0</v>
      </c>
      <c r="BJ160" s="16" t="s">
        <v>83</v>
      </c>
      <c r="BK160" s="231">
        <f>ROUND(I160*H160,2)</f>
        <v>0</v>
      </c>
      <c r="BL160" s="16" t="s">
        <v>131</v>
      </c>
      <c r="BM160" s="230" t="s">
        <v>338</v>
      </c>
    </row>
    <row r="161" s="2" customFormat="1" ht="24.15" customHeight="1">
      <c r="A161" s="37"/>
      <c r="B161" s="38"/>
      <c r="C161" s="218" t="s">
        <v>237</v>
      </c>
      <c r="D161" s="218" t="s">
        <v>127</v>
      </c>
      <c r="E161" s="219" t="s">
        <v>339</v>
      </c>
      <c r="F161" s="220" t="s">
        <v>340</v>
      </c>
      <c r="G161" s="221" t="s">
        <v>130</v>
      </c>
      <c r="H161" s="222">
        <v>62</v>
      </c>
      <c r="I161" s="223"/>
      <c r="J161" s="224">
        <f>ROUND(I161*H161,2)</f>
        <v>0</v>
      </c>
      <c r="K161" s="225"/>
      <c r="L161" s="43"/>
      <c r="M161" s="226" t="s">
        <v>1</v>
      </c>
      <c r="N161" s="227" t="s">
        <v>40</v>
      </c>
      <c r="O161" s="90"/>
      <c r="P161" s="228">
        <f>O161*H161</f>
        <v>0</v>
      </c>
      <c r="Q161" s="228">
        <v>0</v>
      </c>
      <c r="R161" s="228">
        <f>Q161*H161</f>
        <v>0</v>
      </c>
      <c r="S161" s="228">
        <v>0</v>
      </c>
      <c r="T161" s="229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30" t="s">
        <v>131</v>
      </c>
      <c r="AT161" s="230" t="s">
        <v>127</v>
      </c>
      <c r="AU161" s="230" t="s">
        <v>85</v>
      </c>
      <c r="AY161" s="16" t="s">
        <v>125</v>
      </c>
      <c r="BE161" s="231">
        <f>IF(N161="základní",J161,0)</f>
        <v>0</v>
      </c>
      <c r="BF161" s="231">
        <f>IF(N161="snížená",J161,0)</f>
        <v>0</v>
      </c>
      <c r="BG161" s="231">
        <f>IF(N161="zákl. přenesená",J161,0)</f>
        <v>0</v>
      </c>
      <c r="BH161" s="231">
        <f>IF(N161="sníž. přenesená",J161,0)</f>
        <v>0</v>
      </c>
      <c r="BI161" s="231">
        <f>IF(N161="nulová",J161,0)</f>
        <v>0</v>
      </c>
      <c r="BJ161" s="16" t="s">
        <v>83</v>
      </c>
      <c r="BK161" s="231">
        <f>ROUND(I161*H161,2)</f>
        <v>0</v>
      </c>
      <c r="BL161" s="16" t="s">
        <v>131</v>
      </c>
      <c r="BM161" s="230" t="s">
        <v>341</v>
      </c>
    </row>
    <row r="162" s="2" customFormat="1" ht="33" customHeight="1">
      <c r="A162" s="37"/>
      <c r="B162" s="38"/>
      <c r="C162" s="218" t="s">
        <v>342</v>
      </c>
      <c r="D162" s="218" t="s">
        <v>127</v>
      </c>
      <c r="E162" s="219" t="s">
        <v>343</v>
      </c>
      <c r="F162" s="220" t="s">
        <v>344</v>
      </c>
      <c r="G162" s="221" t="s">
        <v>130</v>
      </c>
      <c r="H162" s="222">
        <v>568</v>
      </c>
      <c r="I162" s="223"/>
      <c r="J162" s="224">
        <f>ROUND(I162*H162,2)</f>
        <v>0</v>
      </c>
      <c r="K162" s="225"/>
      <c r="L162" s="43"/>
      <c r="M162" s="226" t="s">
        <v>1</v>
      </c>
      <c r="N162" s="227" t="s">
        <v>40</v>
      </c>
      <c r="O162" s="90"/>
      <c r="P162" s="228">
        <f>O162*H162</f>
        <v>0</v>
      </c>
      <c r="Q162" s="228">
        <v>0.089219999999999994</v>
      </c>
      <c r="R162" s="228">
        <f>Q162*H162</f>
        <v>50.676959999999994</v>
      </c>
      <c r="S162" s="228">
        <v>0</v>
      </c>
      <c r="T162" s="229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30" t="s">
        <v>131</v>
      </c>
      <c r="AT162" s="230" t="s">
        <v>127</v>
      </c>
      <c r="AU162" s="230" t="s">
        <v>85</v>
      </c>
      <c r="AY162" s="16" t="s">
        <v>125</v>
      </c>
      <c r="BE162" s="231">
        <f>IF(N162="základní",J162,0)</f>
        <v>0</v>
      </c>
      <c r="BF162" s="231">
        <f>IF(N162="snížená",J162,0)</f>
        <v>0</v>
      </c>
      <c r="BG162" s="231">
        <f>IF(N162="zákl. přenesená",J162,0)</f>
        <v>0</v>
      </c>
      <c r="BH162" s="231">
        <f>IF(N162="sníž. přenesená",J162,0)</f>
        <v>0</v>
      </c>
      <c r="BI162" s="231">
        <f>IF(N162="nulová",J162,0)</f>
        <v>0</v>
      </c>
      <c r="BJ162" s="16" t="s">
        <v>83</v>
      </c>
      <c r="BK162" s="231">
        <f>ROUND(I162*H162,2)</f>
        <v>0</v>
      </c>
      <c r="BL162" s="16" t="s">
        <v>131</v>
      </c>
      <c r="BM162" s="230" t="s">
        <v>345</v>
      </c>
    </row>
    <row r="163" s="2" customFormat="1" ht="24.15" customHeight="1">
      <c r="A163" s="37"/>
      <c r="B163" s="38"/>
      <c r="C163" s="244" t="s">
        <v>346</v>
      </c>
      <c r="D163" s="244" t="s">
        <v>177</v>
      </c>
      <c r="E163" s="245" t="s">
        <v>199</v>
      </c>
      <c r="F163" s="246" t="s">
        <v>200</v>
      </c>
      <c r="G163" s="247" t="s">
        <v>130</v>
      </c>
      <c r="H163" s="248">
        <v>585.03999999999996</v>
      </c>
      <c r="I163" s="249"/>
      <c r="J163" s="250">
        <f>ROUND(I163*H163,2)</f>
        <v>0</v>
      </c>
      <c r="K163" s="251"/>
      <c r="L163" s="252"/>
      <c r="M163" s="253" t="s">
        <v>1</v>
      </c>
      <c r="N163" s="254" t="s">
        <v>40</v>
      </c>
      <c r="O163" s="90"/>
      <c r="P163" s="228">
        <f>O163*H163</f>
        <v>0</v>
      </c>
      <c r="Q163" s="228">
        <v>0.113</v>
      </c>
      <c r="R163" s="228">
        <f>Q163*H163</f>
        <v>66.109520000000003</v>
      </c>
      <c r="S163" s="228">
        <v>0</v>
      </c>
      <c r="T163" s="229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30" t="s">
        <v>164</v>
      </c>
      <c r="AT163" s="230" t="s">
        <v>177</v>
      </c>
      <c r="AU163" s="230" t="s">
        <v>85</v>
      </c>
      <c r="AY163" s="16" t="s">
        <v>125</v>
      </c>
      <c r="BE163" s="231">
        <f>IF(N163="základní",J163,0)</f>
        <v>0</v>
      </c>
      <c r="BF163" s="231">
        <f>IF(N163="snížená",J163,0)</f>
        <v>0</v>
      </c>
      <c r="BG163" s="231">
        <f>IF(N163="zákl. přenesená",J163,0)</f>
        <v>0</v>
      </c>
      <c r="BH163" s="231">
        <f>IF(N163="sníž. přenesená",J163,0)</f>
        <v>0</v>
      </c>
      <c r="BI163" s="231">
        <f>IF(N163="nulová",J163,0)</f>
        <v>0</v>
      </c>
      <c r="BJ163" s="16" t="s">
        <v>83</v>
      </c>
      <c r="BK163" s="231">
        <f>ROUND(I163*H163,2)</f>
        <v>0</v>
      </c>
      <c r="BL163" s="16" t="s">
        <v>131</v>
      </c>
      <c r="BM163" s="230" t="s">
        <v>347</v>
      </c>
    </row>
    <row r="164" s="13" customFormat="1">
      <c r="A164" s="13"/>
      <c r="B164" s="232"/>
      <c r="C164" s="233"/>
      <c r="D164" s="234" t="s">
        <v>136</v>
      </c>
      <c r="E164" s="233"/>
      <c r="F164" s="236" t="s">
        <v>348</v>
      </c>
      <c r="G164" s="233"/>
      <c r="H164" s="237">
        <v>585.03999999999996</v>
      </c>
      <c r="I164" s="238"/>
      <c r="J164" s="233"/>
      <c r="K164" s="233"/>
      <c r="L164" s="239"/>
      <c r="M164" s="240"/>
      <c r="N164" s="241"/>
      <c r="O164" s="241"/>
      <c r="P164" s="241"/>
      <c r="Q164" s="241"/>
      <c r="R164" s="241"/>
      <c r="S164" s="241"/>
      <c r="T164" s="24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3" t="s">
        <v>136</v>
      </c>
      <c r="AU164" s="243" t="s">
        <v>85</v>
      </c>
      <c r="AV164" s="13" t="s">
        <v>85</v>
      </c>
      <c r="AW164" s="13" t="s">
        <v>4</v>
      </c>
      <c r="AX164" s="13" t="s">
        <v>83</v>
      </c>
      <c r="AY164" s="243" t="s">
        <v>125</v>
      </c>
    </row>
    <row r="165" s="12" customFormat="1" ht="22.8" customHeight="1">
      <c r="A165" s="12"/>
      <c r="B165" s="202"/>
      <c r="C165" s="203"/>
      <c r="D165" s="204" t="s">
        <v>74</v>
      </c>
      <c r="E165" s="216" t="s">
        <v>168</v>
      </c>
      <c r="F165" s="216" t="s">
        <v>207</v>
      </c>
      <c r="G165" s="203"/>
      <c r="H165" s="203"/>
      <c r="I165" s="206"/>
      <c r="J165" s="217">
        <f>BK165</f>
        <v>0</v>
      </c>
      <c r="K165" s="203"/>
      <c r="L165" s="208"/>
      <c r="M165" s="209"/>
      <c r="N165" s="210"/>
      <c r="O165" s="210"/>
      <c r="P165" s="211">
        <f>SUM(P166:P179)</f>
        <v>0</v>
      </c>
      <c r="Q165" s="210"/>
      <c r="R165" s="211">
        <f>SUM(R166:R179)</f>
        <v>161.30240180000001</v>
      </c>
      <c r="S165" s="210"/>
      <c r="T165" s="212">
        <f>SUM(T166:T179)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13" t="s">
        <v>83</v>
      </c>
      <c r="AT165" s="214" t="s">
        <v>74</v>
      </c>
      <c r="AU165" s="214" t="s">
        <v>83</v>
      </c>
      <c r="AY165" s="213" t="s">
        <v>125</v>
      </c>
      <c r="BK165" s="215">
        <f>SUM(BK166:BK179)</f>
        <v>0</v>
      </c>
    </row>
    <row r="166" s="2" customFormat="1" ht="24.15" customHeight="1">
      <c r="A166" s="37"/>
      <c r="B166" s="38"/>
      <c r="C166" s="218" t="s">
        <v>253</v>
      </c>
      <c r="D166" s="218" t="s">
        <v>127</v>
      </c>
      <c r="E166" s="219" t="s">
        <v>209</v>
      </c>
      <c r="F166" s="220" t="s">
        <v>210</v>
      </c>
      <c r="G166" s="221" t="s">
        <v>141</v>
      </c>
      <c r="H166" s="222">
        <v>291</v>
      </c>
      <c r="I166" s="223"/>
      <c r="J166" s="224">
        <f>ROUND(I166*H166,2)</f>
        <v>0</v>
      </c>
      <c r="K166" s="225"/>
      <c r="L166" s="43"/>
      <c r="M166" s="226" t="s">
        <v>1</v>
      </c>
      <c r="N166" s="227" t="s">
        <v>40</v>
      </c>
      <c r="O166" s="90"/>
      <c r="P166" s="228">
        <f>O166*H166</f>
        <v>0</v>
      </c>
      <c r="Q166" s="228">
        <v>0.20219000000000001</v>
      </c>
      <c r="R166" s="228">
        <f>Q166*H166</f>
        <v>58.837290000000003</v>
      </c>
      <c r="S166" s="228">
        <v>0</v>
      </c>
      <c r="T166" s="229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30" t="s">
        <v>131</v>
      </c>
      <c r="AT166" s="230" t="s">
        <v>127</v>
      </c>
      <c r="AU166" s="230" t="s">
        <v>85</v>
      </c>
      <c r="AY166" s="16" t="s">
        <v>125</v>
      </c>
      <c r="BE166" s="231">
        <f>IF(N166="základní",J166,0)</f>
        <v>0</v>
      </c>
      <c r="BF166" s="231">
        <f>IF(N166="snížená",J166,0)</f>
        <v>0</v>
      </c>
      <c r="BG166" s="231">
        <f>IF(N166="zákl. přenesená",J166,0)</f>
        <v>0</v>
      </c>
      <c r="BH166" s="231">
        <f>IF(N166="sníž. přenesená",J166,0)</f>
        <v>0</v>
      </c>
      <c r="BI166" s="231">
        <f>IF(N166="nulová",J166,0)</f>
        <v>0</v>
      </c>
      <c r="BJ166" s="16" t="s">
        <v>83</v>
      </c>
      <c r="BK166" s="231">
        <f>ROUND(I166*H166,2)</f>
        <v>0</v>
      </c>
      <c r="BL166" s="16" t="s">
        <v>131</v>
      </c>
      <c r="BM166" s="230" t="s">
        <v>349</v>
      </c>
    </row>
    <row r="167" s="13" customFormat="1">
      <c r="A167" s="13"/>
      <c r="B167" s="232"/>
      <c r="C167" s="233"/>
      <c r="D167" s="234" t="s">
        <v>136</v>
      </c>
      <c r="E167" s="235" t="s">
        <v>1</v>
      </c>
      <c r="F167" s="236" t="s">
        <v>350</v>
      </c>
      <c r="G167" s="233"/>
      <c r="H167" s="237">
        <v>291</v>
      </c>
      <c r="I167" s="238"/>
      <c r="J167" s="233"/>
      <c r="K167" s="233"/>
      <c r="L167" s="239"/>
      <c r="M167" s="240"/>
      <c r="N167" s="241"/>
      <c r="O167" s="241"/>
      <c r="P167" s="241"/>
      <c r="Q167" s="241"/>
      <c r="R167" s="241"/>
      <c r="S167" s="241"/>
      <c r="T167" s="242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3" t="s">
        <v>136</v>
      </c>
      <c r="AU167" s="243" t="s">
        <v>85</v>
      </c>
      <c r="AV167" s="13" t="s">
        <v>85</v>
      </c>
      <c r="AW167" s="13" t="s">
        <v>32</v>
      </c>
      <c r="AX167" s="13" t="s">
        <v>83</v>
      </c>
      <c r="AY167" s="243" t="s">
        <v>125</v>
      </c>
    </row>
    <row r="168" s="2" customFormat="1" ht="16.5" customHeight="1">
      <c r="A168" s="37"/>
      <c r="B168" s="38"/>
      <c r="C168" s="244" t="s">
        <v>261</v>
      </c>
      <c r="D168" s="244" t="s">
        <v>177</v>
      </c>
      <c r="E168" s="245" t="s">
        <v>213</v>
      </c>
      <c r="F168" s="246" t="s">
        <v>214</v>
      </c>
      <c r="G168" s="247" t="s">
        <v>141</v>
      </c>
      <c r="H168" s="248">
        <v>299.73000000000002</v>
      </c>
      <c r="I168" s="249"/>
      <c r="J168" s="250">
        <f>ROUND(I168*H168,2)</f>
        <v>0</v>
      </c>
      <c r="K168" s="251"/>
      <c r="L168" s="252"/>
      <c r="M168" s="253" t="s">
        <v>1</v>
      </c>
      <c r="N168" s="254" t="s">
        <v>40</v>
      </c>
      <c r="O168" s="90"/>
      <c r="P168" s="228">
        <f>O168*H168</f>
        <v>0</v>
      </c>
      <c r="Q168" s="228">
        <v>0.040000000000000001</v>
      </c>
      <c r="R168" s="228">
        <f>Q168*H168</f>
        <v>11.9892</v>
      </c>
      <c r="S168" s="228">
        <v>0</v>
      </c>
      <c r="T168" s="229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30" t="s">
        <v>164</v>
      </c>
      <c r="AT168" s="230" t="s">
        <v>177</v>
      </c>
      <c r="AU168" s="230" t="s">
        <v>85</v>
      </c>
      <c r="AY168" s="16" t="s">
        <v>125</v>
      </c>
      <c r="BE168" s="231">
        <f>IF(N168="základní",J168,0)</f>
        <v>0</v>
      </c>
      <c r="BF168" s="231">
        <f>IF(N168="snížená",J168,0)</f>
        <v>0</v>
      </c>
      <c r="BG168" s="231">
        <f>IF(N168="zákl. přenesená",J168,0)</f>
        <v>0</v>
      </c>
      <c r="BH168" s="231">
        <f>IF(N168="sníž. přenesená",J168,0)</f>
        <v>0</v>
      </c>
      <c r="BI168" s="231">
        <f>IF(N168="nulová",J168,0)</f>
        <v>0</v>
      </c>
      <c r="BJ168" s="16" t="s">
        <v>83</v>
      </c>
      <c r="BK168" s="231">
        <f>ROUND(I168*H168,2)</f>
        <v>0</v>
      </c>
      <c r="BL168" s="16" t="s">
        <v>131</v>
      </c>
      <c r="BM168" s="230" t="s">
        <v>351</v>
      </c>
    </row>
    <row r="169" s="13" customFormat="1">
      <c r="A169" s="13"/>
      <c r="B169" s="232"/>
      <c r="C169" s="233"/>
      <c r="D169" s="234" t="s">
        <v>136</v>
      </c>
      <c r="E169" s="235" t="s">
        <v>1</v>
      </c>
      <c r="F169" s="236" t="s">
        <v>350</v>
      </c>
      <c r="G169" s="233"/>
      <c r="H169" s="237">
        <v>291</v>
      </c>
      <c r="I169" s="238"/>
      <c r="J169" s="233"/>
      <c r="K169" s="233"/>
      <c r="L169" s="239"/>
      <c r="M169" s="240"/>
      <c r="N169" s="241"/>
      <c r="O169" s="241"/>
      <c r="P169" s="241"/>
      <c r="Q169" s="241"/>
      <c r="R169" s="241"/>
      <c r="S169" s="241"/>
      <c r="T169" s="24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3" t="s">
        <v>136</v>
      </c>
      <c r="AU169" s="243" t="s">
        <v>85</v>
      </c>
      <c r="AV169" s="13" t="s">
        <v>85</v>
      </c>
      <c r="AW169" s="13" t="s">
        <v>32</v>
      </c>
      <c r="AX169" s="13" t="s">
        <v>83</v>
      </c>
      <c r="AY169" s="243" t="s">
        <v>125</v>
      </c>
    </row>
    <row r="170" s="13" customFormat="1">
      <c r="A170" s="13"/>
      <c r="B170" s="232"/>
      <c r="C170" s="233"/>
      <c r="D170" s="234" t="s">
        <v>136</v>
      </c>
      <c r="E170" s="233"/>
      <c r="F170" s="236" t="s">
        <v>352</v>
      </c>
      <c r="G170" s="233"/>
      <c r="H170" s="237">
        <v>299.73000000000002</v>
      </c>
      <c r="I170" s="238"/>
      <c r="J170" s="233"/>
      <c r="K170" s="233"/>
      <c r="L170" s="239"/>
      <c r="M170" s="240"/>
      <c r="N170" s="241"/>
      <c r="O170" s="241"/>
      <c r="P170" s="241"/>
      <c r="Q170" s="241"/>
      <c r="R170" s="241"/>
      <c r="S170" s="241"/>
      <c r="T170" s="24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3" t="s">
        <v>136</v>
      </c>
      <c r="AU170" s="243" t="s">
        <v>85</v>
      </c>
      <c r="AV170" s="13" t="s">
        <v>85</v>
      </c>
      <c r="AW170" s="13" t="s">
        <v>4</v>
      </c>
      <c r="AX170" s="13" t="s">
        <v>83</v>
      </c>
      <c r="AY170" s="243" t="s">
        <v>125</v>
      </c>
    </row>
    <row r="171" s="2" customFormat="1" ht="33" customHeight="1">
      <c r="A171" s="37"/>
      <c r="B171" s="38"/>
      <c r="C171" s="218" t="s">
        <v>265</v>
      </c>
      <c r="D171" s="218" t="s">
        <v>127</v>
      </c>
      <c r="E171" s="219" t="s">
        <v>217</v>
      </c>
      <c r="F171" s="220" t="s">
        <v>218</v>
      </c>
      <c r="G171" s="221" t="s">
        <v>141</v>
      </c>
      <c r="H171" s="222">
        <v>268</v>
      </c>
      <c r="I171" s="223"/>
      <c r="J171" s="224">
        <f>ROUND(I171*H171,2)</f>
        <v>0</v>
      </c>
      <c r="K171" s="225"/>
      <c r="L171" s="43"/>
      <c r="M171" s="226" t="s">
        <v>1</v>
      </c>
      <c r="N171" s="227" t="s">
        <v>40</v>
      </c>
      <c r="O171" s="90"/>
      <c r="P171" s="228">
        <f>O171*H171</f>
        <v>0</v>
      </c>
      <c r="Q171" s="228">
        <v>0.1295</v>
      </c>
      <c r="R171" s="228">
        <f>Q171*H171</f>
        <v>34.706000000000003</v>
      </c>
      <c r="S171" s="228">
        <v>0</v>
      </c>
      <c r="T171" s="229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30" t="s">
        <v>131</v>
      </c>
      <c r="AT171" s="230" t="s">
        <v>127</v>
      </c>
      <c r="AU171" s="230" t="s">
        <v>85</v>
      </c>
      <c r="AY171" s="16" t="s">
        <v>125</v>
      </c>
      <c r="BE171" s="231">
        <f>IF(N171="základní",J171,0)</f>
        <v>0</v>
      </c>
      <c r="BF171" s="231">
        <f>IF(N171="snížená",J171,0)</f>
        <v>0</v>
      </c>
      <c r="BG171" s="231">
        <f>IF(N171="zákl. přenesená",J171,0)</f>
        <v>0</v>
      </c>
      <c r="BH171" s="231">
        <f>IF(N171="sníž. přenesená",J171,0)</f>
        <v>0</v>
      </c>
      <c r="BI171" s="231">
        <f>IF(N171="nulová",J171,0)</f>
        <v>0</v>
      </c>
      <c r="BJ171" s="16" t="s">
        <v>83</v>
      </c>
      <c r="BK171" s="231">
        <f>ROUND(I171*H171,2)</f>
        <v>0</v>
      </c>
      <c r="BL171" s="16" t="s">
        <v>131</v>
      </c>
      <c r="BM171" s="230" t="s">
        <v>353</v>
      </c>
    </row>
    <row r="172" s="2" customFormat="1" ht="21.75" customHeight="1">
      <c r="A172" s="37"/>
      <c r="B172" s="38"/>
      <c r="C172" s="244" t="s">
        <v>270</v>
      </c>
      <c r="D172" s="244" t="s">
        <v>177</v>
      </c>
      <c r="E172" s="245" t="s">
        <v>221</v>
      </c>
      <c r="F172" s="246" t="s">
        <v>222</v>
      </c>
      <c r="G172" s="247" t="s">
        <v>141</v>
      </c>
      <c r="H172" s="248">
        <v>276.04000000000002</v>
      </c>
      <c r="I172" s="249"/>
      <c r="J172" s="250">
        <f>ROUND(I172*H172,2)</f>
        <v>0</v>
      </c>
      <c r="K172" s="251"/>
      <c r="L172" s="252"/>
      <c r="M172" s="253" t="s">
        <v>1</v>
      </c>
      <c r="N172" s="254" t="s">
        <v>40</v>
      </c>
      <c r="O172" s="90"/>
      <c r="P172" s="228">
        <f>O172*H172</f>
        <v>0</v>
      </c>
      <c r="Q172" s="228">
        <v>0.048000000000000001</v>
      </c>
      <c r="R172" s="228">
        <f>Q172*H172</f>
        <v>13.249920000000001</v>
      </c>
      <c r="S172" s="228">
        <v>0</v>
      </c>
      <c r="T172" s="229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30" t="s">
        <v>164</v>
      </c>
      <c r="AT172" s="230" t="s">
        <v>177</v>
      </c>
      <c r="AU172" s="230" t="s">
        <v>85</v>
      </c>
      <c r="AY172" s="16" t="s">
        <v>125</v>
      </c>
      <c r="BE172" s="231">
        <f>IF(N172="základní",J172,0)</f>
        <v>0</v>
      </c>
      <c r="BF172" s="231">
        <f>IF(N172="snížená",J172,0)</f>
        <v>0</v>
      </c>
      <c r="BG172" s="231">
        <f>IF(N172="zákl. přenesená",J172,0)</f>
        <v>0</v>
      </c>
      <c r="BH172" s="231">
        <f>IF(N172="sníž. přenesená",J172,0)</f>
        <v>0</v>
      </c>
      <c r="BI172" s="231">
        <f>IF(N172="nulová",J172,0)</f>
        <v>0</v>
      </c>
      <c r="BJ172" s="16" t="s">
        <v>83</v>
      </c>
      <c r="BK172" s="231">
        <f>ROUND(I172*H172,2)</f>
        <v>0</v>
      </c>
      <c r="BL172" s="16" t="s">
        <v>131</v>
      </c>
      <c r="BM172" s="230" t="s">
        <v>354</v>
      </c>
    </row>
    <row r="173" s="13" customFormat="1">
      <c r="A173" s="13"/>
      <c r="B173" s="232"/>
      <c r="C173" s="233"/>
      <c r="D173" s="234" t="s">
        <v>136</v>
      </c>
      <c r="E173" s="233"/>
      <c r="F173" s="236" t="s">
        <v>355</v>
      </c>
      <c r="G173" s="233"/>
      <c r="H173" s="237">
        <v>276.04000000000002</v>
      </c>
      <c r="I173" s="238"/>
      <c r="J173" s="233"/>
      <c r="K173" s="233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136</v>
      </c>
      <c r="AU173" s="243" t="s">
        <v>85</v>
      </c>
      <c r="AV173" s="13" t="s">
        <v>85</v>
      </c>
      <c r="AW173" s="13" t="s">
        <v>4</v>
      </c>
      <c r="AX173" s="13" t="s">
        <v>83</v>
      </c>
      <c r="AY173" s="243" t="s">
        <v>125</v>
      </c>
    </row>
    <row r="174" s="2" customFormat="1" ht="24.15" customHeight="1">
      <c r="A174" s="37"/>
      <c r="B174" s="38"/>
      <c r="C174" s="218" t="s">
        <v>276</v>
      </c>
      <c r="D174" s="218" t="s">
        <v>127</v>
      </c>
      <c r="E174" s="219" t="s">
        <v>226</v>
      </c>
      <c r="F174" s="220" t="s">
        <v>227</v>
      </c>
      <c r="G174" s="221" t="s">
        <v>150</v>
      </c>
      <c r="H174" s="222">
        <v>16.77</v>
      </c>
      <c r="I174" s="223"/>
      <c r="J174" s="224">
        <f>ROUND(I174*H174,2)</f>
        <v>0</v>
      </c>
      <c r="K174" s="225"/>
      <c r="L174" s="43"/>
      <c r="M174" s="226" t="s">
        <v>1</v>
      </c>
      <c r="N174" s="227" t="s">
        <v>40</v>
      </c>
      <c r="O174" s="90"/>
      <c r="P174" s="228">
        <f>O174*H174</f>
        <v>0</v>
      </c>
      <c r="Q174" s="228">
        <v>2.2563399999999998</v>
      </c>
      <c r="R174" s="228">
        <f>Q174*H174</f>
        <v>37.838821799999998</v>
      </c>
      <c r="S174" s="228">
        <v>0</v>
      </c>
      <c r="T174" s="229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30" t="s">
        <v>131</v>
      </c>
      <c r="AT174" s="230" t="s">
        <v>127</v>
      </c>
      <c r="AU174" s="230" t="s">
        <v>85</v>
      </c>
      <c r="AY174" s="16" t="s">
        <v>125</v>
      </c>
      <c r="BE174" s="231">
        <f>IF(N174="základní",J174,0)</f>
        <v>0</v>
      </c>
      <c r="BF174" s="231">
        <f>IF(N174="snížená",J174,0)</f>
        <v>0</v>
      </c>
      <c r="BG174" s="231">
        <f>IF(N174="zákl. přenesená",J174,0)</f>
        <v>0</v>
      </c>
      <c r="BH174" s="231">
        <f>IF(N174="sníž. přenesená",J174,0)</f>
        <v>0</v>
      </c>
      <c r="BI174" s="231">
        <f>IF(N174="nulová",J174,0)</f>
        <v>0</v>
      </c>
      <c r="BJ174" s="16" t="s">
        <v>83</v>
      </c>
      <c r="BK174" s="231">
        <f>ROUND(I174*H174,2)</f>
        <v>0</v>
      </c>
      <c r="BL174" s="16" t="s">
        <v>131</v>
      </c>
      <c r="BM174" s="230" t="s">
        <v>356</v>
      </c>
    </row>
    <row r="175" s="13" customFormat="1">
      <c r="A175" s="13"/>
      <c r="B175" s="232"/>
      <c r="C175" s="233"/>
      <c r="D175" s="234" t="s">
        <v>136</v>
      </c>
      <c r="E175" s="235" t="s">
        <v>1</v>
      </c>
      <c r="F175" s="236" t="s">
        <v>357</v>
      </c>
      <c r="G175" s="233"/>
      <c r="H175" s="237">
        <v>16.77</v>
      </c>
      <c r="I175" s="238"/>
      <c r="J175" s="233"/>
      <c r="K175" s="233"/>
      <c r="L175" s="239"/>
      <c r="M175" s="240"/>
      <c r="N175" s="241"/>
      <c r="O175" s="241"/>
      <c r="P175" s="241"/>
      <c r="Q175" s="241"/>
      <c r="R175" s="241"/>
      <c r="S175" s="241"/>
      <c r="T175" s="242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3" t="s">
        <v>136</v>
      </c>
      <c r="AU175" s="243" t="s">
        <v>85</v>
      </c>
      <c r="AV175" s="13" t="s">
        <v>85</v>
      </c>
      <c r="AW175" s="13" t="s">
        <v>32</v>
      </c>
      <c r="AX175" s="13" t="s">
        <v>83</v>
      </c>
      <c r="AY175" s="243" t="s">
        <v>125</v>
      </c>
    </row>
    <row r="176" s="2" customFormat="1" ht="33" customHeight="1">
      <c r="A176" s="37"/>
      <c r="B176" s="38"/>
      <c r="C176" s="218" t="s">
        <v>286</v>
      </c>
      <c r="D176" s="218" t="s">
        <v>127</v>
      </c>
      <c r="E176" s="219" t="s">
        <v>358</v>
      </c>
      <c r="F176" s="220" t="s">
        <v>359</v>
      </c>
      <c r="G176" s="221" t="s">
        <v>141</v>
      </c>
      <c r="H176" s="222">
        <v>291</v>
      </c>
      <c r="I176" s="223"/>
      <c r="J176" s="224">
        <f>ROUND(I176*H176,2)</f>
        <v>0</v>
      </c>
      <c r="K176" s="225"/>
      <c r="L176" s="43"/>
      <c r="M176" s="226" t="s">
        <v>1</v>
      </c>
      <c r="N176" s="227" t="s">
        <v>40</v>
      </c>
      <c r="O176" s="90"/>
      <c r="P176" s="228">
        <f>O176*H176</f>
        <v>0</v>
      </c>
      <c r="Q176" s="228">
        <v>0.00060999999999999997</v>
      </c>
      <c r="R176" s="228">
        <f>Q176*H176</f>
        <v>0.17751</v>
      </c>
      <c r="S176" s="228">
        <v>0</v>
      </c>
      <c r="T176" s="229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30" t="s">
        <v>131</v>
      </c>
      <c r="AT176" s="230" t="s">
        <v>127</v>
      </c>
      <c r="AU176" s="230" t="s">
        <v>85</v>
      </c>
      <c r="AY176" s="16" t="s">
        <v>125</v>
      </c>
      <c r="BE176" s="231">
        <f>IF(N176="základní",J176,0)</f>
        <v>0</v>
      </c>
      <c r="BF176" s="231">
        <f>IF(N176="snížená",J176,0)</f>
        <v>0</v>
      </c>
      <c r="BG176" s="231">
        <f>IF(N176="zákl. přenesená",J176,0)</f>
        <v>0</v>
      </c>
      <c r="BH176" s="231">
        <f>IF(N176="sníž. přenesená",J176,0)</f>
        <v>0</v>
      </c>
      <c r="BI176" s="231">
        <f>IF(N176="nulová",J176,0)</f>
        <v>0</v>
      </c>
      <c r="BJ176" s="16" t="s">
        <v>83</v>
      </c>
      <c r="BK176" s="231">
        <f>ROUND(I176*H176,2)</f>
        <v>0</v>
      </c>
      <c r="BL176" s="16" t="s">
        <v>131</v>
      </c>
      <c r="BM176" s="230" t="s">
        <v>360</v>
      </c>
    </row>
    <row r="177" s="2" customFormat="1" ht="24.15" customHeight="1">
      <c r="A177" s="37"/>
      <c r="B177" s="38"/>
      <c r="C177" s="218" t="s">
        <v>268</v>
      </c>
      <c r="D177" s="218" t="s">
        <v>127</v>
      </c>
      <c r="E177" s="219" t="s">
        <v>361</v>
      </c>
      <c r="F177" s="220" t="s">
        <v>362</v>
      </c>
      <c r="G177" s="221" t="s">
        <v>141</v>
      </c>
      <c r="H177" s="222">
        <v>291</v>
      </c>
      <c r="I177" s="223"/>
      <c r="J177" s="224">
        <f>ROUND(I177*H177,2)</f>
        <v>0</v>
      </c>
      <c r="K177" s="225"/>
      <c r="L177" s="43"/>
      <c r="M177" s="226" t="s">
        <v>1</v>
      </c>
      <c r="N177" s="227" t="s">
        <v>40</v>
      </c>
      <c r="O177" s="90"/>
      <c r="P177" s="228">
        <f>O177*H177</f>
        <v>0</v>
      </c>
      <c r="Q177" s="228">
        <v>0</v>
      </c>
      <c r="R177" s="228">
        <f>Q177*H177</f>
        <v>0</v>
      </c>
      <c r="S177" s="228">
        <v>0</v>
      </c>
      <c r="T177" s="229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30" t="s">
        <v>131</v>
      </c>
      <c r="AT177" s="230" t="s">
        <v>127</v>
      </c>
      <c r="AU177" s="230" t="s">
        <v>85</v>
      </c>
      <c r="AY177" s="16" t="s">
        <v>125</v>
      </c>
      <c r="BE177" s="231">
        <f>IF(N177="základní",J177,0)</f>
        <v>0</v>
      </c>
      <c r="BF177" s="231">
        <f>IF(N177="snížená",J177,0)</f>
        <v>0</v>
      </c>
      <c r="BG177" s="231">
        <f>IF(N177="zákl. přenesená",J177,0)</f>
        <v>0</v>
      </c>
      <c r="BH177" s="231">
        <f>IF(N177="sníž. přenesená",J177,0)</f>
        <v>0</v>
      </c>
      <c r="BI177" s="231">
        <f>IF(N177="nulová",J177,0)</f>
        <v>0</v>
      </c>
      <c r="BJ177" s="16" t="s">
        <v>83</v>
      </c>
      <c r="BK177" s="231">
        <f>ROUND(I177*H177,2)</f>
        <v>0</v>
      </c>
      <c r="BL177" s="16" t="s">
        <v>131</v>
      </c>
      <c r="BM177" s="230" t="s">
        <v>363</v>
      </c>
    </row>
    <row r="178" s="2" customFormat="1" ht="37.8" customHeight="1">
      <c r="A178" s="37"/>
      <c r="B178" s="38"/>
      <c r="C178" s="218" t="s">
        <v>225</v>
      </c>
      <c r="D178" s="218" t="s">
        <v>127</v>
      </c>
      <c r="E178" s="219" t="s">
        <v>364</v>
      </c>
      <c r="F178" s="220" t="s">
        <v>365</v>
      </c>
      <c r="G178" s="221" t="s">
        <v>141</v>
      </c>
      <c r="H178" s="222">
        <v>3</v>
      </c>
      <c r="I178" s="223"/>
      <c r="J178" s="224">
        <f>ROUND(I178*H178,2)</f>
        <v>0</v>
      </c>
      <c r="K178" s="225"/>
      <c r="L178" s="43"/>
      <c r="M178" s="226" t="s">
        <v>1</v>
      </c>
      <c r="N178" s="227" t="s">
        <v>40</v>
      </c>
      <c r="O178" s="90"/>
      <c r="P178" s="228">
        <f>O178*H178</f>
        <v>0</v>
      </c>
      <c r="Q178" s="228">
        <v>0.27205000000000001</v>
      </c>
      <c r="R178" s="228">
        <f>Q178*H178</f>
        <v>0.81615000000000004</v>
      </c>
      <c r="S178" s="228">
        <v>0</v>
      </c>
      <c r="T178" s="229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30" t="s">
        <v>131</v>
      </c>
      <c r="AT178" s="230" t="s">
        <v>127</v>
      </c>
      <c r="AU178" s="230" t="s">
        <v>85</v>
      </c>
      <c r="AY178" s="16" t="s">
        <v>125</v>
      </c>
      <c r="BE178" s="231">
        <f>IF(N178="základní",J178,0)</f>
        <v>0</v>
      </c>
      <c r="BF178" s="231">
        <f>IF(N178="snížená",J178,0)</f>
        <v>0</v>
      </c>
      <c r="BG178" s="231">
        <f>IF(N178="zákl. přenesená",J178,0)</f>
        <v>0</v>
      </c>
      <c r="BH178" s="231">
        <f>IF(N178="sníž. přenesená",J178,0)</f>
        <v>0</v>
      </c>
      <c r="BI178" s="231">
        <f>IF(N178="nulová",J178,0)</f>
        <v>0</v>
      </c>
      <c r="BJ178" s="16" t="s">
        <v>83</v>
      </c>
      <c r="BK178" s="231">
        <f>ROUND(I178*H178,2)</f>
        <v>0</v>
      </c>
      <c r="BL178" s="16" t="s">
        <v>131</v>
      </c>
      <c r="BM178" s="230" t="s">
        <v>366</v>
      </c>
    </row>
    <row r="179" s="2" customFormat="1" ht="21.75" customHeight="1">
      <c r="A179" s="37"/>
      <c r="B179" s="38"/>
      <c r="C179" s="218" t="s">
        <v>367</v>
      </c>
      <c r="D179" s="218" t="s">
        <v>127</v>
      </c>
      <c r="E179" s="219" t="s">
        <v>231</v>
      </c>
      <c r="F179" s="220" t="s">
        <v>368</v>
      </c>
      <c r="G179" s="221" t="s">
        <v>233</v>
      </c>
      <c r="H179" s="222">
        <v>1</v>
      </c>
      <c r="I179" s="223"/>
      <c r="J179" s="224">
        <f>ROUND(I179*H179,2)</f>
        <v>0</v>
      </c>
      <c r="K179" s="225"/>
      <c r="L179" s="43"/>
      <c r="M179" s="226" t="s">
        <v>1</v>
      </c>
      <c r="N179" s="227" t="s">
        <v>40</v>
      </c>
      <c r="O179" s="90"/>
      <c r="P179" s="228">
        <f>O179*H179</f>
        <v>0</v>
      </c>
      <c r="Q179" s="228">
        <v>3.6875100000000001</v>
      </c>
      <c r="R179" s="228">
        <f>Q179*H179</f>
        <v>3.6875100000000001</v>
      </c>
      <c r="S179" s="228">
        <v>0</v>
      </c>
      <c r="T179" s="229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30" t="s">
        <v>131</v>
      </c>
      <c r="AT179" s="230" t="s">
        <v>127</v>
      </c>
      <c r="AU179" s="230" t="s">
        <v>85</v>
      </c>
      <c r="AY179" s="16" t="s">
        <v>125</v>
      </c>
      <c r="BE179" s="231">
        <f>IF(N179="základní",J179,0)</f>
        <v>0</v>
      </c>
      <c r="BF179" s="231">
        <f>IF(N179="snížená",J179,0)</f>
        <v>0</v>
      </c>
      <c r="BG179" s="231">
        <f>IF(N179="zákl. přenesená",J179,0)</f>
        <v>0</v>
      </c>
      <c r="BH179" s="231">
        <f>IF(N179="sníž. přenesená",J179,0)</f>
        <v>0</v>
      </c>
      <c r="BI179" s="231">
        <f>IF(N179="nulová",J179,0)</f>
        <v>0</v>
      </c>
      <c r="BJ179" s="16" t="s">
        <v>83</v>
      </c>
      <c r="BK179" s="231">
        <f>ROUND(I179*H179,2)</f>
        <v>0</v>
      </c>
      <c r="BL179" s="16" t="s">
        <v>131</v>
      </c>
      <c r="BM179" s="230" t="s">
        <v>369</v>
      </c>
    </row>
    <row r="180" s="12" customFormat="1" ht="22.8" customHeight="1">
      <c r="A180" s="12"/>
      <c r="B180" s="202"/>
      <c r="C180" s="203"/>
      <c r="D180" s="204" t="s">
        <v>74</v>
      </c>
      <c r="E180" s="216" t="s">
        <v>235</v>
      </c>
      <c r="F180" s="216" t="s">
        <v>236</v>
      </c>
      <c r="G180" s="203"/>
      <c r="H180" s="203"/>
      <c r="I180" s="206"/>
      <c r="J180" s="217">
        <f>BK180</f>
        <v>0</v>
      </c>
      <c r="K180" s="203"/>
      <c r="L180" s="208"/>
      <c r="M180" s="209"/>
      <c r="N180" s="210"/>
      <c r="O180" s="210"/>
      <c r="P180" s="211">
        <f>SUM(P181:P186)</f>
        <v>0</v>
      </c>
      <c r="Q180" s="210"/>
      <c r="R180" s="211">
        <f>SUM(R181:R186)</f>
        <v>0</v>
      </c>
      <c r="S180" s="210"/>
      <c r="T180" s="212">
        <f>SUM(T181:T186)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13" t="s">
        <v>83</v>
      </c>
      <c r="AT180" s="214" t="s">
        <v>74</v>
      </c>
      <c r="AU180" s="214" t="s">
        <v>83</v>
      </c>
      <c r="AY180" s="213" t="s">
        <v>125</v>
      </c>
      <c r="BK180" s="215">
        <f>SUM(BK181:BK186)</f>
        <v>0</v>
      </c>
    </row>
    <row r="181" s="2" customFormat="1" ht="33" customHeight="1">
      <c r="A181" s="37"/>
      <c r="B181" s="38"/>
      <c r="C181" s="218" t="s">
        <v>370</v>
      </c>
      <c r="D181" s="218" t="s">
        <v>127</v>
      </c>
      <c r="E181" s="219" t="s">
        <v>238</v>
      </c>
      <c r="F181" s="220" t="s">
        <v>239</v>
      </c>
      <c r="G181" s="221" t="s">
        <v>161</v>
      </c>
      <c r="H181" s="222">
        <v>292.411</v>
      </c>
      <c r="I181" s="223"/>
      <c r="J181" s="224">
        <f>ROUND(I181*H181,2)</f>
        <v>0</v>
      </c>
      <c r="K181" s="225"/>
      <c r="L181" s="43"/>
      <c r="M181" s="226" t="s">
        <v>1</v>
      </c>
      <c r="N181" s="227" t="s">
        <v>40</v>
      </c>
      <c r="O181" s="90"/>
      <c r="P181" s="228">
        <f>O181*H181</f>
        <v>0</v>
      </c>
      <c r="Q181" s="228">
        <v>0</v>
      </c>
      <c r="R181" s="228">
        <f>Q181*H181</f>
        <v>0</v>
      </c>
      <c r="S181" s="228">
        <v>0</v>
      </c>
      <c r="T181" s="229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30" t="s">
        <v>131</v>
      </c>
      <c r="AT181" s="230" t="s">
        <v>127</v>
      </c>
      <c r="AU181" s="230" t="s">
        <v>85</v>
      </c>
      <c r="AY181" s="16" t="s">
        <v>125</v>
      </c>
      <c r="BE181" s="231">
        <f>IF(N181="základní",J181,0)</f>
        <v>0</v>
      </c>
      <c r="BF181" s="231">
        <f>IF(N181="snížená",J181,0)</f>
        <v>0</v>
      </c>
      <c r="BG181" s="231">
        <f>IF(N181="zákl. přenesená",J181,0)</f>
        <v>0</v>
      </c>
      <c r="BH181" s="231">
        <f>IF(N181="sníž. přenesená",J181,0)</f>
        <v>0</v>
      </c>
      <c r="BI181" s="231">
        <f>IF(N181="nulová",J181,0)</f>
        <v>0</v>
      </c>
      <c r="BJ181" s="16" t="s">
        <v>83</v>
      </c>
      <c r="BK181" s="231">
        <f>ROUND(I181*H181,2)</f>
        <v>0</v>
      </c>
      <c r="BL181" s="16" t="s">
        <v>131</v>
      </c>
      <c r="BM181" s="230" t="s">
        <v>371</v>
      </c>
    </row>
    <row r="182" s="13" customFormat="1">
      <c r="A182" s="13"/>
      <c r="B182" s="232"/>
      <c r="C182" s="233"/>
      <c r="D182" s="234" t="s">
        <v>136</v>
      </c>
      <c r="E182" s="235" t="s">
        <v>1</v>
      </c>
      <c r="F182" s="236" t="s">
        <v>372</v>
      </c>
      <c r="G182" s="233"/>
      <c r="H182" s="237">
        <v>292.411</v>
      </c>
      <c r="I182" s="238"/>
      <c r="J182" s="233"/>
      <c r="K182" s="233"/>
      <c r="L182" s="239"/>
      <c r="M182" s="240"/>
      <c r="N182" s="241"/>
      <c r="O182" s="241"/>
      <c r="P182" s="241"/>
      <c r="Q182" s="241"/>
      <c r="R182" s="241"/>
      <c r="S182" s="241"/>
      <c r="T182" s="242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3" t="s">
        <v>136</v>
      </c>
      <c r="AU182" s="243" t="s">
        <v>85</v>
      </c>
      <c r="AV182" s="13" t="s">
        <v>85</v>
      </c>
      <c r="AW182" s="13" t="s">
        <v>32</v>
      </c>
      <c r="AX182" s="13" t="s">
        <v>83</v>
      </c>
      <c r="AY182" s="243" t="s">
        <v>125</v>
      </c>
    </row>
    <row r="183" s="2" customFormat="1" ht="21.75" customHeight="1">
      <c r="A183" s="37"/>
      <c r="B183" s="38"/>
      <c r="C183" s="218" t="s">
        <v>373</v>
      </c>
      <c r="D183" s="218" t="s">
        <v>127</v>
      </c>
      <c r="E183" s="219" t="s">
        <v>243</v>
      </c>
      <c r="F183" s="220" t="s">
        <v>244</v>
      </c>
      <c r="G183" s="221" t="s">
        <v>161</v>
      </c>
      <c r="H183" s="222">
        <v>1172</v>
      </c>
      <c r="I183" s="223"/>
      <c r="J183" s="224">
        <f>ROUND(I183*H183,2)</f>
        <v>0</v>
      </c>
      <c r="K183" s="225"/>
      <c r="L183" s="43"/>
      <c r="M183" s="226" t="s">
        <v>1</v>
      </c>
      <c r="N183" s="227" t="s">
        <v>40</v>
      </c>
      <c r="O183" s="90"/>
      <c r="P183" s="228">
        <f>O183*H183</f>
        <v>0</v>
      </c>
      <c r="Q183" s="228">
        <v>0</v>
      </c>
      <c r="R183" s="228">
        <f>Q183*H183</f>
        <v>0</v>
      </c>
      <c r="S183" s="228">
        <v>0</v>
      </c>
      <c r="T183" s="229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30" t="s">
        <v>131</v>
      </c>
      <c r="AT183" s="230" t="s">
        <v>127</v>
      </c>
      <c r="AU183" s="230" t="s">
        <v>85</v>
      </c>
      <c r="AY183" s="16" t="s">
        <v>125</v>
      </c>
      <c r="BE183" s="231">
        <f>IF(N183="základní",J183,0)</f>
        <v>0</v>
      </c>
      <c r="BF183" s="231">
        <f>IF(N183="snížená",J183,0)</f>
        <v>0</v>
      </c>
      <c r="BG183" s="231">
        <f>IF(N183="zákl. přenesená",J183,0)</f>
        <v>0</v>
      </c>
      <c r="BH183" s="231">
        <f>IF(N183="sníž. přenesená",J183,0)</f>
        <v>0</v>
      </c>
      <c r="BI183" s="231">
        <f>IF(N183="nulová",J183,0)</f>
        <v>0</v>
      </c>
      <c r="BJ183" s="16" t="s">
        <v>83</v>
      </c>
      <c r="BK183" s="231">
        <f>ROUND(I183*H183,2)</f>
        <v>0</v>
      </c>
      <c r="BL183" s="16" t="s">
        <v>131</v>
      </c>
      <c r="BM183" s="230" t="s">
        <v>374</v>
      </c>
    </row>
    <row r="184" s="13" customFormat="1">
      <c r="A184" s="13"/>
      <c r="B184" s="232"/>
      <c r="C184" s="233"/>
      <c r="D184" s="234" t="s">
        <v>136</v>
      </c>
      <c r="E184" s="235" t="s">
        <v>1</v>
      </c>
      <c r="F184" s="236" t="s">
        <v>375</v>
      </c>
      <c r="G184" s="233"/>
      <c r="H184" s="237">
        <v>1172</v>
      </c>
      <c r="I184" s="238"/>
      <c r="J184" s="233"/>
      <c r="K184" s="233"/>
      <c r="L184" s="239"/>
      <c r="M184" s="240"/>
      <c r="N184" s="241"/>
      <c r="O184" s="241"/>
      <c r="P184" s="241"/>
      <c r="Q184" s="241"/>
      <c r="R184" s="241"/>
      <c r="S184" s="241"/>
      <c r="T184" s="24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3" t="s">
        <v>136</v>
      </c>
      <c r="AU184" s="243" t="s">
        <v>85</v>
      </c>
      <c r="AV184" s="13" t="s">
        <v>85</v>
      </c>
      <c r="AW184" s="13" t="s">
        <v>32</v>
      </c>
      <c r="AX184" s="13" t="s">
        <v>83</v>
      </c>
      <c r="AY184" s="243" t="s">
        <v>125</v>
      </c>
    </row>
    <row r="185" s="2" customFormat="1" ht="33" customHeight="1">
      <c r="A185" s="37"/>
      <c r="B185" s="38"/>
      <c r="C185" s="218" t="s">
        <v>376</v>
      </c>
      <c r="D185" s="218" t="s">
        <v>127</v>
      </c>
      <c r="E185" s="219" t="s">
        <v>377</v>
      </c>
      <c r="F185" s="220" t="s">
        <v>378</v>
      </c>
      <c r="G185" s="221" t="s">
        <v>161</v>
      </c>
      <c r="H185" s="222">
        <v>14.960000000000001</v>
      </c>
      <c r="I185" s="223"/>
      <c r="J185" s="224">
        <f>ROUND(I185*H185,2)</f>
        <v>0</v>
      </c>
      <c r="K185" s="225"/>
      <c r="L185" s="43"/>
      <c r="M185" s="226" t="s">
        <v>1</v>
      </c>
      <c r="N185" s="227" t="s">
        <v>40</v>
      </c>
      <c r="O185" s="90"/>
      <c r="P185" s="228">
        <f>O185*H185</f>
        <v>0</v>
      </c>
      <c r="Q185" s="228">
        <v>0</v>
      </c>
      <c r="R185" s="228">
        <f>Q185*H185</f>
        <v>0</v>
      </c>
      <c r="S185" s="228">
        <v>0</v>
      </c>
      <c r="T185" s="229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30" t="s">
        <v>131</v>
      </c>
      <c r="AT185" s="230" t="s">
        <v>127</v>
      </c>
      <c r="AU185" s="230" t="s">
        <v>85</v>
      </c>
      <c r="AY185" s="16" t="s">
        <v>125</v>
      </c>
      <c r="BE185" s="231">
        <f>IF(N185="základní",J185,0)</f>
        <v>0</v>
      </c>
      <c r="BF185" s="231">
        <f>IF(N185="snížená",J185,0)</f>
        <v>0</v>
      </c>
      <c r="BG185" s="231">
        <f>IF(N185="zákl. přenesená",J185,0)</f>
        <v>0</v>
      </c>
      <c r="BH185" s="231">
        <f>IF(N185="sníž. přenesená",J185,0)</f>
        <v>0</v>
      </c>
      <c r="BI185" s="231">
        <f>IF(N185="nulová",J185,0)</f>
        <v>0</v>
      </c>
      <c r="BJ185" s="16" t="s">
        <v>83</v>
      </c>
      <c r="BK185" s="231">
        <f>ROUND(I185*H185,2)</f>
        <v>0</v>
      </c>
      <c r="BL185" s="16" t="s">
        <v>131</v>
      </c>
      <c r="BM185" s="230" t="s">
        <v>379</v>
      </c>
    </row>
    <row r="186" s="2" customFormat="1" ht="37.8" customHeight="1">
      <c r="A186" s="37"/>
      <c r="B186" s="38"/>
      <c r="C186" s="218" t="s">
        <v>380</v>
      </c>
      <c r="D186" s="218" t="s">
        <v>127</v>
      </c>
      <c r="E186" s="219" t="s">
        <v>248</v>
      </c>
      <c r="F186" s="220" t="s">
        <v>249</v>
      </c>
      <c r="G186" s="221" t="s">
        <v>161</v>
      </c>
      <c r="H186" s="222">
        <v>292.411</v>
      </c>
      <c r="I186" s="223"/>
      <c r="J186" s="224">
        <f>ROUND(I186*H186,2)</f>
        <v>0</v>
      </c>
      <c r="K186" s="225"/>
      <c r="L186" s="43"/>
      <c r="M186" s="226" t="s">
        <v>1</v>
      </c>
      <c r="N186" s="227" t="s">
        <v>40</v>
      </c>
      <c r="O186" s="90"/>
      <c r="P186" s="228">
        <f>O186*H186</f>
        <v>0</v>
      </c>
      <c r="Q186" s="228">
        <v>0</v>
      </c>
      <c r="R186" s="228">
        <f>Q186*H186</f>
        <v>0</v>
      </c>
      <c r="S186" s="228">
        <v>0</v>
      </c>
      <c r="T186" s="229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30" t="s">
        <v>131</v>
      </c>
      <c r="AT186" s="230" t="s">
        <v>127</v>
      </c>
      <c r="AU186" s="230" t="s">
        <v>85</v>
      </c>
      <c r="AY186" s="16" t="s">
        <v>125</v>
      </c>
      <c r="BE186" s="231">
        <f>IF(N186="základní",J186,0)</f>
        <v>0</v>
      </c>
      <c r="BF186" s="231">
        <f>IF(N186="snížená",J186,0)</f>
        <v>0</v>
      </c>
      <c r="BG186" s="231">
        <f>IF(N186="zákl. přenesená",J186,0)</f>
        <v>0</v>
      </c>
      <c r="BH186" s="231">
        <f>IF(N186="sníž. přenesená",J186,0)</f>
        <v>0</v>
      </c>
      <c r="BI186" s="231">
        <f>IF(N186="nulová",J186,0)</f>
        <v>0</v>
      </c>
      <c r="BJ186" s="16" t="s">
        <v>83</v>
      </c>
      <c r="BK186" s="231">
        <f>ROUND(I186*H186,2)</f>
        <v>0</v>
      </c>
      <c r="BL186" s="16" t="s">
        <v>131</v>
      </c>
      <c r="BM186" s="230" t="s">
        <v>381</v>
      </c>
    </row>
    <row r="187" s="12" customFormat="1" ht="22.8" customHeight="1">
      <c r="A187" s="12"/>
      <c r="B187" s="202"/>
      <c r="C187" s="203"/>
      <c r="D187" s="204" t="s">
        <v>74</v>
      </c>
      <c r="E187" s="216" t="s">
        <v>251</v>
      </c>
      <c r="F187" s="216" t="s">
        <v>252</v>
      </c>
      <c r="G187" s="203"/>
      <c r="H187" s="203"/>
      <c r="I187" s="206"/>
      <c r="J187" s="217">
        <f>BK187</f>
        <v>0</v>
      </c>
      <c r="K187" s="203"/>
      <c r="L187" s="208"/>
      <c r="M187" s="209"/>
      <c r="N187" s="210"/>
      <c r="O187" s="210"/>
      <c r="P187" s="211">
        <f>P188</f>
        <v>0</v>
      </c>
      <c r="Q187" s="210"/>
      <c r="R187" s="211">
        <f>R188</f>
        <v>0</v>
      </c>
      <c r="S187" s="210"/>
      <c r="T187" s="212">
        <f>T188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13" t="s">
        <v>83</v>
      </c>
      <c r="AT187" s="214" t="s">
        <v>74</v>
      </c>
      <c r="AU187" s="214" t="s">
        <v>83</v>
      </c>
      <c r="AY187" s="213" t="s">
        <v>125</v>
      </c>
      <c r="BK187" s="215">
        <f>BK188</f>
        <v>0</v>
      </c>
    </row>
    <row r="188" s="2" customFormat="1" ht="24.15" customHeight="1">
      <c r="A188" s="37"/>
      <c r="B188" s="38"/>
      <c r="C188" s="218" t="s">
        <v>382</v>
      </c>
      <c r="D188" s="218" t="s">
        <v>127</v>
      </c>
      <c r="E188" s="219" t="s">
        <v>254</v>
      </c>
      <c r="F188" s="220" t="s">
        <v>255</v>
      </c>
      <c r="G188" s="221" t="s">
        <v>161</v>
      </c>
      <c r="H188" s="222">
        <v>284.64699999999999</v>
      </c>
      <c r="I188" s="223"/>
      <c r="J188" s="224">
        <f>ROUND(I188*H188,2)</f>
        <v>0</v>
      </c>
      <c r="K188" s="225"/>
      <c r="L188" s="43"/>
      <c r="M188" s="226" t="s">
        <v>1</v>
      </c>
      <c r="N188" s="227" t="s">
        <v>40</v>
      </c>
      <c r="O188" s="90"/>
      <c r="P188" s="228">
        <f>O188*H188</f>
        <v>0</v>
      </c>
      <c r="Q188" s="228">
        <v>0</v>
      </c>
      <c r="R188" s="228">
        <f>Q188*H188</f>
        <v>0</v>
      </c>
      <c r="S188" s="228">
        <v>0</v>
      </c>
      <c r="T188" s="229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30" t="s">
        <v>131</v>
      </c>
      <c r="AT188" s="230" t="s">
        <v>127</v>
      </c>
      <c r="AU188" s="230" t="s">
        <v>85</v>
      </c>
      <c r="AY188" s="16" t="s">
        <v>125</v>
      </c>
      <c r="BE188" s="231">
        <f>IF(N188="základní",J188,0)</f>
        <v>0</v>
      </c>
      <c r="BF188" s="231">
        <f>IF(N188="snížená",J188,0)</f>
        <v>0</v>
      </c>
      <c r="BG188" s="231">
        <f>IF(N188="zákl. přenesená",J188,0)</f>
        <v>0</v>
      </c>
      <c r="BH188" s="231">
        <f>IF(N188="sníž. přenesená",J188,0)</f>
        <v>0</v>
      </c>
      <c r="BI188" s="231">
        <f>IF(N188="nulová",J188,0)</f>
        <v>0</v>
      </c>
      <c r="BJ188" s="16" t="s">
        <v>83</v>
      </c>
      <c r="BK188" s="231">
        <f>ROUND(I188*H188,2)</f>
        <v>0</v>
      </c>
      <c r="BL188" s="16" t="s">
        <v>131</v>
      </c>
      <c r="BM188" s="230" t="s">
        <v>383</v>
      </c>
    </row>
    <row r="189" s="12" customFormat="1" ht="25.92" customHeight="1">
      <c r="A189" s="12"/>
      <c r="B189" s="202"/>
      <c r="C189" s="203"/>
      <c r="D189" s="204" t="s">
        <v>74</v>
      </c>
      <c r="E189" s="205" t="s">
        <v>257</v>
      </c>
      <c r="F189" s="205" t="s">
        <v>258</v>
      </c>
      <c r="G189" s="203"/>
      <c r="H189" s="203"/>
      <c r="I189" s="206"/>
      <c r="J189" s="207">
        <f>BK189</f>
        <v>0</v>
      </c>
      <c r="K189" s="203"/>
      <c r="L189" s="208"/>
      <c r="M189" s="209"/>
      <c r="N189" s="210"/>
      <c r="O189" s="210"/>
      <c r="P189" s="211">
        <v>0</v>
      </c>
      <c r="Q189" s="210"/>
      <c r="R189" s="211">
        <v>0</v>
      </c>
      <c r="S189" s="210"/>
      <c r="T189" s="212"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13" t="s">
        <v>85</v>
      </c>
      <c r="AT189" s="214" t="s">
        <v>74</v>
      </c>
      <c r="AU189" s="214" t="s">
        <v>75</v>
      </c>
      <c r="AY189" s="213" t="s">
        <v>125</v>
      </c>
      <c r="BK189" s="215">
        <v>0</v>
      </c>
    </row>
    <row r="190" s="12" customFormat="1" ht="25.92" customHeight="1">
      <c r="A190" s="12"/>
      <c r="B190" s="202"/>
      <c r="C190" s="203"/>
      <c r="D190" s="204" t="s">
        <v>74</v>
      </c>
      <c r="E190" s="205" t="s">
        <v>274</v>
      </c>
      <c r="F190" s="205" t="s">
        <v>275</v>
      </c>
      <c r="G190" s="203"/>
      <c r="H190" s="203"/>
      <c r="I190" s="206"/>
      <c r="J190" s="207">
        <f>BK190</f>
        <v>0</v>
      </c>
      <c r="K190" s="203"/>
      <c r="L190" s="208"/>
      <c r="M190" s="209"/>
      <c r="N190" s="210"/>
      <c r="O190" s="210"/>
      <c r="P190" s="211">
        <f>SUM(P191:P196)</f>
        <v>0</v>
      </c>
      <c r="Q190" s="210"/>
      <c r="R190" s="211">
        <f>SUM(R191:R196)</f>
        <v>0</v>
      </c>
      <c r="S190" s="210"/>
      <c r="T190" s="212">
        <f>SUM(T191:T196)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3" t="s">
        <v>131</v>
      </c>
      <c r="AT190" s="214" t="s">
        <v>74</v>
      </c>
      <c r="AU190" s="214" t="s">
        <v>75</v>
      </c>
      <c r="AY190" s="213" t="s">
        <v>125</v>
      </c>
      <c r="BK190" s="215">
        <f>SUM(BK191:BK196)</f>
        <v>0</v>
      </c>
    </row>
    <row r="191" s="2" customFormat="1" ht="16.5" customHeight="1">
      <c r="A191" s="37"/>
      <c r="B191" s="38"/>
      <c r="C191" s="218" t="s">
        <v>384</v>
      </c>
      <c r="D191" s="218" t="s">
        <v>127</v>
      </c>
      <c r="E191" s="219" t="s">
        <v>277</v>
      </c>
      <c r="F191" s="220" t="s">
        <v>385</v>
      </c>
      <c r="G191" s="221" t="s">
        <v>279</v>
      </c>
      <c r="H191" s="222">
        <v>85</v>
      </c>
      <c r="I191" s="223"/>
      <c r="J191" s="224">
        <f>ROUND(I191*H191,2)</f>
        <v>0</v>
      </c>
      <c r="K191" s="225"/>
      <c r="L191" s="43"/>
      <c r="M191" s="226" t="s">
        <v>1</v>
      </c>
      <c r="N191" s="227" t="s">
        <v>40</v>
      </c>
      <c r="O191" s="90"/>
      <c r="P191" s="228">
        <f>O191*H191</f>
        <v>0</v>
      </c>
      <c r="Q191" s="228">
        <v>0</v>
      </c>
      <c r="R191" s="228">
        <f>Q191*H191</f>
        <v>0</v>
      </c>
      <c r="S191" s="228">
        <v>0</v>
      </c>
      <c r="T191" s="229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30" t="s">
        <v>280</v>
      </c>
      <c r="AT191" s="230" t="s">
        <v>127</v>
      </c>
      <c r="AU191" s="230" t="s">
        <v>83</v>
      </c>
      <c r="AY191" s="16" t="s">
        <v>125</v>
      </c>
      <c r="BE191" s="231">
        <f>IF(N191="základní",J191,0)</f>
        <v>0</v>
      </c>
      <c r="BF191" s="231">
        <f>IF(N191="snížená",J191,0)</f>
        <v>0</v>
      </c>
      <c r="BG191" s="231">
        <f>IF(N191="zákl. přenesená",J191,0)</f>
        <v>0</v>
      </c>
      <c r="BH191" s="231">
        <f>IF(N191="sníž. přenesená",J191,0)</f>
        <v>0</v>
      </c>
      <c r="BI191" s="231">
        <f>IF(N191="nulová",J191,0)</f>
        <v>0</v>
      </c>
      <c r="BJ191" s="16" t="s">
        <v>83</v>
      </c>
      <c r="BK191" s="231">
        <f>ROUND(I191*H191,2)</f>
        <v>0</v>
      </c>
      <c r="BL191" s="16" t="s">
        <v>280</v>
      </c>
      <c r="BM191" s="230" t="s">
        <v>386</v>
      </c>
    </row>
    <row r="192" s="13" customFormat="1">
      <c r="A192" s="13"/>
      <c r="B192" s="232"/>
      <c r="C192" s="233"/>
      <c r="D192" s="234" t="s">
        <v>136</v>
      </c>
      <c r="E192" s="235" t="s">
        <v>1</v>
      </c>
      <c r="F192" s="236" t="s">
        <v>387</v>
      </c>
      <c r="G192" s="233"/>
      <c r="H192" s="237">
        <v>20</v>
      </c>
      <c r="I192" s="238"/>
      <c r="J192" s="233"/>
      <c r="K192" s="233"/>
      <c r="L192" s="239"/>
      <c r="M192" s="240"/>
      <c r="N192" s="241"/>
      <c r="O192" s="241"/>
      <c r="P192" s="241"/>
      <c r="Q192" s="241"/>
      <c r="R192" s="241"/>
      <c r="S192" s="241"/>
      <c r="T192" s="24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3" t="s">
        <v>136</v>
      </c>
      <c r="AU192" s="243" t="s">
        <v>83</v>
      </c>
      <c r="AV192" s="13" t="s">
        <v>85</v>
      </c>
      <c r="AW192" s="13" t="s">
        <v>32</v>
      </c>
      <c r="AX192" s="13" t="s">
        <v>75</v>
      </c>
      <c r="AY192" s="243" t="s">
        <v>125</v>
      </c>
    </row>
    <row r="193" s="13" customFormat="1">
      <c r="A193" s="13"/>
      <c r="B193" s="232"/>
      <c r="C193" s="233"/>
      <c r="D193" s="234" t="s">
        <v>136</v>
      </c>
      <c r="E193" s="235" t="s">
        <v>1</v>
      </c>
      <c r="F193" s="236" t="s">
        <v>388</v>
      </c>
      <c r="G193" s="233"/>
      <c r="H193" s="237">
        <v>10</v>
      </c>
      <c r="I193" s="238"/>
      <c r="J193" s="233"/>
      <c r="K193" s="233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136</v>
      </c>
      <c r="AU193" s="243" t="s">
        <v>83</v>
      </c>
      <c r="AV193" s="13" t="s">
        <v>85</v>
      </c>
      <c r="AW193" s="13" t="s">
        <v>32</v>
      </c>
      <c r="AX193" s="13" t="s">
        <v>75</v>
      </c>
      <c r="AY193" s="243" t="s">
        <v>125</v>
      </c>
    </row>
    <row r="194" s="13" customFormat="1">
      <c r="A194" s="13"/>
      <c r="B194" s="232"/>
      <c r="C194" s="233"/>
      <c r="D194" s="234" t="s">
        <v>136</v>
      </c>
      <c r="E194" s="235" t="s">
        <v>1</v>
      </c>
      <c r="F194" s="236" t="s">
        <v>389</v>
      </c>
      <c r="G194" s="233"/>
      <c r="H194" s="237">
        <v>25</v>
      </c>
      <c r="I194" s="238"/>
      <c r="J194" s="233"/>
      <c r="K194" s="233"/>
      <c r="L194" s="239"/>
      <c r="M194" s="240"/>
      <c r="N194" s="241"/>
      <c r="O194" s="241"/>
      <c r="P194" s="241"/>
      <c r="Q194" s="241"/>
      <c r="R194" s="241"/>
      <c r="S194" s="241"/>
      <c r="T194" s="24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3" t="s">
        <v>136</v>
      </c>
      <c r="AU194" s="243" t="s">
        <v>83</v>
      </c>
      <c r="AV194" s="13" t="s">
        <v>85</v>
      </c>
      <c r="AW194" s="13" t="s">
        <v>32</v>
      </c>
      <c r="AX194" s="13" t="s">
        <v>75</v>
      </c>
      <c r="AY194" s="243" t="s">
        <v>125</v>
      </c>
    </row>
    <row r="195" s="13" customFormat="1">
      <c r="A195" s="13"/>
      <c r="B195" s="232"/>
      <c r="C195" s="233"/>
      <c r="D195" s="234" t="s">
        <v>136</v>
      </c>
      <c r="E195" s="235" t="s">
        <v>1</v>
      </c>
      <c r="F195" s="236" t="s">
        <v>390</v>
      </c>
      <c r="G195" s="233"/>
      <c r="H195" s="237">
        <v>30</v>
      </c>
      <c r="I195" s="238"/>
      <c r="J195" s="233"/>
      <c r="K195" s="233"/>
      <c r="L195" s="239"/>
      <c r="M195" s="240"/>
      <c r="N195" s="241"/>
      <c r="O195" s="241"/>
      <c r="P195" s="241"/>
      <c r="Q195" s="241"/>
      <c r="R195" s="241"/>
      <c r="S195" s="241"/>
      <c r="T195" s="24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3" t="s">
        <v>136</v>
      </c>
      <c r="AU195" s="243" t="s">
        <v>83</v>
      </c>
      <c r="AV195" s="13" t="s">
        <v>85</v>
      </c>
      <c r="AW195" s="13" t="s">
        <v>32</v>
      </c>
      <c r="AX195" s="13" t="s">
        <v>75</v>
      </c>
      <c r="AY195" s="243" t="s">
        <v>125</v>
      </c>
    </row>
    <row r="196" s="14" customFormat="1">
      <c r="A196" s="14"/>
      <c r="B196" s="260"/>
      <c r="C196" s="261"/>
      <c r="D196" s="234" t="s">
        <v>136</v>
      </c>
      <c r="E196" s="262" t="s">
        <v>1</v>
      </c>
      <c r="F196" s="263" t="s">
        <v>391</v>
      </c>
      <c r="G196" s="261"/>
      <c r="H196" s="264">
        <v>85</v>
      </c>
      <c r="I196" s="265"/>
      <c r="J196" s="261"/>
      <c r="K196" s="261"/>
      <c r="L196" s="266"/>
      <c r="M196" s="267"/>
      <c r="N196" s="268"/>
      <c r="O196" s="268"/>
      <c r="P196" s="268"/>
      <c r="Q196" s="268"/>
      <c r="R196" s="268"/>
      <c r="S196" s="268"/>
      <c r="T196" s="269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70" t="s">
        <v>136</v>
      </c>
      <c r="AU196" s="270" t="s">
        <v>83</v>
      </c>
      <c r="AV196" s="14" t="s">
        <v>131</v>
      </c>
      <c r="AW196" s="14" t="s">
        <v>32</v>
      </c>
      <c r="AX196" s="14" t="s">
        <v>83</v>
      </c>
      <c r="AY196" s="270" t="s">
        <v>125</v>
      </c>
    </row>
    <row r="197" s="12" customFormat="1" ht="25.92" customHeight="1">
      <c r="A197" s="12"/>
      <c r="B197" s="202"/>
      <c r="C197" s="203"/>
      <c r="D197" s="204" t="s">
        <v>74</v>
      </c>
      <c r="E197" s="205" t="s">
        <v>282</v>
      </c>
      <c r="F197" s="205" t="s">
        <v>283</v>
      </c>
      <c r="G197" s="203"/>
      <c r="H197" s="203"/>
      <c r="I197" s="206"/>
      <c r="J197" s="207">
        <f>BK197</f>
        <v>0</v>
      </c>
      <c r="K197" s="203"/>
      <c r="L197" s="208"/>
      <c r="M197" s="209"/>
      <c r="N197" s="210"/>
      <c r="O197" s="210"/>
      <c r="P197" s="211">
        <f>P198+P200</f>
        <v>0</v>
      </c>
      <c r="Q197" s="210"/>
      <c r="R197" s="211">
        <f>R198+R200</f>
        <v>0</v>
      </c>
      <c r="S197" s="210"/>
      <c r="T197" s="212">
        <f>T198+T200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13" t="s">
        <v>147</v>
      </c>
      <c r="AT197" s="214" t="s">
        <v>74</v>
      </c>
      <c r="AU197" s="214" t="s">
        <v>75</v>
      </c>
      <c r="AY197" s="213" t="s">
        <v>125</v>
      </c>
      <c r="BK197" s="215">
        <f>BK198+BK200</f>
        <v>0</v>
      </c>
    </row>
    <row r="198" s="12" customFormat="1" ht="22.8" customHeight="1">
      <c r="A198" s="12"/>
      <c r="B198" s="202"/>
      <c r="C198" s="203"/>
      <c r="D198" s="204" t="s">
        <v>74</v>
      </c>
      <c r="E198" s="216" t="s">
        <v>284</v>
      </c>
      <c r="F198" s="216" t="s">
        <v>285</v>
      </c>
      <c r="G198" s="203"/>
      <c r="H198" s="203"/>
      <c r="I198" s="206"/>
      <c r="J198" s="217">
        <f>BK198</f>
        <v>0</v>
      </c>
      <c r="K198" s="203"/>
      <c r="L198" s="208"/>
      <c r="M198" s="209"/>
      <c r="N198" s="210"/>
      <c r="O198" s="210"/>
      <c r="P198" s="211">
        <f>P199</f>
        <v>0</v>
      </c>
      <c r="Q198" s="210"/>
      <c r="R198" s="211">
        <f>R199</f>
        <v>0</v>
      </c>
      <c r="S198" s="210"/>
      <c r="T198" s="212">
        <f>T199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13" t="s">
        <v>147</v>
      </c>
      <c r="AT198" s="214" t="s">
        <v>74</v>
      </c>
      <c r="AU198" s="214" t="s">
        <v>83</v>
      </c>
      <c r="AY198" s="213" t="s">
        <v>125</v>
      </c>
      <c r="BK198" s="215">
        <f>BK199</f>
        <v>0</v>
      </c>
    </row>
    <row r="199" s="2" customFormat="1" ht="16.5" customHeight="1">
      <c r="A199" s="37"/>
      <c r="B199" s="38"/>
      <c r="C199" s="218" t="s">
        <v>392</v>
      </c>
      <c r="D199" s="218" t="s">
        <v>127</v>
      </c>
      <c r="E199" s="219" t="s">
        <v>287</v>
      </c>
      <c r="F199" s="220" t="s">
        <v>285</v>
      </c>
      <c r="G199" s="221" t="s">
        <v>288</v>
      </c>
      <c r="H199" s="222">
        <v>1</v>
      </c>
      <c r="I199" s="223"/>
      <c r="J199" s="224">
        <f>ROUND(I199*H199,2)</f>
        <v>0</v>
      </c>
      <c r="K199" s="225"/>
      <c r="L199" s="43"/>
      <c r="M199" s="226" t="s">
        <v>1</v>
      </c>
      <c r="N199" s="227" t="s">
        <v>40</v>
      </c>
      <c r="O199" s="90"/>
      <c r="P199" s="228">
        <f>O199*H199</f>
        <v>0</v>
      </c>
      <c r="Q199" s="228">
        <v>0</v>
      </c>
      <c r="R199" s="228">
        <f>Q199*H199</f>
        <v>0</v>
      </c>
      <c r="S199" s="228">
        <v>0</v>
      </c>
      <c r="T199" s="229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30" t="s">
        <v>289</v>
      </c>
      <c r="AT199" s="230" t="s">
        <v>127</v>
      </c>
      <c r="AU199" s="230" t="s">
        <v>85</v>
      </c>
      <c r="AY199" s="16" t="s">
        <v>125</v>
      </c>
      <c r="BE199" s="231">
        <f>IF(N199="základní",J199,0)</f>
        <v>0</v>
      </c>
      <c r="BF199" s="231">
        <f>IF(N199="snížená",J199,0)</f>
        <v>0</v>
      </c>
      <c r="BG199" s="231">
        <f>IF(N199="zákl. přenesená",J199,0)</f>
        <v>0</v>
      </c>
      <c r="BH199" s="231">
        <f>IF(N199="sníž. přenesená",J199,0)</f>
        <v>0</v>
      </c>
      <c r="BI199" s="231">
        <f>IF(N199="nulová",J199,0)</f>
        <v>0</v>
      </c>
      <c r="BJ199" s="16" t="s">
        <v>83</v>
      </c>
      <c r="BK199" s="231">
        <f>ROUND(I199*H199,2)</f>
        <v>0</v>
      </c>
      <c r="BL199" s="16" t="s">
        <v>289</v>
      </c>
      <c r="BM199" s="230" t="s">
        <v>393</v>
      </c>
    </row>
    <row r="200" s="12" customFormat="1" ht="22.8" customHeight="1">
      <c r="A200" s="12"/>
      <c r="B200" s="202"/>
      <c r="C200" s="203"/>
      <c r="D200" s="204" t="s">
        <v>74</v>
      </c>
      <c r="E200" s="216" t="s">
        <v>291</v>
      </c>
      <c r="F200" s="216" t="s">
        <v>292</v>
      </c>
      <c r="G200" s="203"/>
      <c r="H200" s="203"/>
      <c r="I200" s="206"/>
      <c r="J200" s="217">
        <f>BK200</f>
        <v>0</v>
      </c>
      <c r="K200" s="203"/>
      <c r="L200" s="208"/>
      <c r="M200" s="209"/>
      <c r="N200" s="210"/>
      <c r="O200" s="210"/>
      <c r="P200" s="211">
        <f>P201</f>
        <v>0</v>
      </c>
      <c r="Q200" s="210"/>
      <c r="R200" s="211">
        <f>R201</f>
        <v>0</v>
      </c>
      <c r="S200" s="210"/>
      <c r="T200" s="212">
        <f>T201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13" t="s">
        <v>147</v>
      </c>
      <c r="AT200" s="214" t="s">
        <v>74</v>
      </c>
      <c r="AU200" s="214" t="s">
        <v>83</v>
      </c>
      <c r="AY200" s="213" t="s">
        <v>125</v>
      </c>
      <c r="BK200" s="215">
        <f>BK201</f>
        <v>0</v>
      </c>
    </row>
    <row r="201" s="2" customFormat="1" ht="16.5" customHeight="1">
      <c r="A201" s="37"/>
      <c r="B201" s="38"/>
      <c r="C201" s="218" t="s">
        <v>394</v>
      </c>
      <c r="D201" s="218" t="s">
        <v>127</v>
      </c>
      <c r="E201" s="219" t="s">
        <v>293</v>
      </c>
      <c r="F201" s="220" t="s">
        <v>292</v>
      </c>
      <c r="G201" s="221" t="s">
        <v>288</v>
      </c>
      <c r="H201" s="222">
        <v>1</v>
      </c>
      <c r="I201" s="223"/>
      <c r="J201" s="224">
        <f>ROUND(I201*H201,2)</f>
        <v>0</v>
      </c>
      <c r="K201" s="225"/>
      <c r="L201" s="43"/>
      <c r="M201" s="255" t="s">
        <v>1</v>
      </c>
      <c r="N201" s="256" t="s">
        <v>40</v>
      </c>
      <c r="O201" s="257"/>
      <c r="P201" s="258">
        <f>O201*H201</f>
        <v>0</v>
      </c>
      <c r="Q201" s="258">
        <v>0</v>
      </c>
      <c r="R201" s="258">
        <f>Q201*H201</f>
        <v>0</v>
      </c>
      <c r="S201" s="258">
        <v>0</v>
      </c>
      <c r="T201" s="259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230" t="s">
        <v>289</v>
      </c>
      <c r="AT201" s="230" t="s">
        <v>127</v>
      </c>
      <c r="AU201" s="230" t="s">
        <v>85</v>
      </c>
      <c r="AY201" s="16" t="s">
        <v>125</v>
      </c>
      <c r="BE201" s="231">
        <f>IF(N201="základní",J201,0)</f>
        <v>0</v>
      </c>
      <c r="BF201" s="231">
        <f>IF(N201="snížená",J201,0)</f>
        <v>0</v>
      </c>
      <c r="BG201" s="231">
        <f>IF(N201="zákl. přenesená",J201,0)</f>
        <v>0</v>
      </c>
      <c r="BH201" s="231">
        <f>IF(N201="sníž. přenesená",J201,0)</f>
        <v>0</v>
      </c>
      <c r="BI201" s="231">
        <f>IF(N201="nulová",J201,0)</f>
        <v>0</v>
      </c>
      <c r="BJ201" s="16" t="s">
        <v>83</v>
      </c>
      <c r="BK201" s="231">
        <f>ROUND(I201*H201,2)</f>
        <v>0</v>
      </c>
      <c r="BL201" s="16" t="s">
        <v>289</v>
      </c>
      <c r="BM201" s="230" t="s">
        <v>395</v>
      </c>
    </row>
    <row r="202" s="2" customFormat="1" ht="6.96" customHeight="1">
      <c r="A202" s="37"/>
      <c r="B202" s="65"/>
      <c r="C202" s="66"/>
      <c r="D202" s="66"/>
      <c r="E202" s="66"/>
      <c r="F202" s="66"/>
      <c r="G202" s="66"/>
      <c r="H202" s="66"/>
      <c r="I202" s="66"/>
      <c r="J202" s="66"/>
      <c r="K202" s="66"/>
      <c r="L202" s="43"/>
      <c r="M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</row>
  </sheetData>
  <sheetProtection sheet="1" autoFilter="0" formatColumns="0" formatRows="0" objects="1" scenarios="1" spinCount="100000" saltValue="97Gd72/Lt9z80R2Xz9v4ToFiTsqyRquK/3OT6ZeaaMIY1K2h0J8Q95X+Wvf9+bK91Ema8Dg97GsPXKCbz6Gcvw==" hashValue="c8S5kOkOE10HMvr+WSPyTLXodGiK0VIfRJ3RnAoC7/u8NxghF/zlgylaI+Ga8/0MnU6hPsRlt3LI4MEkmUCDEA==" algorithmName="SHA-512" password="CC35"/>
  <autoFilter ref="C127:K201"/>
  <mergeCells count="9">
    <mergeCell ref="E7:H7"/>
    <mergeCell ref="E9:H9"/>
    <mergeCell ref="E18:H18"/>
    <mergeCell ref="E27:H27"/>
    <mergeCell ref="E85:H85"/>
    <mergeCell ref="E87:H87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LAPTOP-525MKNK0\Jirka</dc:creator>
  <cp:lastModifiedBy>LAPTOP-525MKNK0\Jirka</cp:lastModifiedBy>
  <dcterms:created xsi:type="dcterms:W3CDTF">2024-11-23T10:47:06Z</dcterms:created>
  <dcterms:modified xsi:type="dcterms:W3CDTF">2024-11-23T10:47:09Z</dcterms:modified>
</cp:coreProperties>
</file>