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C:\Users\Public\Documents\Zakázky v rozpracování\+TSHK\Jungmannova ulice\"/>
    </mc:Choice>
  </mc:AlternateContent>
  <xr:revisionPtr revIDLastSave="0" documentId="13_ncr:1_{B384A6D1-EC22-4286-B1E3-A5DC40AAADE8}" xr6:coauthVersionLast="47" xr6:coauthVersionMax="47" xr10:uidLastSave="{00000000-0000-0000-0000-000000000000}"/>
  <bookViews>
    <workbookView xWindow="28680" yWindow="-120" windowWidth="29040" windowHeight="16440" activeTab="1" xr2:uid="{00000000-000D-0000-FFFF-FFFF00000000}"/>
  </bookViews>
  <sheets>
    <sheet name="Rekapitulace stavby" sheetId="1" r:id="rId1"/>
    <sheet name="stav - Soupis předpokláda..." sheetId="2" r:id="rId2"/>
  </sheets>
  <definedNames>
    <definedName name="_xlnm._FilterDatabase" localSheetId="1" hidden="1">'stav - Soupis předpokláda...'!$C$126:$K$260</definedName>
    <definedName name="_xlnm.Print_Titles" localSheetId="0">'Rekapitulace stavby'!$92:$92</definedName>
    <definedName name="_xlnm.Print_Titles" localSheetId="1">'stav - Soupis předpokláda...'!$126:$126</definedName>
    <definedName name="_xlnm.Print_Area" localSheetId="0">'Rekapitulace stavby'!$D$4:$AO$76,'Rekapitulace stavby'!$C$82:$AQ$96</definedName>
    <definedName name="_xlnm.Print_Area" localSheetId="1">'stav - Soupis předpokláda...'!$C$4:$J$76,'stav - Soupis předpokláda...'!$C$82:$J$108,'stav - Soupis předpokláda...'!$C$114:$K$260</definedName>
  </definedNames>
  <calcPr calcId="181029" iterateCount="1"/>
</workbook>
</file>

<file path=xl/calcChain.xml><?xml version="1.0" encoding="utf-8"?>
<calcChain xmlns="http://schemas.openxmlformats.org/spreadsheetml/2006/main">
  <c r="J37" i="2" l="1"/>
  <c r="J36" i="2"/>
  <c r="AY95" i="1"/>
  <c r="J35" i="2"/>
  <c r="AX95" i="1" s="1"/>
  <c r="BI258" i="2"/>
  <c r="BH258" i="2"/>
  <c r="BG258" i="2"/>
  <c r="BF258" i="2"/>
  <c r="T258" i="2"/>
  <c r="R258" i="2"/>
  <c r="P258" i="2"/>
  <c r="BI254" i="2"/>
  <c r="BH254" i="2"/>
  <c r="BG254" i="2"/>
  <c r="BF254" i="2"/>
  <c r="T254" i="2"/>
  <c r="R254" i="2"/>
  <c r="P254" i="2"/>
  <c r="BI250" i="2"/>
  <c r="BH250" i="2"/>
  <c r="BG250" i="2"/>
  <c r="BF250" i="2"/>
  <c r="T250" i="2"/>
  <c r="T249" i="2" s="1"/>
  <c r="R250" i="2"/>
  <c r="R249" i="2"/>
  <c r="P250" i="2"/>
  <c r="P249" i="2" s="1"/>
  <c r="BI246" i="2"/>
  <c r="BH246" i="2"/>
  <c r="BG246" i="2"/>
  <c r="BF246" i="2"/>
  <c r="T246" i="2"/>
  <c r="T245" i="2"/>
  <c r="R246" i="2"/>
  <c r="R245" i="2" s="1"/>
  <c r="P246" i="2"/>
  <c r="P245" i="2"/>
  <c r="BI242" i="2"/>
  <c r="BH242" i="2"/>
  <c r="BG242" i="2"/>
  <c r="BF242" i="2"/>
  <c r="T242" i="2"/>
  <c r="R242" i="2"/>
  <c r="P242" i="2"/>
  <c r="BI238" i="2"/>
  <c r="BH238" i="2"/>
  <c r="BG238" i="2"/>
  <c r="BF238" i="2"/>
  <c r="T238" i="2"/>
  <c r="R238" i="2"/>
  <c r="P238" i="2"/>
  <c r="BI234" i="2"/>
  <c r="BH234" i="2"/>
  <c r="BG234" i="2"/>
  <c r="BF234" i="2"/>
  <c r="T234" i="2"/>
  <c r="R234" i="2"/>
  <c r="P234" i="2"/>
  <c r="BI229" i="2"/>
  <c r="BH229" i="2"/>
  <c r="BG229" i="2"/>
  <c r="BF229" i="2"/>
  <c r="T229" i="2"/>
  <c r="T228" i="2" s="1"/>
  <c r="R229" i="2"/>
  <c r="R228" i="2"/>
  <c r="P229" i="2"/>
  <c r="P228" i="2" s="1"/>
  <c r="BI225" i="2"/>
  <c r="BH225" i="2"/>
  <c r="BG225" i="2"/>
  <c r="BF225" i="2"/>
  <c r="T225" i="2"/>
  <c r="R225" i="2"/>
  <c r="P225" i="2"/>
  <c r="BI222" i="2"/>
  <c r="BH222" i="2"/>
  <c r="BG222" i="2"/>
  <c r="BF222" i="2"/>
  <c r="T222" i="2"/>
  <c r="R222" i="2"/>
  <c r="P222" i="2"/>
  <c r="BI219" i="2"/>
  <c r="BH219" i="2"/>
  <c r="BG219" i="2"/>
  <c r="BF219" i="2"/>
  <c r="T219" i="2"/>
  <c r="R219" i="2"/>
  <c r="P219" i="2"/>
  <c r="BI216" i="2"/>
  <c r="BH216" i="2"/>
  <c r="BG216" i="2"/>
  <c r="BF216" i="2"/>
  <c r="T216" i="2"/>
  <c r="R216" i="2"/>
  <c r="P216" i="2"/>
  <c r="BI213" i="2"/>
  <c r="BH213" i="2"/>
  <c r="BG213" i="2"/>
  <c r="BF213" i="2"/>
  <c r="T213" i="2"/>
  <c r="R213" i="2"/>
  <c r="P213" i="2"/>
  <c r="BI209" i="2"/>
  <c r="BH209" i="2"/>
  <c r="BG209" i="2"/>
  <c r="BF209" i="2"/>
  <c r="T209" i="2"/>
  <c r="R209" i="2"/>
  <c r="P209" i="2"/>
  <c r="BI206" i="2"/>
  <c r="BH206" i="2"/>
  <c r="BG206" i="2"/>
  <c r="BF206" i="2"/>
  <c r="T206" i="2"/>
  <c r="R206" i="2"/>
  <c r="P206" i="2"/>
  <c r="BI204" i="2"/>
  <c r="BH204" i="2"/>
  <c r="BG204" i="2"/>
  <c r="BF204" i="2"/>
  <c r="T204" i="2"/>
  <c r="R204" i="2"/>
  <c r="P204" i="2"/>
  <c r="BI201" i="2"/>
  <c r="BH201" i="2"/>
  <c r="BG201" i="2"/>
  <c r="BF201" i="2"/>
  <c r="T201" i="2"/>
  <c r="R201" i="2"/>
  <c r="P201" i="2"/>
  <c r="BI199" i="2"/>
  <c r="BH199" i="2"/>
  <c r="BG199" i="2"/>
  <c r="BF199" i="2"/>
  <c r="T199" i="2"/>
  <c r="R199" i="2"/>
  <c r="P199" i="2"/>
  <c r="BI197" i="2"/>
  <c r="BH197" i="2"/>
  <c r="BG197" i="2"/>
  <c r="BF197" i="2"/>
  <c r="T197" i="2"/>
  <c r="R197" i="2"/>
  <c r="P197" i="2"/>
  <c r="BI195" i="2"/>
  <c r="BH195" i="2"/>
  <c r="BG195" i="2"/>
  <c r="BF195" i="2"/>
  <c r="T195" i="2"/>
  <c r="R195" i="2"/>
  <c r="P195" i="2"/>
  <c r="BI192" i="2"/>
  <c r="BH192" i="2"/>
  <c r="BG192" i="2"/>
  <c r="BF192" i="2"/>
  <c r="T192" i="2"/>
  <c r="R192" i="2"/>
  <c r="P192" i="2"/>
  <c r="BI188" i="2"/>
  <c r="BH188" i="2"/>
  <c r="BG188" i="2"/>
  <c r="BF188" i="2"/>
  <c r="T188" i="2"/>
  <c r="R188" i="2"/>
  <c r="P188" i="2"/>
  <c r="BI185" i="2"/>
  <c r="BH185" i="2"/>
  <c r="BG185" i="2"/>
  <c r="BF185" i="2"/>
  <c r="T185" i="2"/>
  <c r="R185" i="2"/>
  <c r="P185" i="2"/>
  <c r="BI183" i="2"/>
  <c r="BH183" i="2"/>
  <c r="BG183" i="2"/>
  <c r="BF183" i="2"/>
  <c r="T183" i="2"/>
  <c r="R183" i="2"/>
  <c r="P183" i="2"/>
  <c r="BI180" i="2"/>
  <c r="BH180" i="2"/>
  <c r="BG180" i="2"/>
  <c r="BF180" i="2"/>
  <c r="T180" i="2"/>
  <c r="R180" i="2"/>
  <c r="P180" i="2"/>
  <c r="BI177" i="2"/>
  <c r="BH177" i="2"/>
  <c r="BG177" i="2"/>
  <c r="BF177" i="2"/>
  <c r="T177" i="2"/>
  <c r="R177" i="2"/>
  <c r="P177" i="2"/>
  <c r="BI174" i="2"/>
  <c r="BH174" i="2"/>
  <c r="BG174" i="2"/>
  <c r="BF174" i="2"/>
  <c r="T174" i="2"/>
  <c r="R174" i="2"/>
  <c r="P174" i="2"/>
  <c r="BI170" i="2"/>
  <c r="BH170" i="2"/>
  <c r="BG170" i="2"/>
  <c r="BF170" i="2"/>
  <c r="T170" i="2"/>
  <c r="R170" i="2"/>
  <c r="P170" i="2"/>
  <c r="BI168" i="2"/>
  <c r="BH168" i="2"/>
  <c r="BG168" i="2"/>
  <c r="BF168" i="2"/>
  <c r="T168" i="2"/>
  <c r="R168" i="2"/>
  <c r="P168" i="2"/>
  <c r="BI165" i="2"/>
  <c r="BH165" i="2"/>
  <c r="BG165" i="2"/>
  <c r="BF165" i="2"/>
  <c r="T165" i="2"/>
  <c r="R165" i="2"/>
  <c r="P165" i="2"/>
  <c r="BI162" i="2"/>
  <c r="BH162" i="2"/>
  <c r="BG162" i="2"/>
  <c r="BF162" i="2"/>
  <c r="T162" i="2"/>
  <c r="R162" i="2"/>
  <c r="P162" i="2"/>
  <c r="BI159" i="2"/>
  <c r="BH159" i="2"/>
  <c r="BG159" i="2"/>
  <c r="BF159" i="2"/>
  <c r="T159" i="2"/>
  <c r="R159" i="2"/>
  <c r="P159" i="2"/>
  <c r="BI156" i="2"/>
  <c r="BH156" i="2"/>
  <c r="BG156" i="2"/>
  <c r="BF156" i="2"/>
  <c r="T156" i="2"/>
  <c r="R156" i="2"/>
  <c r="P156" i="2"/>
  <c r="BI153" i="2"/>
  <c r="BH153" i="2"/>
  <c r="BG153" i="2"/>
  <c r="BF153" i="2"/>
  <c r="T153" i="2"/>
  <c r="R153" i="2"/>
  <c r="P153" i="2"/>
  <c r="BI150" i="2"/>
  <c r="BH150" i="2"/>
  <c r="BG150" i="2"/>
  <c r="BF150" i="2"/>
  <c r="T150" i="2"/>
  <c r="R150" i="2"/>
  <c r="P150" i="2"/>
  <c r="BI148" i="2"/>
  <c r="BH148" i="2"/>
  <c r="BG148" i="2"/>
  <c r="BF148" i="2"/>
  <c r="T148" i="2"/>
  <c r="R148" i="2"/>
  <c r="P148" i="2"/>
  <c r="BI145" i="2"/>
  <c r="BH145" i="2"/>
  <c r="BG145" i="2"/>
  <c r="BF145" i="2"/>
  <c r="T145" i="2"/>
  <c r="R145" i="2"/>
  <c r="P145" i="2"/>
  <c r="BI142" i="2"/>
  <c r="BH142" i="2"/>
  <c r="BG142" i="2"/>
  <c r="BF142" i="2"/>
  <c r="T142" i="2"/>
  <c r="R142" i="2"/>
  <c r="P142" i="2"/>
  <c r="BI139" i="2"/>
  <c r="BH139" i="2"/>
  <c r="BG139" i="2"/>
  <c r="BF139" i="2"/>
  <c r="T139" i="2"/>
  <c r="R139" i="2"/>
  <c r="P139" i="2"/>
  <c r="BI136" i="2"/>
  <c r="BH136" i="2"/>
  <c r="BG136" i="2"/>
  <c r="BF136" i="2"/>
  <c r="T136" i="2"/>
  <c r="R136" i="2"/>
  <c r="P136" i="2"/>
  <c r="BI133" i="2"/>
  <c r="BH133" i="2"/>
  <c r="BG133" i="2"/>
  <c r="BF133" i="2"/>
  <c r="T133" i="2"/>
  <c r="R133" i="2"/>
  <c r="P133" i="2"/>
  <c r="BI130" i="2"/>
  <c r="BH130" i="2"/>
  <c r="BG130" i="2"/>
  <c r="BF130" i="2"/>
  <c r="T130" i="2"/>
  <c r="R130" i="2"/>
  <c r="P130" i="2"/>
  <c r="F121" i="2"/>
  <c r="E119" i="2"/>
  <c r="F89" i="2"/>
  <c r="E87" i="2"/>
  <c r="J24" i="2"/>
  <c r="E24" i="2"/>
  <c r="J124" i="2"/>
  <c r="J23" i="2"/>
  <c r="J21" i="2"/>
  <c r="E21" i="2"/>
  <c r="J123" i="2"/>
  <c r="J20" i="2"/>
  <c r="J18" i="2"/>
  <c r="E18" i="2"/>
  <c r="F124" i="2"/>
  <c r="J17" i="2"/>
  <c r="J15" i="2"/>
  <c r="E15" i="2"/>
  <c r="F91" i="2"/>
  <c r="J14" i="2"/>
  <c r="J12" i="2"/>
  <c r="J121" i="2"/>
  <c r="E7" i="2"/>
  <c r="E85" i="2"/>
  <c r="L90" i="1"/>
  <c r="AM90" i="1"/>
  <c r="AM89" i="1"/>
  <c r="L89" i="1"/>
  <c r="AM87" i="1"/>
  <c r="L87" i="1"/>
  <c r="L85" i="1"/>
  <c r="L84" i="1"/>
  <c r="BK254" i="2"/>
  <c r="J246" i="2"/>
  <c r="J238" i="2"/>
  <c r="J229" i="2"/>
  <c r="BK222" i="2"/>
  <c r="BK216" i="2"/>
  <c r="J209" i="2"/>
  <c r="J204" i="2"/>
  <c r="J199" i="2"/>
  <c r="BK195" i="2"/>
  <c r="BK188" i="2"/>
  <c r="BK183" i="2"/>
  <c r="J177" i="2"/>
  <c r="J170" i="2"/>
  <c r="BK165" i="2"/>
  <c r="J159" i="2"/>
  <c r="BK153" i="2"/>
  <c r="BK148" i="2"/>
  <c r="BK142" i="2"/>
  <c r="BK136" i="2"/>
  <c r="J130" i="2"/>
  <c r="J254" i="2"/>
  <c r="BK246" i="2"/>
  <c r="BK238" i="2"/>
  <c r="BK225" i="2"/>
  <c r="J222" i="2"/>
  <c r="J216" i="2"/>
  <c r="BK209" i="2"/>
  <c r="BK204" i="2"/>
  <c r="BK199" i="2"/>
  <c r="J195" i="2"/>
  <c r="J188" i="2"/>
  <c r="J183" i="2"/>
  <c r="BK177" i="2"/>
  <c r="BK170" i="2"/>
  <c r="J165" i="2"/>
  <c r="BK159" i="2"/>
  <c r="J153" i="2"/>
  <c r="J148" i="2"/>
  <c r="J142" i="2"/>
  <c r="J136" i="2"/>
  <c r="BK130" i="2"/>
  <c r="AS94" i="1"/>
  <c r="BK258" i="2"/>
  <c r="BK250" i="2"/>
  <c r="J242" i="2"/>
  <c r="BK234" i="2"/>
  <c r="J225" i="2"/>
  <c r="BK219" i="2"/>
  <c r="J213" i="2"/>
  <c r="BK206" i="2"/>
  <c r="J201" i="2"/>
  <c r="J197" i="2"/>
  <c r="BK192" i="2"/>
  <c r="J185" i="2"/>
  <c r="BK180" i="2"/>
  <c r="J174" i="2"/>
  <c r="J168" i="2"/>
  <c r="J162" i="2"/>
  <c r="BK156" i="2"/>
  <c r="BK150" i="2"/>
  <c r="BK145" i="2"/>
  <c r="J139" i="2"/>
  <c r="BK133" i="2"/>
  <c r="J258" i="2"/>
  <c r="J250" i="2"/>
  <c r="BK242" i="2"/>
  <c r="J234" i="2"/>
  <c r="BK229" i="2"/>
  <c r="J219" i="2"/>
  <c r="BK213" i="2"/>
  <c r="J206" i="2"/>
  <c r="BK201" i="2"/>
  <c r="BK197" i="2"/>
  <c r="J192" i="2"/>
  <c r="BK185" i="2"/>
  <c r="J180" i="2"/>
  <c r="BK174" i="2"/>
  <c r="BK168" i="2"/>
  <c r="BK162" i="2"/>
  <c r="J156" i="2"/>
  <c r="J150" i="2"/>
  <c r="J145" i="2"/>
  <c r="BK139" i="2"/>
  <c r="J133" i="2"/>
  <c r="BK129" i="2" l="1"/>
  <c r="R129" i="2"/>
  <c r="BK173" i="2"/>
  <c r="J173" i="2"/>
  <c r="J99" i="2" s="1"/>
  <c r="R173" i="2"/>
  <c r="BK191" i="2"/>
  <c r="J191" i="2" s="1"/>
  <c r="J100" i="2" s="1"/>
  <c r="R191" i="2"/>
  <c r="BK212" i="2"/>
  <c r="J212" i="2"/>
  <c r="J101" i="2" s="1"/>
  <c r="R212" i="2"/>
  <c r="BK233" i="2"/>
  <c r="J233" i="2" s="1"/>
  <c r="J104" i="2" s="1"/>
  <c r="R233" i="2"/>
  <c r="BK253" i="2"/>
  <c r="J253" i="2"/>
  <c r="J107" i="2" s="1"/>
  <c r="R253" i="2"/>
  <c r="P129" i="2"/>
  <c r="T129" i="2"/>
  <c r="P173" i="2"/>
  <c r="T173" i="2"/>
  <c r="P191" i="2"/>
  <c r="T191" i="2"/>
  <c r="P212" i="2"/>
  <c r="T212" i="2"/>
  <c r="P233" i="2"/>
  <c r="T233" i="2"/>
  <c r="P253" i="2"/>
  <c r="T253" i="2"/>
  <c r="BK228" i="2"/>
  <c r="J228" i="2"/>
  <c r="J102" i="2" s="1"/>
  <c r="BK245" i="2"/>
  <c r="J245" i="2" s="1"/>
  <c r="J105" i="2" s="1"/>
  <c r="BK249" i="2"/>
  <c r="J249" i="2"/>
  <c r="J106" i="2" s="1"/>
  <c r="J89" i="2"/>
  <c r="J91" i="2"/>
  <c r="F92" i="2"/>
  <c r="E117" i="2"/>
  <c r="F123" i="2"/>
  <c r="BE130" i="2"/>
  <c r="BE133" i="2"/>
  <c r="BE136" i="2"/>
  <c r="BE145" i="2"/>
  <c r="BE150" i="2"/>
  <c r="BE153" i="2"/>
  <c r="BE162" i="2"/>
  <c r="BE170" i="2"/>
  <c r="BE174" i="2"/>
  <c r="BE180" i="2"/>
  <c r="BE183" i="2"/>
  <c r="BE188" i="2"/>
  <c r="BE192" i="2"/>
  <c r="BE199" i="2"/>
  <c r="BE201" i="2"/>
  <c r="BE204" i="2"/>
  <c r="BE209" i="2"/>
  <c r="BE222" i="2"/>
  <c r="BE229" i="2"/>
  <c r="BE234" i="2"/>
  <c r="BE246" i="2"/>
  <c r="BE254" i="2"/>
  <c r="J92" i="2"/>
  <c r="BE139" i="2"/>
  <c r="BE142" i="2"/>
  <c r="BE148" i="2"/>
  <c r="BE156" i="2"/>
  <c r="BE159" i="2"/>
  <c r="BE165" i="2"/>
  <c r="BE168" i="2"/>
  <c r="BE177" i="2"/>
  <c r="BE185" i="2"/>
  <c r="BE195" i="2"/>
  <c r="BE197" i="2"/>
  <c r="BE206" i="2"/>
  <c r="BE213" i="2"/>
  <c r="BE216" i="2"/>
  <c r="BE219" i="2"/>
  <c r="BE225" i="2"/>
  <c r="BE238" i="2"/>
  <c r="BE242" i="2"/>
  <c r="BE250" i="2"/>
  <c r="BE258" i="2"/>
  <c r="J34" i="2"/>
  <c r="AW95" i="1" s="1"/>
  <c r="F37" i="2"/>
  <c r="BD95" i="1"/>
  <c r="BD94" i="1" s="1"/>
  <c r="W33" i="1" s="1"/>
  <c r="F36" i="2"/>
  <c r="BC95" i="1" s="1"/>
  <c r="BC94" i="1" s="1"/>
  <c r="AY94" i="1" s="1"/>
  <c r="F34" i="2"/>
  <c r="BA95" i="1"/>
  <c r="BA94" i="1" s="1"/>
  <c r="W30" i="1" s="1"/>
  <c r="F35" i="2"/>
  <c r="BB95" i="1" s="1"/>
  <c r="BB94" i="1" s="1"/>
  <c r="W31" i="1" s="1"/>
  <c r="T232" i="2" l="1"/>
  <c r="T128" i="2"/>
  <c r="T127" i="2" s="1"/>
  <c r="P232" i="2"/>
  <c r="P128" i="2"/>
  <c r="P127" i="2"/>
  <c r="AU95" i="1" s="1"/>
  <c r="AU94" i="1" s="1"/>
  <c r="R232" i="2"/>
  <c r="R128" i="2"/>
  <c r="R127" i="2"/>
  <c r="BK128" i="2"/>
  <c r="J128" i="2" s="1"/>
  <c r="J97" i="2" s="1"/>
  <c r="J129" i="2"/>
  <c r="J98" i="2" s="1"/>
  <c r="BK232" i="2"/>
  <c r="J232" i="2" s="1"/>
  <c r="J103" i="2" s="1"/>
  <c r="AW94" i="1"/>
  <c r="AK30" i="1" s="1"/>
  <c r="J33" i="2"/>
  <c r="AV95" i="1" s="1"/>
  <c r="AT95" i="1" s="1"/>
  <c r="AX94" i="1"/>
  <c r="W32" i="1"/>
  <c r="F33" i="2"/>
  <c r="AZ95" i="1" s="1"/>
  <c r="AZ94" i="1" s="1"/>
  <c r="W29" i="1" s="1"/>
  <c r="BK127" i="2" l="1"/>
  <c r="J127" i="2" s="1"/>
  <c r="J30" i="2" s="1"/>
  <c r="AG95" i="1" s="1"/>
  <c r="AG94" i="1" s="1"/>
  <c r="AK26" i="1" s="1"/>
  <c r="AK35" i="1" s="1"/>
  <c r="AV94" i="1"/>
  <c r="AK29" i="1" s="1"/>
  <c r="J39" i="2" l="1"/>
  <c r="J96" i="2"/>
  <c r="AN95" i="1"/>
  <c r="AT94" i="1"/>
  <c r="AN94" i="1"/>
</calcChain>
</file>

<file path=xl/sharedStrings.xml><?xml version="1.0" encoding="utf-8"?>
<sst xmlns="http://schemas.openxmlformats.org/spreadsheetml/2006/main" count="1275" uniqueCount="374">
  <si>
    <t>Export Komplet</t>
  </si>
  <si>
    <t/>
  </si>
  <si>
    <t>2.0</t>
  </si>
  <si>
    <t>False</t>
  </si>
  <si>
    <t>{e40e189c-e548-4987-9244-ea50315b63fb}</t>
  </si>
  <si>
    <t>&gt;&gt;  skryté sloupce  &lt;&lt;</t>
  </si>
  <si>
    <t>0,01</t>
  </si>
  <si>
    <t>21</t>
  </si>
  <si>
    <t>12</t>
  </si>
  <si>
    <t>REKAPITULACE STAVBY</t>
  </si>
  <si>
    <t>v ---  níže se nacházejí doplnkové a pomocné údaje k sestavám  --- v</t>
  </si>
  <si>
    <t>0,001</t>
  </si>
  <si>
    <t>Kód:</t>
  </si>
  <si>
    <t>hk_jung</t>
  </si>
  <si>
    <t>Stavba:</t>
  </si>
  <si>
    <t>Oprava chodníku před bytovým domem 1396-1390</t>
  </si>
  <si>
    <t>KSO:</t>
  </si>
  <si>
    <t>CC-CZ:</t>
  </si>
  <si>
    <t>Místo:</t>
  </si>
  <si>
    <t>Hradec Králové, Jungmannova</t>
  </si>
  <si>
    <t>Datum:</t>
  </si>
  <si>
    <t>18. 1. 2024</t>
  </si>
  <si>
    <t>Zadavatel:</t>
  </si>
  <si>
    <t>IČ:</t>
  </si>
  <si>
    <t xml:space="preserve"> </t>
  </si>
  <si>
    <t>DIČ:</t>
  </si>
  <si>
    <t>Zhotovitel:</t>
  </si>
  <si>
    <t>Projektant: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</si>
  <si>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</si>
  <si>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</si>
  <si>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</si>
  <si>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</si>
  <si>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</si>
  <si>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</si>
  <si>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</si>
  <si>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</si>
  <si>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</si>
  <si>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</si>
  <si>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</si>
  <si>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</si>
  <si>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</si>
  <si>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</si>
  <si>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</si>
  <si>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</si>
  <si>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</si>
  <si>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</si>
  <si>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</si>
  <si>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</si>
  <si>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</si>
  <si>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Zhotovitel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</si>
  <si>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</si>
  <si>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</si>
  <si>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</si>
  <si>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</si>
  <si>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</si>
  <si>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</si>
  <si>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</si>
  <si>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</si>
  <si>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</si>
  <si>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</si>
  <si>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</si>
  <si>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</si>
  <si>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</si>
  <si>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</si>
  <si>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</si>
  <si>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</si>
  <si>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</si>
  <si>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</si>
  <si>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</si>
  <si>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</si>
  <si>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</si>
  <si>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</si>
  <si>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</si>
  <si>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</si>
  <si>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</si>
  <si>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</si>
  <si>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stav</t>
  </si>
  <si>
    <t>Soupis předpokládaných stavebních prací</t>
  </si>
  <si>
    <t>STA</t>
  </si>
  <si>
    <t>1</t>
  </si>
  <si>
    <t>{c1b087b7-3324-492e-90ac-0803b1eadf83}</t>
  </si>
  <si>
    <t>2</t>
  </si>
  <si>
    <t>KRYCÍ LIST SOUPISU PRACÍ</t>
  </si>
  <si>
    <t>Objekt:</t>
  </si>
  <si>
    <t>stav - Soupis předpokládaných stavebních prací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</si>
  <si>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</si>
  <si>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</si>
  <si>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</si>
  <si>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</si>
  <si>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</si>
  <si>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</si>
  <si>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</si>
  <si>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5 - Komunikace pozemní</t>
  </si>
  <si>
    <t xml:space="preserve">    9 - Ostatní konstrukce a práce, bourání</t>
  </si>
  <si>
    <t xml:space="preserve">    997 - Přesun sutě</t>
  </si>
  <si>
    <t xml:space="preserve">    998 - Přesun hmot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</si>
  <si>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</si>
  <si>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</si>
  <si>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</si>
  <si>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VRN7 - Provozní vlivy</t>
  </si>
  <si>
    <t xml:space="preserve">    VRN9 - Ostatní náklady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</si>
  <si>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</si>
  <si>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</si>
  <si>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</si>
  <si>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</si>
  <si>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</si>
  <si>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</si>
  <si>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</si>
  <si>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</si>
  <si>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</si>
  <si>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</si>
  <si>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</si>
  <si>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</si>
  <si>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</si>
  <si>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</si>
  <si>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</si>
  <si>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</si>
  <si>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</si>
  <si>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</si>
  <si>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113106121</t>
  </si>
  <si>
    <t>Rozebrání dlažeb z betonových nebo kamenných dlaždic komunikací pro pěší ručně</t>
  </si>
  <si>
    <t>m2</t>
  </si>
  <si>
    <t>CS ÚRS 2024 01</t>
  </si>
  <si>
    <t>4</t>
  </si>
  <si>
    <t>-2043925030</t>
  </si>
  <si>
    <t>PP</t>
  </si>
  <si>
    <t>Rozebrání dlažeb komunikací pro pěší s přemístěním hmot na skládku na vzdálenost do 3 m nebo s naložením na dopravní prostředek s ložem z kameniva nebo živice a s jakoukoliv výplní spár ručně z betonových nebo kameninových dlaždic, desek nebo tvarovek</t>
  </si>
  <si>
    <t>Online PSC</t>
  </si>
  <si>
    <t>https://podminky.urs.cz/item/CS_URS_2024_01/113106121</t>
  </si>
  <si>
    <t>113106161</t>
  </si>
  <si>
    <t>Rozebrání dlažeb vozovek z drobných kostek s ložem z kameniva ručně</t>
  </si>
  <si>
    <t>-1875432866</t>
  </si>
  <si>
    <t>Rozebrání dlažeb vozovek a ploch s přemístěním hmot na skládku na vzdálenost do 3 m nebo s naložením na dopravní prostředek, s jakoukoliv výplní spár ručně z drobných kostek nebo odseků s ložem z kameniva</t>
  </si>
  <si>
    <t>https://podminky.urs.cz/item/CS_URS_2024_01/113106161</t>
  </si>
  <si>
    <t>3</t>
  </si>
  <si>
    <t>113107130</t>
  </si>
  <si>
    <t>Odstranění podkladu z betonu prostého tl do 100 mm ručně</t>
  </si>
  <si>
    <t>1114862454</t>
  </si>
  <si>
    <t>Odstranění podkladů nebo krytů ručně s přemístěním hmot na skládku na vzdálenost do 3 m nebo s naložením na dopravní prostředek z betonu prostého, o tl. vrstvy do 100 mm</t>
  </si>
  <si>
    <t>https://podminky.urs.cz/item/CS_URS_2024_01/113107130</t>
  </si>
  <si>
    <t>113202111</t>
  </si>
  <si>
    <t>Vytrhání obrub krajníků obrubníků stojatých</t>
  </si>
  <si>
    <t>m</t>
  </si>
  <si>
    <t>-1443488848</t>
  </si>
  <si>
    <t>Vytrhání obrub s vybouráním lože, s přemístěním hmot na skládku na vzdálenost do 3 m nebo s naložením na dopravní prostředek z krajníků nebo obrubníků stojatých</t>
  </si>
  <si>
    <t>https://podminky.urs.cz/item/CS_URS_2024_01/113202111</t>
  </si>
  <si>
    <t>5</t>
  </si>
  <si>
    <t>113204111</t>
  </si>
  <si>
    <t>Vytrhání obrub záhonových</t>
  </si>
  <si>
    <t>1036257085</t>
  </si>
  <si>
    <t>Vytrhání obrub s vybouráním lože, s přemístěním hmot na skládku na vzdálenost do 3 m nebo s naložením na dopravní prostředek záhonových</t>
  </si>
  <si>
    <t>https://podminky.urs.cz/item/CS_URS_2024_01/113204111</t>
  </si>
  <si>
    <t>6</t>
  </si>
  <si>
    <t>122151402</t>
  </si>
  <si>
    <t>Vykopávky v zemníku na suchu v hornině třídy těžitelnosti I skupiny 1 a 2 objem do 50 m3 strojně</t>
  </si>
  <si>
    <t>m3</t>
  </si>
  <si>
    <t>-1875904951</t>
  </si>
  <si>
    <t>Vykopávky v zemnících na suchu strojně zapažených i nezapažených v hornině třídy těžitelnosti I skupiny 1 a 2 přes 20 do 50 m3</t>
  </si>
  <si>
    <t>https://podminky.urs.cz/item/CS_URS_2024_01/122151402</t>
  </si>
  <si>
    <t>7</t>
  </si>
  <si>
    <t>M</t>
  </si>
  <si>
    <t>10364101</t>
  </si>
  <si>
    <t>zemina pro terénní úpravy - ornice</t>
  </si>
  <si>
    <t>t</t>
  </si>
  <si>
    <t>8</t>
  </si>
  <si>
    <t>273607511</t>
  </si>
  <si>
    <t>122251104</t>
  </si>
  <si>
    <t>Odkopávky a prokopávky nezapažené v hornině třídy těžitelnosti I skupiny 3 objem do 500 m3 strojně</t>
  </si>
  <si>
    <t>-2054977332</t>
  </si>
  <si>
    <t>Odkopávky a prokopávky nezapažené strojně v hornině třídy těžitelnosti I skupiny 3 přes 100 do 500 m3</t>
  </si>
  <si>
    <t>https://podminky.urs.cz/item/CS_URS_2024_01/122251104</t>
  </si>
  <si>
    <t>9</t>
  </si>
  <si>
    <t>162751117</t>
  </si>
  <si>
    <t>Vodorovné přemístění přes 9 000 do 10000 m výkopku/sypaniny z horniny třídy těžitelnosti I skupiny 1 až 3</t>
  </si>
  <si>
    <t>-1322724552</t>
  </si>
  <si>
    <t>Vodorovné přemístění výkopku nebo sypaniny po suchu na obvyklém dopravním prostředku, bez naložení výkopku, avšak se složením bez rozhrnutí z horniny třídy těžitelnosti I skupiny 1 až 3 na vzdálenost přes 9 000 do 10 000 m</t>
  </si>
  <si>
    <t>https://podminky.urs.cz/item/CS_URS_2024_01/162751117</t>
  </si>
  <si>
    <t>10</t>
  </si>
  <si>
    <t>171201231</t>
  </si>
  <si>
    <t>Poplatek za uložení zeminy a kamení na recyklační skládce (skládkovné) kód odpadu 17 05 04</t>
  </si>
  <si>
    <t>-1242723166</t>
  </si>
  <si>
    <t>Poplatek za uložení stavebního odpadu na recyklační skládce (skládkovné) zeminy a kamení zatříděného do Katalogu odpadů pod kódem 17 05 04</t>
  </si>
  <si>
    <t>https://podminky.urs.cz/item/CS_URS_2024_01/171201231</t>
  </si>
  <si>
    <t>11</t>
  </si>
  <si>
    <t>171251201</t>
  </si>
  <si>
    <t>Uložení sypaniny na skládky nebo meziskládky</t>
  </si>
  <si>
    <t>-806267321</t>
  </si>
  <si>
    <t>Uložení sypaniny na skládky nebo meziskládky bez hutnění s upravením uložené sypaniny do předepsaného tvaru</t>
  </si>
  <si>
    <t>https://podminky.urs.cz/item/CS_URS_2024_01/171251201</t>
  </si>
  <si>
    <t>181311103</t>
  </si>
  <si>
    <t>Rozprostření ornice tl vrstvy do 200 mm v rovině nebo ve svahu do 1:5 ručně</t>
  </si>
  <si>
    <t>1979596872</t>
  </si>
  <si>
    <t>Rozprostření a urovnání ornice v rovině nebo ve svahu sklonu do 1:5 ručně při souvislé ploše, tl. vrstvy do 200 mm</t>
  </si>
  <si>
    <t>https://podminky.urs.cz/item/CS_URS_2024_01/181311103</t>
  </si>
  <si>
    <t>13</t>
  </si>
  <si>
    <t>181411131</t>
  </si>
  <si>
    <t>Založení parkového trávníku výsevem pl do 1000 m2 v rovině a ve svahu do 1:5</t>
  </si>
  <si>
    <t>310566178</t>
  </si>
  <si>
    <t>Založení trávníku na půdě předem připravené plochy do 1000 m2 výsevem včetně utažení parkového v rovině nebo na svahu do 1:5</t>
  </si>
  <si>
    <t>https://podminky.urs.cz/item/CS_URS_2024_01/181411131</t>
  </si>
  <si>
    <t>14</t>
  </si>
  <si>
    <t>00572410</t>
  </si>
  <si>
    <t>osivo směs travní parková</t>
  </si>
  <si>
    <t>kg</t>
  </si>
  <si>
    <t>1026101993</t>
  </si>
  <si>
    <t>15</t>
  </si>
  <si>
    <t>181951112</t>
  </si>
  <si>
    <t>Úprava pláně v hornině třídy těžitelnosti I skupiny 1 až 3 se zhutněním strojně</t>
  </si>
  <si>
    <t>-1777504738</t>
  </si>
  <si>
    <t>Úprava pláně vyrovnáním výškových rozdílů strojně v hornině třídy těžitelnosti I, skupiny 1 až 3 se zhutněním</t>
  </si>
  <si>
    <t>https://podminky.urs.cz/item/CS_URS_2024_01/181951112</t>
  </si>
  <si>
    <t>Komunikace pozemní</t>
  </si>
  <si>
    <t>16</t>
  </si>
  <si>
    <t>564851111</t>
  </si>
  <si>
    <t>Podklad ze štěrkodrtě ŠD plochy přes 100 m2 tl 150 mm</t>
  </si>
  <si>
    <t>-723849246</t>
  </si>
  <si>
    <t>Podklad ze štěrkodrti ŠD s rozprostřením a zhutněním plochy přes 100 m2, po zhutnění tl. 150 mm</t>
  </si>
  <si>
    <t>https://podminky.urs.cz/item/CS_URS_2024_01/564851111</t>
  </si>
  <si>
    <t>17</t>
  </si>
  <si>
    <t>567122111</t>
  </si>
  <si>
    <t>Podklad ze směsi stmelené cementem SC C 8/10 (KSC I) tl 120 mm</t>
  </si>
  <si>
    <t>-192208193</t>
  </si>
  <si>
    <t>Podklad ze směsi stmelené cementem SC bez dilatačních spár, s rozprostřením a zhutněním SC C 8/10 (KSC I), po zhutnění tl. 120 mm</t>
  </si>
  <si>
    <t>https://podminky.urs.cz/item/CS_URS_2024_01/567122111</t>
  </si>
  <si>
    <t>18</t>
  </si>
  <si>
    <t>596212213</t>
  </si>
  <si>
    <t>Kladení zámkové dlažby pozemních komunikací ručně tl 80 mm skupiny A pl přes 300 m2</t>
  </si>
  <si>
    <t>1233869879</t>
  </si>
  <si>
    <t>Kladení dlažby z betonových zámkových dlaždic pozemních komunikací ručně s ložem z kameniva těženého nebo drceného tl. do 50 mm, s vyplněním spár, s dvojitým hutněním vibrováním a se smetením přebytečného materiálu na krajnici tl. 80 mm skupiny A, pro plochy přes 300 m2</t>
  </si>
  <si>
    <t>https://podminky.urs.cz/item/CS_URS_2024_01/596212213</t>
  </si>
  <si>
    <t>19</t>
  </si>
  <si>
    <t>59245020</t>
  </si>
  <si>
    <t>dlažba skladebná betonová 200x100mm tl 80mm přírodní</t>
  </si>
  <si>
    <t>-39059184</t>
  </si>
  <si>
    <t>20</t>
  </si>
  <si>
    <t>59245226</t>
  </si>
  <si>
    <t>dlažba pro nevidomé betonová 200x100mm tl 80mm barevná</t>
  </si>
  <si>
    <t>-590749586</t>
  </si>
  <si>
    <t>P</t>
  </si>
  <si>
    <t>Poznámka k položce:_x000D_
červená</t>
  </si>
  <si>
    <t>596811120</t>
  </si>
  <si>
    <t>Kladení betonové dlažby komunikací pro pěší do lože z kameniva velikosti do 0,09 m2 pl do 50 m2</t>
  </si>
  <si>
    <t>-1606150531</t>
  </si>
  <si>
    <t>Kladení dlažby z betonových nebo kameninových dlaždic komunikací pro pěší s vyplněním spár a se smetením přebytečného materiálu na vzdálenost do 3 m s ložem z kameniva těženého tl. do 30 mm velikosti dlaždic do 0,09 m2 (bez zámku), pro plochy do 50 m2</t>
  </si>
  <si>
    <t>https://podminky.urs.cz/item/CS_URS_2024_01/596811120</t>
  </si>
  <si>
    <t>Ostatní konstrukce a práce, bourání</t>
  </si>
  <si>
    <t>22</t>
  </si>
  <si>
    <t>916131213</t>
  </si>
  <si>
    <t>Osazení silničního obrubníku betonového stojatého s boční opěrou do lože z betonu prostého</t>
  </si>
  <si>
    <t>-559077011</t>
  </si>
  <si>
    <t>Osazení silničního obrubníku betonového se zřízením lože, s vyplněním a zatřením spár cementovou maltou stojatého s boční opěrou z betonu prostého, do lože z betonu prostého</t>
  </si>
  <si>
    <t>https://podminky.urs.cz/item/CS_URS_2024_01/916131213</t>
  </si>
  <si>
    <t>23</t>
  </si>
  <si>
    <t>59217031</t>
  </si>
  <si>
    <t>obrubník silniční betonový 1000x150x250mm</t>
  </si>
  <si>
    <t>-1265618034</t>
  </si>
  <si>
    <t>24</t>
  </si>
  <si>
    <t>59217029</t>
  </si>
  <si>
    <t>obrubník silniční betonový nájezdový 1000x150x150mm</t>
  </si>
  <si>
    <t>818879265</t>
  </si>
  <si>
    <t>25</t>
  </si>
  <si>
    <t>59217030</t>
  </si>
  <si>
    <t>obrubník silniční betonový přechodový 1000x150x150-250mm</t>
  </si>
  <si>
    <t>-960078750</t>
  </si>
  <si>
    <t>26</t>
  </si>
  <si>
    <t>916231213</t>
  </si>
  <si>
    <t>Osazení chodníkového obrubníku betonového stojatého s boční opěrou do lože z betonu prostého</t>
  </si>
  <si>
    <t>961197033</t>
  </si>
  <si>
    <t>Osazení chodníkového obrubníku betonového se zřízením lože, s vyplněním a zatřením spár cementovou maltou stojatého s boční opěrou z betonu prostého, do lože z betonu prostého</t>
  </si>
  <si>
    <t>https://podminky.urs.cz/item/CS_URS_2024_01/916231213</t>
  </si>
  <si>
    <t>27</t>
  </si>
  <si>
    <t>59217016</t>
  </si>
  <si>
    <t>obrubník betonový chodníkový 1000x80x250mm</t>
  </si>
  <si>
    <t>1100068914</t>
  </si>
  <si>
    <t>28</t>
  </si>
  <si>
    <t>916991121</t>
  </si>
  <si>
    <t>Lože pod obrubníky, krajníky nebo obruby z dlažebních kostek z betonu prostého</t>
  </si>
  <si>
    <t>-857284091</t>
  </si>
  <si>
    <t>https://podminky.urs.cz/item/CS_URS_2024_01/916991121</t>
  </si>
  <si>
    <t>29</t>
  </si>
  <si>
    <t>96600613</t>
  </si>
  <si>
    <t xml:space="preserve">Odstranění značek dopravních nebo orientačních se sloupky </t>
  </si>
  <si>
    <t>kus</t>
  </si>
  <si>
    <t>477327664</t>
  </si>
  <si>
    <t xml:space="preserve">Odstranění dopravních nebo orientačních značek se sloupkem s uložením hmot na vzdálenost do 20 m nebo s naložením na dopravní prostředek, se zásypem jam a jeho zhutněním </t>
  </si>
  <si>
    <t>https://podminky.urs.cz/item/CS_URS_2024_01/96600613</t>
  </si>
  <si>
    <t>997</t>
  </si>
  <si>
    <t>Přesun sutě</t>
  </si>
  <si>
    <t>30</t>
  </si>
  <si>
    <t>997221551</t>
  </si>
  <si>
    <t>Vodorovná doprava suti ze sypkých materiálů do 1 km</t>
  </si>
  <si>
    <t>216351231</t>
  </si>
  <si>
    <t>Vodorovná doprava suti bez naložení, ale se složením a s hrubým urovnáním ze sypkých materiálů, na vzdálenost do 1 km</t>
  </si>
  <si>
    <t>https://podminky.urs.cz/item/CS_URS_2024_01/997221551</t>
  </si>
  <si>
    <t>31</t>
  </si>
  <si>
    <t>997221559</t>
  </si>
  <si>
    <t>Příplatek ZKD 1 km u vodorovné dopravy suti ze sypkých materiálů</t>
  </si>
  <si>
    <t>973118460</t>
  </si>
  <si>
    <t>Vodorovná doprava suti bez naložení, ale se složením a s hrubým urovnáním Příplatek k ceně za každý další započatý 1 km přes 1 km</t>
  </si>
  <si>
    <t>https://podminky.urs.cz/item/CS_URS_2024_01/997221559</t>
  </si>
  <si>
    <t>32</t>
  </si>
  <si>
    <t>997221571</t>
  </si>
  <si>
    <t>Vodorovná doprava vybouraných hmot do 1 km</t>
  </si>
  <si>
    <t>-414927330</t>
  </si>
  <si>
    <t>Vodorovná doprava vybouraných hmot bez naložení, ale se složením a s hrubým urovnáním na vzdálenost do 1 km</t>
  </si>
  <si>
    <t>https://podminky.urs.cz/item/CS_URS_2024_01/997221571</t>
  </si>
  <si>
    <t>33</t>
  </si>
  <si>
    <t>997221579</t>
  </si>
  <si>
    <t>Příplatek ZKD 1 km u vodorovné dopravy vybouraných hmot</t>
  </si>
  <si>
    <t>116895479</t>
  </si>
  <si>
    <t>Vodorovná doprava vybouraných hmot bez naložení, ale se složením a s hrubým urovnáním na vzdálenost Příplatek k ceně za každý další započatý 1 km přes 1 km</t>
  </si>
  <si>
    <t>https://podminky.urs.cz/item/CS_URS_2024_01/997221579</t>
  </si>
  <si>
    <t>34</t>
  </si>
  <si>
    <t>997221861</t>
  </si>
  <si>
    <t>Poplatek za uložení na recyklační skládce (skládkovné) stavebního odpadu z prostého betonu pod kódem 17 01 01</t>
  </si>
  <si>
    <t>612448695</t>
  </si>
  <si>
    <t>Poplatek za uložení stavebního odpadu na recyklační skládce (skládkovné) z prostého betonu zatříděného do Katalogu odpadů pod kódem 17 01 01</t>
  </si>
  <si>
    <t>https://podminky.urs.cz/item/CS_URS_2024_01/997221861</t>
  </si>
  <si>
    <t>998</t>
  </si>
  <si>
    <t>Přesun hmot</t>
  </si>
  <si>
    <t>35</t>
  </si>
  <si>
    <t>998223011</t>
  </si>
  <si>
    <t>Přesun hmot pro pozemní komunikace s krytem dlážděným</t>
  </si>
  <si>
    <t>-591950541</t>
  </si>
  <si>
    <t>Přesun hmot pro pozemní komunikace s krytem dlážděným dopravní vzdálenost do 200 m jakékoliv délky objektu</t>
  </si>
  <si>
    <t>https://podminky.urs.cz/item/CS_URS_2024_01/998223011</t>
  </si>
  <si>
    <t>VRN</t>
  </si>
  <si>
    <t>Vedlejší rozpočtové náklady</t>
  </si>
  <si>
    <t>VRN1</t>
  </si>
  <si>
    <t>Průzkumné, geodetické a projektové práce</t>
  </si>
  <si>
    <t>36</t>
  </si>
  <si>
    <t>012203000</t>
  </si>
  <si>
    <t>Geodetické práce při provádění stavby</t>
  </si>
  <si>
    <t>kč</t>
  </si>
  <si>
    <t>1024</t>
  </si>
  <si>
    <t>-302600119</t>
  </si>
  <si>
    <t>https://podminky.urs.cz/item/CS_URS_2024_01/012203000</t>
  </si>
  <si>
    <t>Poznámka k položce:_x000D_
vytyčení stávajících sítí</t>
  </si>
  <si>
    <t>37</t>
  </si>
  <si>
    <t>012303000</t>
  </si>
  <si>
    <t>Geodetické práce po výstavbě</t>
  </si>
  <si>
    <t>1060264256</t>
  </si>
  <si>
    <t>https://podminky.urs.cz/item/CS_URS_2024_01/012303000</t>
  </si>
  <si>
    <t>Poznámka k položce:_x000D_
zaměření skutečného provedení</t>
  </si>
  <si>
    <t>38</t>
  </si>
  <si>
    <t>013254000</t>
  </si>
  <si>
    <t>Dokumentace skutečného provedení stavby</t>
  </si>
  <si>
    <t>-1715195532</t>
  </si>
  <si>
    <t>https://podminky.urs.cz/item/CS_URS_2024_01/013254000</t>
  </si>
  <si>
    <t>VRN3</t>
  </si>
  <si>
    <t>Zařízení staveniště</t>
  </si>
  <si>
    <t>39</t>
  </si>
  <si>
    <t>030001000</t>
  </si>
  <si>
    <t>-1785023909</t>
  </si>
  <si>
    <t>https://podminky.urs.cz/item/CS_URS_2024_01/030001000</t>
  </si>
  <si>
    <t>VRN7</t>
  </si>
  <si>
    <t>Provozní vlivy</t>
  </si>
  <si>
    <t>40</t>
  </si>
  <si>
    <t>070001000</t>
  </si>
  <si>
    <t>1194459894</t>
  </si>
  <si>
    <t>https://podminky.urs.cz/item/CS_URS_2024_01/070001000</t>
  </si>
  <si>
    <t>VRN9</t>
  </si>
  <si>
    <t>Ostatní náklady</t>
  </si>
  <si>
    <t>41</t>
  </si>
  <si>
    <t>091003000</t>
  </si>
  <si>
    <t>Ostatní náklady bez rozlišení</t>
  </si>
  <si>
    <t>-579988155</t>
  </si>
  <si>
    <t>https://podminky.urs.cz/item/CS_URS_2024_01/091003000</t>
  </si>
  <si>
    <t>Poznámka k položce:_x000D_
náklady na ostatní činnosti nezbytné pro provedení stavby (vyřízení a stanovení přechodného dopravního značení, pronájem přechodného dopravního značení, poplatek za dočasný zábor pozemku apod.)</t>
  </si>
  <si>
    <t>42</t>
  </si>
  <si>
    <t>0915040</t>
  </si>
  <si>
    <t>Náklady související s publikační činností</t>
  </si>
  <si>
    <t>-702879077</t>
  </si>
  <si>
    <t>Poznámka k položce:_x000D_
náklady na informační kabel na staveništi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</si>
</sst>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7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i/>
      <sz val="9"/>
      <color rgb="FF0000FF"/>
      <name val="Arial CE"/>
    </font>
    <font>
      <i/>
      <sz val="8"/>
      <color rgb="FF0000FF"/>
      <name val="Arial CE"/>
    </font>
    <font>
      <i/>
      <sz val="7"/>
      <color rgb="FF969696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6" fillId="0" borderId="0" applyNumberFormat="0" applyFill="0" applyBorder="0" applyAlignment="0" applyProtection="0"/>
  </cellStyleXfs>
  <cellXfs count="188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2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14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16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17" fillId="4" borderId="0" xfId="0" applyFont="1" applyFill="1" applyAlignment="1">
      <alignment horizontal="center" vertical="center"/>
    </xf>
    <xf numFmtId="0" fontId="18" fillId="0" borderId="16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vertical="center"/>
    </xf>
    <xf numFmtId="4" fontId="19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5" fillId="0" borderId="14" xfId="0" applyNumberFormat="1" applyFont="1" applyBorder="1" applyAlignment="1">
      <alignment vertical="center"/>
    </xf>
    <xf numFmtId="4" fontId="15" fillId="0" borderId="0" xfId="0" applyNumberFormat="1" applyFont="1" applyAlignment="1">
      <alignment vertical="center"/>
    </xf>
    <xf numFmtId="166" fontId="15" fillId="0" borderId="0" xfId="0" applyNumberFormat="1" applyFont="1" applyAlignment="1">
      <alignment vertical="center"/>
    </xf>
    <xf numFmtId="4" fontId="15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1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2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4" fillId="0" borderId="19" xfId="0" applyNumberFormat="1" applyFont="1" applyBorder="1" applyAlignment="1">
      <alignment vertical="center"/>
    </xf>
    <xf numFmtId="4" fontId="24" fillId="0" borderId="20" xfId="0" applyNumberFormat="1" applyFont="1" applyBorder="1" applyAlignment="1">
      <alignment vertical="center"/>
    </xf>
    <xf numFmtId="166" fontId="24" fillId="0" borderId="20" xfId="0" applyNumberFormat="1" applyFont="1" applyBorder="1" applyAlignment="1">
      <alignment vertical="center"/>
    </xf>
    <xf numFmtId="4" fontId="24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2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17" fillId="4" borderId="0" xfId="0" applyFont="1" applyFill="1" applyAlignment="1">
      <alignment horizontal="left" vertical="center"/>
    </xf>
    <xf numFmtId="0" fontId="17" fillId="4" borderId="0" xfId="0" applyFont="1" applyFill="1" applyAlignment="1">
      <alignment horizontal="right" vertical="center"/>
    </xf>
    <xf numFmtId="0" fontId="26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17" fillId="4" borderId="16" xfId="0" applyFont="1" applyFill="1" applyBorder="1" applyAlignment="1">
      <alignment horizontal="center" vertical="center" wrapText="1"/>
    </xf>
    <xf numFmtId="0" fontId="17" fillId="4" borderId="17" xfId="0" applyFont="1" applyFill="1" applyBorder="1" applyAlignment="1">
      <alignment horizontal="center" vertical="center" wrapText="1"/>
    </xf>
    <xf numFmtId="0" fontId="17" fillId="4" borderId="18" xfId="0" applyFont="1" applyFill="1" applyBorder="1" applyAlignment="1">
      <alignment horizontal="center" vertical="center" wrapText="1"/>
    </xf>
    <xf numFmtId="4" fontId="19" fillId="0" borderId="0" xfId="0" applyNumberFormat="1" applyFont="1"/>
    <xf numFmtId="166" fontId="27" fillId="0" borderId="12" xfId="0" applyNumberFormat="1" applyFont="1" applyBorder="1"/>
    <xf numFmtId="166" fontId="27" fillId="0" borderId="13" xfId="0" applyNumberFormat="1" applyFont="1" applyBorder="1"/>
    <xf numFmtId="4" fontId="28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0" fillId="0" borderId="3" xfId="0" applyBorder="1" applyAlignment="1" applyProtection="1">
      <alignment vertical="center"/>
      <protection locked="0"/>
    </xf>
    <xf numFmtId="0" fontId="17" fillId="0" borderId="22" xfId="0" applyFont="1" applyBorder="1" applyAlignment="1" applyProtection="1">
      <alignment horizontal="center" vertical="center"/>
      <protection locked="0"/>
    </xf>
    <xf numFmtId="49" fontId="17" fillId="0" borderId="22" xfId="0" applyNumberFormat="1" applyFont="1" applyBorder="1" applyAlignment="1" applyProtection="1">
      <alignment horizontal="left" vertical="center" wrapText="1"/>
      <protection locked="0"/>
    </xf>
    <xf numFmtId="0" fontId="17" fillId="0" borderId="22" xfId="0" applyFont="1" applyBorder="1" applyAlignment="1" applyProtection="1">
      <alignment horizontal="left" vertical="center" wrapText="1"/>
      <protection locked="0"/>
    </xf>
    <xf numFmtId="0" fontId="17" fillId="0" borderId="22" xfId="0" applyFont="1" applyBorder="1" applyAlignment="1" applyProtection="1">
      <alignment horizontal="center" vertical="center" wrapText="1"/>
      <protection locked="0"/>
    </xf>
    <xf numFmtId="167" fontId="17" fillId="0" borderId="22" xfId="0" applyNumberFormat="1" applyFont="1" applyBorder="1" applyAlignment="1" applyProtection="1">
      <alignment vertical="center"/>
      <protection locked="0"/>
    </xf>
    <xf numFmtId="4" fontId="17" fillId="0" borderId="22" xfId="0" applyNumberFormat="1" applyFont="1" applyBorder="1" applyAlignment="1" applyProtection="1">
      <alignment vertical="center"/>
      <protection locked="0"/>
    </xf>
    <xf numFmtId="0" fontId="18" fillId="0" borderId="14" xfId="0" applyFont="1" applyBorder="1" applyAlignment="1">
      <alignment horizontal="left" vertical="center"/>
    </xf>
    <xf numFmtId="0" fontId="18" fillId="0" borderId="0" xfId="0" applyFont="1" applyAlignment="1">
      <alignment horizontal="center" vertical="center"/>
    </xf>
    <xf numFmtId="166" fontId="18" fillId="0" borderId="0" xfId="0" applyNumberFormat="1" applyFont="1" applyAlignment="1">
      <alignment vertical="center"/>
    </xf>
    <xf numFmtId="166" fontId="18" fillId="0" borderId="15" xfId="0" applyNumberFormat="1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29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 wrapText="1"/>
    </xf>
    <xf numFmtId="0" fontId="0" fillId="0" borderId="14" xfId="0" applyBorder="1" applyAlignment="1">
      <alignment vertical="center"/>
    </xf>
    <xf numFmtId="0" fontId="31" fillId="0" borderId="0" xfId="0" applyFont="1" applyAlignment="1">
      <alignment horizontal="left" vertical="center"/>
    </xf>
    <xf numFmtId="0" fontId="32" fillId="0" borderId="0" xfId="1" applyFont="1" applyAlignment="1">
      <alignment vertical="center" wrapText="1"/>
    </xf>
    <xf numFmtId="0" fontId="33" fillId="0" borderId="22" xfId="0" applyFont="1" applyBorder="1" applyAlignment="1" applyProtection="1">
      <alignment horizontal="center" vertical="center"/>
      <protection locked="0"/>
    </xf>
    <xf numFmtId="49" fontId="33" fillId="0" borderId="22" xfId="0" applyNumberFormat="1" applyFont="1" applyBorder="1" applyAlignment="1" applyProtection="1">
      <alignment horizontal="left" vertical="center" wrapText="1"/>
      <protection locked="0"/>
    </xf>
    <xf numFmtId="0" fontId="33" fillId="0" borderId="22" xfId="0" applyFont="1" applyBorder="1" applyAlignment="1" applyProtection="1">
      <alignment horizontal="left" vertical="center" wrapText="1"/>
      <protection locked="0"/>
    </xf>
    <xf numFmtId="0" fontId="33" fillId="0" borderId="22" xfId="0" applyFont="1" applyBorder="1" applyAlignment="1" applyProtection="1">
      <alignment horizontal="center" vertical="center" wrapText="1"/>
      <protection locked="0"/>
    </xf>
    <xf numFmtId="167" fontId="33" fillId="0" borderId="22" xfId="0" applyNumberFormat="1" applyFont="1" applyBorder="1" applyAlignment="1" applyProtection="1">
      <alignment vertical="center"/>
      <protection locked="0"/>
    </xf>
    <xf numFmtId="4" fontId="33" fillId="0" borderId="22" xfId="0" applyNumberFormat="1" applyFont="1" applyBorder="1" applyAlignment="1" applyProtection="1">
      <alignment vertical="center"/>
      <protection locked="0"/>
    </xf>
    <xf numFmtId="0" fontId="34" fillId="0" borderId="3" xfId="0" applyFont="1" applyBorder="1" applyAlignment="1">
      <alignment vertical="center"/>
    </xf>
    <xf numFmtId="0" fontId="33" fillId="0" borderId="14" xfId="0" applyFont="1" applyBorder="1" applyAlignment="1">
      <alignment horizontal="left" vertical="center"/>
    </xf>
    <xf numFmtId="0" fontId="33" fillId="0" borderId="0" xfId="0" applyFont="1" applyAlignment="1">
      <alignment horizontal="center" vertical="center"/>
    </xf>
    <xf numFmtId="0" fontId="35" fillId="0" borderId="0" xfId="0" applyFont="1" applyAlignment="1">
      <alignment vertical="center" wrapText="1"/>
    </xf>
    <xf numFmtId="0" fontId="0" fillId="0" borderId="19" xfId="0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4" fontId="12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3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5" fillId="0" borderId="11" xfId="0" applyFont="1" applyBorder="1" applyAlignment="1">
      <alignment horizontal="center" vertical="center"/>
    </xf>
    <xf numFmtId="0" fontId="15" fillId="0" borderId="12" xfId="0" applyFont="1" applyBorder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7" fillId="4" borderId="6" xfId="0" applyFont="1" applyFill="1" applyBorder="1" applyAlignment="1">
      <alignment horizontal="center" vertical="center"/>
    </xf>
    <xf numFmtId="0" fontId="17" fillId="4" borderId="7" xfId="0" applyFont="1" applyFill="1" applyBorder="1" applyAlignment="1">
      <alignment horizontal="left" vertical="center"/>
    </xf>
    <xf numFmtId="0" fontId="17" fillId="4" borderId="7" xfId="0" applyFont="1" applyFill="1" applyBorder="1" applyAlignment="1">
      <alignment horizontal="center" vertical="center"/>
    </xf>
    <xf numFmtId="0" fontId="17" fillId="4" borderId="7" xfId="0" applyFont="1" applyFill="1" applyBorder="1" applyAlignment="1">
      <alignment horizontal="right" vertical="center"/>
    </xf>
    <xf numFmtId="0" fontId="17" fillId="4" borderId="8" xfId="0" applyFont="1" applyFill="1" applyBorder="1" applyAlignment="1">
      <alignment horizontal="left" vertical="center"/>
    </xf>
    <xf numFmtId="4" fontId="23" fillId="0" borderId="0" xfId="0" applyNumberFormat="1" applyFont="1" applyAlignment="1">
      <alignment vertical="center"/>
    </xf>
    <xf numFmtId="0" fontId="23" fillId="0" borderId="0" xfId="0" applyFont="1" applyAlignment="1">
      <alignment vertical="center"/>
    </xf>
    <xf numFmtId="0" fontId="22" fillId="0" borderId="0" xfId="0" applyFont="1" applyAlignment="1">
      <alignment horizontal="left" vertical="center" wrapText="1"/>
    </xf>
    <xf numFmtId="4" fontId="19" fillId="0" borderId="0" xfId="0" applyNumberFormat="1" applyFont="1" applyAlignment="1">
      <alignment horizontal="right" vertical="center"/>
    </xf>
    <xf numFmtId="4" fontId="19" fillId="0" borderId="0" xfId="0" applyNumberFormat="1" applyFont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59080" cy="25908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59080" cy="25908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4_01/162751117" TargetMode="External"/><Relationship Id="rId13" Type="http://schemas.openxmlformats.org/officeDocument/2006/relationships/hyperlink" Target="https://podminky.urs.cz/item/CS_URS_2024_01/181951112" TargetMode="External"/><Relationship Id="rId18" Type="http://schemas.openxmlformats.org/officeDocument/2006/relationships/hyperlink" Target="https://podminky.urs.cz/item/CS_URS_2024_01/916131213" TargetMode="External"/><Relationship Id="rId26" Type="http://schemas.openxmlformats.org/officeDocument/2006/relationships/hyperlink" Target="https://podminky.urs.cz/item/CS_URS_2024_01/997221861" TargetMode="External"/><Relationship Id="rId3" Type="http://schemas.openxmlformats.org/officeDocument/2006/relationships/hyperlink" Target="https://podminky.urs.cz/item/CS_URS_2024_01/113107130" TargetMode="External"/><Relationship Id="rId21" Type="http://schemas.openxmlformats.org/officeDocument/2006/relationships/hyperlink" Target="https://podminky.urs.cz/item/CS_URS_2024_01/96600613" TargetMode="External"/><Relationship Id="rId34" Type="http://schemas.openxmlformats.org/officeDocument/2006/relationships/drawing" Target="../drawings/drawing2.xml"/><Relationship Id="rId7" Type="http://schemas.openxmlformats.org/officeDocument/2006/relationships/hyperlink" Target="https://podminky.urs.cz/item/CS_URS_2024_01/122251104" TargetMode="External"/><Relationship Id="rId12" Type="http://schemas.openxmlformats.org/officeDocument/2006/relationships/hyperlink" Target="https://podminky.urs.cz/item/CS_URS_2024_01/181411131" TargetMode="External"/><Relationship Id="rId17" Type="http://schemas.openxmlformats.org/officeDocument/2006/relationships/hyperlink" Target="https://podminky.urs.cz/item/CS_URS_2024_01/596811120" TargetMode="External"/><Relationship Id="rId25" Type="http://schemas.openxmlformats.org/officeDocument/2006/relationships/hyperlink" Target="https://podminky.urs.cz/item/CS_URS_2024_01/997221579" TargetMode="External"/><Relationship Id="rId33" Type="http://schemas.openxmlformats.org/officeDocument/2006/relationships/hyperlink" Target="https://podminky.urs.cz/item/CS_URS_2024_01/091003000" TargetMode="External"/><Relationship Id="rId2" Type="http://schemas.openxmlformats.org/officeDocument/2006/relationships/hyperlink" Target="https://podminky.urs.cz/item/CS_URS_2024_01/113106161" TargetMode="External"/><Relationship Id="rId16" Type="http://schemas.openxmlformats.org/officeDocument/2006/relationships/hyperlink" Target="https://podminky.urs.cz/item/CS_URS_2024_01/596212213" TargetMode="External"/><Relationship Id="rId20" Type="http://schemas.openxmlformats.org/officeDocument/2006/relationships/hyperlink" Target="https://podminky.urs.cz/item/CS_URS_2024_01/916991121" TargetMode="External"/><Relationship Id="rId29" Type="http://schemas.openxmlformats.org/officeDocument/2006/relationships/hyperlink" Target="https://podminky.urs.cz/item/CS_URS_2024_01/012303000" TargetMode="External"/><Relationship Id="rId1" Type="http://schemas.openxmlformats.org/officeDocument/2006/relationships/hyperlink" Target="https://podminky.urs.cz/item/CS_URS_2024_01/113106121" TargetMode="External"/><Relationship Id="rId6" Type="http://schemas.openxmlformats.org/officeDocument/2006/relationships/hyperlink" Target="https://podminky.urs.cz/item/CS_URS_2024_01/122151402" TargetMode="External"/><Relationship Id="rId11" Type="http://schemas.openxmlformats.org/officeDocument/2006/relationships/hyperlink" Target="https://podminky.urs.cz/item/CS_URS_2024_01/181311103" TargetMode="External"/><Relationship Id="rId24" Type="http://schemas.openxmlformats.org/officeDocument/2006/relationships/hyperlink" Target="https://podminky.urs.cz/item/CS_URS_2024_01/997221571" TargetMode="External"/><Relationship Id="rId32" Type="http://schemas.openxmlformats.org/officeDocument/2006/relationships/hyperlink" Target="https://podminky.urs.cz/item/CS_URS_2024_01/070001000" TargetMode="External"/><Relationship Id="rId5" Type="http://schemas.openxmlformats.org/officeDocument/2006/relationships/hyperlink" Target="https://podminky.urs.cz/item/CS_URS_2024_01/113204111" TargetMode="External"/><Relationship Id="rId15" Type="http://schemas.openxmlformats.org/officeDocument/2006/relationships/hyperlink" Target="https://podminky.urs.cz/item/CS_URS_2024_01/567122111" TargetMode="External"/><Relationship Id="rId23" Type="http://schemas.openxmlformats.org/officeDocument/2006/relationships/hyperlink" Target="https://podminky.urs.cz/item/CS_URS_2024_01/997221559" TargetMode="External"/><Relationship Id="rId28" Type="http://schemas.openxmlformats.org/officeDocument/2006/relationships/hyperlink" Target="https://podminky.urs.cz/item/CS_URS_2024_01/012203000" TargetMode="External"/><Relationship Id="rId10" Type="http://schemas.openxmlformats.org/officeDocument/2006/relationships/hyperlink" Target="https://podminky.urs.cz/item/CS_URS_2024_01/171251201" TargetMode="External"/><Relationship Id="rId19" Type="http://schemas.openxmlformats.org/officeDocument/2006/relationships/hyperlink" Target="https://podminky.urs.cz/item/CS_URS_2024_01/916231213" TargetMode="External"/><Relationship Id="rId31" Type="http://schemas.openxmlformats.org/officeDocument/2006/relationships/hyperlink" Target="https://podminky.urs.cz/item/CS_URS_2024_01/030001000" TargetMode="External"/><Relationship Id="rId4" Type="http://schemas.openxmlformats.org/officeDocument/2006/relationships/hyperlink" Target="https://podminky.urs.cz/item/CS_URS_2024_01/113202111" TargetMode="External"/><Relationship Id="rId9" Type="http://schemas.openxmlformats.org/officeDocument/2006/relationships/hyperlink" Target="https://podminky.urs.cz/item/CS_URS_2024_01/171201231" TargetMode="External"/><Relationship Id="rId14" Type="http://schemas.openxmlformats.org/officeDocument/2006/relationships/hyperlink" Target="https://podminky.urs.cz/item/CS_URS_2024_01/564851111" TargetMode="External"/><Relationship Id="rId22" Type="http://schemas.openxmlformats.org/officeDocument/2006/relationships/hyperlink" Target="https://podminky.urs.cz/item/CS_URS_2024_01/997221551" TargetMode="External"/><Relationship Id="rId27" Type="http://schemas.openxmlformats.org/officeDocument/2006/relationships/hyperlink" Target="https://podminky.urs.cz/item/CS_URS_2024_01/998223011" TargetMode="External"/><Relationship Id="rId30" Type="http://schemas.openxmlformats.org/officeDocument/2006/relationships/hyperlink" Target="https://podminky.urs.cz/item/CS_URS_2024_01/0132540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97"/>
  <sheetViews>
    <sheetView showGridLines="0" workbookViewId="0"/>
  </sheetViews>
  <sheetFormatPr defaultRowHeight="15"/>
  <cols>
    <col min="1" max="1" width="8.83203125" customWidth="1"/>
    <col min="2" max="2" width="1.6640625" customWidth="1"/>
    <col min="3" max="3" width="4.5" customWidth="1"/>
    <col min="4" max="33" width="2.83203125" customWidth="1"/>
    <col min="34" max="34" width="3.5" customWidth="1"/>
    <col min="35" max="35" width="42.33203125" customWidth="1"/>
    <col min="36" max="37" width="2.5" customWidth="1"/>
    <col min="38" max="38" width="8.83203125" customWidth="1"/>
    <col min="39" max="39" width="3.5" customWidth="1"/>
    <col min="40" max="40" width="14.33203125" customWidth="1"/>
    <col min="41" max="41" width="8" customWidth="1"/>
    <col min="42" max="42" width="4.5" customWidth="1"/>
    <col min="43" max="43" width="16.6640625" hidden="1" customWidth="1"/>
    <col min="44" max="44" width="14.5" customWidth="1"/>
    <col min="45" max="47" width="27.6640625" hidden="1" customWidth="1"/>
    <col min="48" max="49" width="23.1640625" hidden="1" customWidth="1"/>
    <col min="50" max="51" width="26.6640625" hidden="1" customWidth="1"/>
    <col min="52" max="52" width="23.1640625" hidden="1" customWidth="1"/>
    <col min="53" max="53" width="20.5" hidden="1" customWidth="1"/>
    <col min="54" max="54" width="26.6640625" hidden="1" customWidth="1"/>
    <col min="55" max="55" width="23.1640625" hidden="1" customWidth="1"/>
    <col min="56" max="56" width="20.5" hidden="1" customWidth="1"/>
    <col min="57" max="57" width="71.1640625" customWidth="1"/>
    <col min="71" max="91" width="9.1640625" hidden="1"/>
  </cols>
  <sheetData>
    <row r="1" spans="1:74" ht="11.25">
      <c r="A1" s="12" t="s">
        <v>0</v>
      </c>
      <c r="AZ1" s="12" t="s">
        <v>1</v>
      </c>
      <c r="BA1" s="12" t="s">
        <v>2</v>
      </c>
      <c r="BB1" s="12" t="s">
        <v>1</v>
      </c>
      <c r="BT1" s="12" t="s">
        <v>3</v>
      </c>
      <c r="BU1" s="12" t="s">
        <v>3</v>
      </c>
      <c r="BV1" s="12" t="s">
        <v>4</v>
      </c>
    </row>
    <row r="2" spans="1:74" ht="36.950000000000003" customHeight="1">
      <c r="AR2" s="184" t="s">
        <v>5</v>
      </c>
      <c r="AS2" s="152"/>
      <c r="AT2" s="152"/>
      <c r="AU2" s="152"/>
      <c r="AV2" s="152"/>
      <c r="AW2" s="152"/>
      <c r="AX2" s="152"/>
      <c r="AY2" s="152"/>
      <c r="AZ2" s="152"/>
      <c r="BA2" s="152"/>
      <c r="BB2" s="152"/>
      <c r="BC2" s="152"/>
      <c r="BD2" s="152"/>
      <c r="BE2" s="152"/>
      <c r="BS2" s="13" t="s">
        <v>6</v>
      </c>
      <c r="BT2" s="13" t="s">
        <v>7</v>
      </c>
    </row>
    <row r="3" spans="1:74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6"/>
      <c r="BS3" s="13" t="s">
        <v>6</v>
      </c>
      <c r="BT3" s="13" t="s">
        <v>8</v>
      </c>
    </row>
    <row r="4" spans="1:74" ht="24.95" customHeight="1">
      <c r="B4" s="16"/>
      <c r="D4" s="17" t="s">
        <v>9</v>
      </c>
      <c r="AR4" s="16"/>
      <c r="AS4" s="18" t="s">
        <v>10</v>
      </c>
      <c r="BS4" s="13" t="s">
        <v>11</v>
      </c>
    </row>
    <row r="5" spans="1:74" ht="12" customHeight="1">
      <c r="B5" s="16"/>
      <c r="D5" s="19" t="s">
        <v>12</v>
      </c>
      <c r="K5" s="151" t="s">
        <v>13</v>
      </c>
      <c r="L5" s="152"/>
      <c r="M5" s="152"/>
      <c r="N5" s="152"/>
      <c r="O5" s="152"/>
      <c r="P5" s="152"/>
      <c r="Q5" s="152"/>
      <c r="R5" s="152"/>
      <c r="S5" s="152"/>
      <c r="T5" s="152"/>
      <c r="U5" s="152"/>
      <c r="V5" s="152"/>
      <c r="W5" s="152"/>
      <c r="X5" s="152"/>
      <c r="Y5" s="152"/>
      <c r="Z5" s="152"/>
      <c r="AA5" s="152"/>
      <c r="AB5" s="152"/>
      <c r="AC5" s="152"/>
      <c r="AD5" s="152"/>
      <c r="AE5" s="152"/>
      <c r="AF5" s="152"/>
      <c r="AG5" s="152"/>
      <c r="AH5" s="152"/>
      <c r="AI5" s="152"/>
      <c r="AJ5" s="152"/>
      <c r="AK5" s="152"/>
      <c r="AL5" s="152"/>
      <c r="AM5" s="152"/>
      <c r="AN5" s="152"/>
      <c r="AO5" s="152"/>
      <c r="AR5" s="16"/>
      <c r="BS5" s="13" t="s">
        <v>6</v>
      </c>
    </row>
    <row r="6" spans="1:74" ht="36.950000000000003" customHeight="1">
      <c r="B6" s="16"/>
      <c r="D6" s="21" t="s">
        <v>14</v>
      </c>
      <c r="K6" s="153" t="s">
        <v>15</v>
      </c>
      <c r="L6" s="152"/>
      <c r="M6" s="152"/>
      <c r="N6" s="152"/>
      <c r="O6" s="152"/>
      <c r="P6" s="152"/>
      <c r="Q6" s="152"/>
      <c r="R6" s="152"/>
      <c r="S6" s="152"/>
      <c r="T6" s="152"/>
      <c r="U6" s="152"/>
      <c r="V6" s="152"/>
      <c r="W6" s="152"/>
      <c r="X6" s="152"/>
      <c r="Y6" s="152"/>
      <c r="Z6" s="152"/>
      <c r="AA6" s="152"/>
      <c r="AB6" s="152"/>
      <c r="AC6" s="152"/>
      <c r="AD6" s="152"/>
      <c r="AE6" s="152"/>
      <c r="AF6" s="152"/>
      <c r="AG6" s="152"/>
      <c r="AH6" s="152"/>
      <c r="AI6" s="152"/>
      <c r="AJ6" s="152"/>
      <c r="AK6" s="152"/>
      <c r="AL6" s="152"/>
      <c r="AM6" s="152"/>
      <c r="AN6" s="152"/>
      <c r="AO6" s="152"/>
      <c r="AR6" s="16"/>
      <c r="BS6" s="13" t="s">
        <v>6</v>
      </c>
    </row>
    <row r="7" spans="1:74" ht="12" customHeight="1">
      <c r="B7" s="16"/>
      <c r="D7" s="22" t="s">
        <v>16</v>
      </c>
      <c r="K7" s="20" t="s">
        <v>1</v>
      </c>
      <c r="AK7" s="22" t="s">
        <v>17</v>
      </c>
      <c r="AN7" s="20" t="s">
        <v>1</v>
      </c>
      <c r="AR7" s="16"/>
      <c r="BS7" s="13" t="s">
        <v>6</v>
      </c>
    </row>
    <row r="8" spans="1:74" ht="12" customHeight="1">
      <c r="B8" s="16"/>
      <c r="D8" s="22" t="s">
        <v>18</v>
      </c>
      <c r="K8" s="20" t="s">
        <v>19</v>
      </c>
      <c r="AK8" s="22" t="s">
        <v>20</v>
      </c>
      <c r="AN8" s="20" t="s">
        <v>21</v>
      </c>
      <c r="AR8" s="16"/>
      <c r="BS8" s="13" t="s">
        <v>6</v>
      </c>
    </row>
    <row r="9" spans="1:74" ht="14.45" customHeight="1">
      <c r="B9" s="16"/>
      <c r="AR9" s="16"/>
      <c r="BS9" s="13" t="s">
        <v>6</v>
      </c>
    </row>
    <row r="10" spans="1:74" ht="12" customHeight="1">
      <c r="B10" s="16"/>
      <c r="D10" s="22" t="s">
        <v>22</v>
      </c>
      <c r="AK10" s="22" t="s">
        <v>23</v>
      </c>
      <c r="AN10" s="20" t="s">
        <v>1</v>
      </c>
      <c r="AR10" s="16"/>
      <c r="BS10" s="13" t="s">
        <v>6</v>
      </c>
    </row>
    <row r="11" spans="1:74" ht="18.399999999999999" customHeight="1">
      <c r="B11" s="16"/>
      <c r="E11" s="20" t="s">
        <v>24</v>
      </c>
      <c r="AK11" s="22" t="s">
        <v>25</v>
      </c>
      <c r="AN11" s="20" t="s">
        <v>1</v>
      </c>
      <c r="AR11" s="16"/>
      <c r="BS11" s="13" t="s">
        <v>6</v>
      </c>
    </row>
    <row r="12" spans="1:74" ht="6.95" customHeight="1">
      <c r="B12" s="16"/>
      <c r="AR12" s="16"/>
      <c r="BS12" s="13" t="s">
        <v>6</v>
      </c>
    </row>
    <row r="13" spans="1:74" ht="12" customHeight="1">
      <c r="B13" s="16"/>
      <c r="D13" s="22" t="s">
        <v>26</v>
      </c>
      <c r="AK13" s="22" t="s">
        <v>23</v>
      </c>
      <c r="AN13" s="20" t="s">
        <v>1</v>
      </c>
      <c r="AR13" s="16"/>
      <c r="BS13" s="13" t="s">
        <v>6</v>
      </c>
    </row>
    <row r="14" spans="1:74" ht="12.75">
      <c r="B14" s="16"/>
      <c r="E14" s="20" t="s">
        <v>24</v>
      </c>
      <c r="AK14" s="22" t="s">
        <v>25</v>
      </c>
      <c r="AN14" s="20" t="s">
        <v>1</v>
      </c>
      <c r="AR14" s="16"/>
      <c r="BS14" s="13" t="s">
        <v>6</v>
      </c>
    </row>
    <row r="15" spans="1:74" ht="6.95" customHeight="1">
      <c r="B15" s="16"/>
      <c r="AR15" s="16"/>
      <c r="BS15" s="13" t="s">
        <v>3</v>
      </c>
    </row>
    <row r="16" spans="1:74" ht="12" customHeight="1">
      <c r="B16" s="16"/>
      <c r="D16" s="22" t="s">
        <v>27</v>
      </c>
      <c r="AK16" s="22" t="s">
        <v>23</v>
      </c>
      <c r="AN16" s="20" t="s">
        <v>1</v>
      </c>
      <c r="AR16" s="16"/>
      <c r="BS16" s="13" t="s">
        <v>3</v>
      </c>
    </row>
    <row r="17" spans="2:71" ht="18.399999999999999" customHeight="1">
      <c r="B17" s="16"/>
      <c r="E17" s="20" t="s">
        <v>24</v>
      </c>
      <c r="AK17" s="22" t="s">
        <v>25</v>
      </c>
      <c r="AN17" s="20" t="s">
        <v>1</v>
      </c>
      <c r="AR17" s="16"/>
      <c r="BS17" s="13" t="s">
        <v>28</v>
      </c>
    </row>
    <row r="18" spans="2:71" ht="6.95" customHeight="1">
      <c r="B18" s="16"/>
      <c r="AR18" s="16"/>
      <c r="BS18" s="13" t="s">
        <v>6</v>
      </c>
    </row>
    <row r="19" spans="2:71" ht="12" customHeight="1">
      <c r="B19" s="16"/>
      <c r="D19" s="22" t="s">
        <v>29</v>
      </c>
      <c r="AK19" s="22" t="s">
        <v>23</v>
      </c>
      <c r="AN19" s="20" t="s">
        <v>1</v>
      </c>
      <c r="AR19" s="16"/>
      <c r="BS19" s="13" t="s">
        <v>6</v>
      </c>
    </row>
    <row r="20" spans="2:71" ht="18.399999999999999" customHeight="1">
      <c r="B20" s="16"/>
      <c r="E20" s="20" t="s">
        <v>24</v>
      </c>
      <c r="AK20" s="22" t="s">
        <v>25</v>
      </c>
      <c r="AN20" s="20" t="s">
        <v>1</v>
      </c>
      <c r="AR20" s="16"/>
      <c r="BS20" s="13" t="s">
        <v>28</v>
      </c>
    </row>
    <row r="21" spans="2:71" ht="6.95" customHeight="1">
      <c r="B21" s="16"/>
      <c r="AR21" s="16"/>
    </row>
    <row r="22" spans="2:71" ht="12" customHeight="1">
      <c r="B22" s="16"/>
      <c r="D22" s="22" t="s">
        <v>30</v>
      </c>
      <c r="AR22" s="16"/>
    </row>
    <row r="23" spans="2:71" ht="14.45" customHeight="1">
      <c r="B23" s="16"/>
      <c r="E23" s="154" t="s">
        <v>1</v>
      </c>
      <c r="F23" s="154"/>
      <c r="G23" s="154"/>
      <c r="H23" s="154"/>
      <c r="I23" s="154"/>
      <c r="J23" s="154"/>
      <c r="K23" s="154"/>
      <c r="L23" s="154"/>
      <c r="M23" s="154"/>
      <c r="N23" s="154"/>
      <c r="O23" s="154"/>
      <c r="P23" s="154"/>
      <c r="Q23" s="154"/>
      <c r="R23" s="154"/>
      <c r="S23" s="154"/>
      <c r="T23" s="154"/>
      <c r="U23" s="154"/>
      <c r="V23" s="154"/>
      <c r="W23" s="154"/>
      <c r="X23" s="154"/>
      <c r="Y23" s="154"/>
      <c r="Z23" s="154"/>
      <c r="AA23" s="154"/>
      <c r="AB23" s="154"/>
      <c r="AC23" s="154"/>
      <c r="AD23" s="154"/>
      <c r="AE23" s="154"/>
      <c r="AF23" s="154"/>
      <c r="AG23" s="154"/>
      <c r="AH23" s="154"/>
      <c r="AI23" s="154"/>
      <c r="AJ23" s="154"/>
      <c r="AK23" s="154"/>
      <c r="AL23" s="154"/>
      <c r="AM23" s="154"/>
      <c r="AN23" s="154"/>
      <c r="AR23" s="16"/>
    </row>
    <row r="24" spans="2:71" ht="6.95" customHeight="1">
      <c r="B24" s="16"/>
      <c r="AR24" s="16"/>
    </row>
    <row r="25" spans="2:71" ht="6.95" customHeight="1">
      <c r="B25" s="16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R25" s="16"/>
    </row>
    <row r="26" spans="2:71" s="1" customFormat="1" ht="25.9" customHeight="1">
      <c r="B26" s="25"/>
      <c r="D26" s="26" t="s">
        <v>31</v>
      </c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155">
        <f>ROUND(AG94,2)</f>
        <v>0</v>
      </c>
      <c r="AL26" s="156"/>
      <c r="AM26" s="156"/>
      <c r="AN26" s="156"/>
      <c r="AO26" s="156"/>
      <c r="AR26" s="25"/>
    </row>
    <row r="27" spans="2:71" s="1" customFormat="1" ht="6.95" customHeight="1">
      <c r="B27" s="25"/>
      <c r="AR27" s="25"/>
    </row>
    <row r="28" spans="2:71" s="1" customFormat="1" ht="12.75">
      <c r="B28" s="25"/>
      <c r="L28" s="157" t="s">
        <v>32</v>
      </c>
      <c r="M28" s="157"/>
      <c r="N28" s="157"/>
      <c r="O28" s="157"/>
      <c r="P28" s="157"/>
      <c r="W28" s="157" t="s">
        <v>33</v>
      </c>
      <c r="X28" s="157"/>
      <c r="Y28" s="157"/>
      <c r="Z28" s="157"/>
      <c r="AA28" s="157"/>
      <c r="AB28" s="157"/>
      <c r="AC28" s="157"/>
      <c r="AD28" s="157"/>
      <c r="AE28" s="157"/>
      <c r="AK28" s="157" t="s">
        <v>34</v>
      </c>
      <c r="AL28" s="157"/>
      <c r="AM28" s="157"/>
      <c r="AN28" s="157"/>
      <c r="AO28" s="157"/>
      <c r="AR28" s="25"/>
    </row>
    <row r="29" spans="2:71" s="2" customFormat="1" ht="14.45" customHeight="1">
      <c r="B29" s="29"/>
      <c r="D29" s="22" t="s">
        <v>35</v>
      </c>
      <c r="F29" s="22" t="s">
        <v>36</v>
      </c>
      <c r="L29" s="160">
        <v>0.21</v>
      </c>
      <c r="M29" s="159"/>
      <c r="N29" s="159"/>
      <c r="O29" s="159"/>
      <c r="P29" s="159"/>
      <c r="W29" s="158">
        <f>ROUND(AZ94, 2)</f>
        <v>0</v>
      </c>
      <c r="X29" s="159"/>
      <c r="Y29" s="159"/>
      <c r="Z29" s="159"/>
      <c r="AA29" s="159"/>
      <c r="AB29" s="159"/>
      <c r="AC29" s="159"/>
      <c r="AD29" s="159"/>
      <c r="AE29" s="159"/>
      <c r="AK29" s="158">
        <f>ROUND(AV94, 2)</f>
        <v>0</v>
      </c>
      <c r="AL29" s="159"/>
      <c r="AM29" s="159"/>
      <c r="AN29" s="159"/>
      <c r="AO29" s="159"/>
      <c r="AR29" s="29"/>
    </row>
    <row r="30" spans="2:71" s="2" customFormat="1" ht="14.45" customHeight="1">
      <c r="B30" s="29"/>
      <c r="F30" s="22" t="s">
        <v>37</v>
      </c>
      <c r="L30" s="160">
        <v>0.12</v>
      </c>
      <c r="M30" s="159"/>
      <c r="N30" s="159"/>
      <c r="O30" s="159"/>
      <c r="P30" s="159"/>
      <c r="W30" s="158">
        <f>ROUND(BA94, 2)</f>
        <v>0</v>
      </c>
      <c r="X30" s="159"/>
      <c r="Y30" s="159"/>
      <c r="Z30" s="159"/>
      <c r="AA30" s="159"/>
      <c r="AB30" s="159"/>
      <c r="AC30" s="159"/>
      <c r="AD30" s="159"/>
      <c r="AE30" s="159"/>
      <c r="AK30" s="158">
        <f>ROUND(AW94, 2)</f>
        <v>0</v>
      </c>
      <c r="AL30" s="159"/>
      <c r="AM30" s="159"/>
      <c r="AN30" s="159"/>
      <c r="AO30" s="159"/>
      <c r="AR30" s="29"/>
    </row>
    <row r="31" spans="2:71" s="2" customFormat="1" ht="14.45" hidden="1" customHeight="1">
      <c r="B31" s="29"/>
      <c r="F31" s="22" t="s">
        <v>38</v>
      </c>
      <c r="L31" s="160">
        <v>0.21</v>
      </c>
      <c r="M31" s="159"/>
      <c r="N31" s="159"/>
      <c r="O31" s="159"/>
      <c r="P31" s="159"/>
      <c r="W31" s="158">
        <f>ROUND(BB94, 2)</f>
        <v>0</v>
      </c>
      <c r="X31" s="159"/>
      <c r="Y31" s="159"/>
      <c r="Z31" s="159"/>
      <c r="AA31" s="159"/>
      <c r="AB31" s="159"/>
      <c r="AC31" s="159"/>
      <c r="AD31" s="159"/>
      <c r="AE31" s="159"/>
      <c r="AK31" s="158">
        <v>0</v>
      </c>
      <c r="AL31" s="159"/>
      <c r="AM31" s="159"/>
      <c r="AN31" s="159"/>
      <c r="AO31" s="159"/>
      <c r="AR31" s="29"/>
    </row>
    <row r="32" spans="2:71" s="2" customFormat="1" ht="14.45" hidden="1" customHeight="1">
      <c r="B32" s="29"/>
      <c r="F32" s="22" t="s">
        <v>39</v>
      </c>
      <c r="L32" s="160">
        <v>0.12</v>
      </c>
      <c r="M32" s="159"/>
      <c r="N32" s="159"/>
      <c r="O32" s="159"/>
      <c r="P32" s="159"/>
      <c r="W32" s="158">
        <f>ROUND(BC94, 2)</f>
        <v>0</v>
      </c>
      <c r="X32" s="159"/>
      <c r="Y32" s="159"/>
      <c r="Z32" s="159"/>
      <c r="AA32" s="159"/>
      <c r="AB32" s="159"/>
      <c r="AC32" s="159"/>
      <c r="AD32" s="159"/>
      <c r="AE32" s="159"/>
      <c r="AK32" s="158">
        <v>0</v>
      </c>
      <c r="AL32" s="159"/>
      <c r="AM32" s="159"/>
      <c r="AN32" s="159"/>
      <c r="AO32" s="159"/>
      <c r="AR32" s="29"/>
    </row>
    <row r="33" spans="2:44" s="2" customFormat="1" ht="14.45" hidden="1" customHeight="1">
      <c r="B33" s="29"/>
      <c r="F33" s="22" t="s">
        <v>40</v>
      </c>
      <c r="L33" s="160">
        <v>0</v>
      </c>
      <c r="M33" s="159"/>
      <c r="N33" s="159"/>
      <c r="O33" s="159"/>
      <c r="P33" s="159"/>
      <c r="W33" s="158">
        <f>ROUND(BD94, 2)</f>
        <v>0</v>
      </c>
      <c r="X33" s="159"/>
      <c r="Y33" s="159"/>
      <c r="Z33" s="159"/>
      <c r="AA33" s="159"/>
      <c r="AB33" s="159"/>
      <c r="AC33" s="159"/>
      <c r="AD33" s="159"/>
      <c r="AE33" s="159"/>
      <c r="AK33" s="158">
        <v>0</v>
      </c>
      <c r="AL33" s="159"/>
      <c r="AM33" s="159"/>
      <c r="AN33" s="159"/>
      <c r="AO33" s="159"/>
      <c r="AR33" s="29"/>
    </row>
    <row r="34" spans="2:44" s="1" customFormat="1" ht="6.95" customHeight="1">
      <c r="B34" s="25"/>
      <c r="AR34" s="25"/>
    </row>
    <row r="35" spans="2:44" s="1" customFormat="1" ht="25.9" customHeight="1">
      <c r="B35" s="25"/>
      <c r="C35" s="30"/>
      <c r="D35" s="31" t="s">
        <v>41</v>
      </c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3" t="s">
        <v>42</v>
      </c>
      <c r="U35" s="32"/>
      <c r="V35" s="32"/>
      <c r="W35" s="32"/>
      <c r="X35" s="161" t="s">
        <v>43</v>
      </c>
      <c r="Y35" s="162"/>
      <c r="Z35" s="162"/>
      <c r="AA35" s="162"/>
      <c r="AB35" s="162"/>
      <c r="AC35" s="32"/>
      <c r="AD35" s="32"/>
      <c r="AE35" s="32"/>
      <c r="AF35" s="32"/>
      <c r="AG35" s="32"/>
      <c r="AH35" s="32"/>
      <c r="AI35" s="32"/>
      <c r="AJ35" s="32"/>
      <c r="AK35" s="163">
        <f>SUM(AK26:AK33)</f>
        <v>0</v>
      </c>
      <c r="AL35" s="162"/>
      <c r="AM35" s="162"/>
      <c r="AN35" s="162"/>
      <c r="AO35" s="164"/>
      <c r="AP35" s="30"/>
      <c r="AQ35" s="30"/>
      <c r="AR35" s="25"/>
    </row>
    <row r="36" spans="2:44" s="1" customFormat="1" ht="6.95" customHeight="1">
      <c r="B36" s="25"/>
      <c r="AR36" s="25"/>
    </row>
    <row r="37" spans="2:44" s="1" customFormat="1" ht="14.45" customHeight="1">
      <c r="B37" s="25"/>
      <c r="AR37" s="25"/>
    </row>
    <row r="38" spans="2:44" ht="14.45" customHeight="1">
      <c r="B38" s="16"/>
      <c r="AR38" s="16"/>
    </row>
    <row r="39" spans="2:44" ht="14.45" customHeight="1">
      <c r="B39" s="16"/>
      <c r="AR39" s="16"/>
    </row>
    <row r="40" spans="2:44" ht="14.45" customHeight="1">
      <c r="B40" s="16"/>
      <c r="AR40" s="16"/>
    </row>
    <row r="41" spans="2:44" ht="14.45" customHeight="1">
      <c r="B41" s="16"/>
      <c r="AR41" s="16"/>
    </row>
    <row r="42" spans="2:44" ht="14.45" customHeight="1">
      <c r="B42" s="16"/>
      <c r="AR42" s="16"/>
    </row>
    <row r="43" spans="2:44" ht="14.45" customHeight="1">
      <c r="B43" s="16"/>
      <c r="AR43" s="16"/>
    </row>
    <row r="44" spans="2:44" ht="14.45" customHeight="1">
      <c r="B44" s="16"/>
      <c r="AR44" s="16"/>
    </row>
    <row r="45" spans="2:44" ht="14.45" customHeight="1">
      <c r="B45" s="16"/>
      <c r="AR45" s="16"/>
    </row>
    <row r="46" spans="2:44" ht="14.45" customHeight="1">
      <c r="B46" s="16"/>
      <c r="AR46" s="16"/>
    </row>
    <row r="47" spans="2:44" ht="14.45" customHeight="1">
      <c r="B47" s="16"/>
      <c r="AR47" s="16"/>
    </row>
    <row r="48" spans="2:44" ht="14.45" customHeight="1">
      <c r="B48" s="16"/>
      <c r="AR48" s="16"/>
    </row>
    <row r="49" spans="2:44" s="1" customFormat="1" ht="14.45" customHeight="1">
      <c r="B49" s="25"/>
      <c r="D49" s="34" t="s">
        <v>44</v>
      </c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4" t="s">
        <v>45</v>
      </c>
      <c r="AI49" s="35"/>
      <c r="AJ49" s="35"/>
      <c r="AK49" s="35"/>
      <c r="AL49" s="35"/>
      <c r="AM49" s="35"/>
      <c r="AN49" s="35"/>
      <c r="AO49" s="35"/>
      <c r="AR49" s="25"/>
    </row>
    <row r="50" spans="2:44" ht="11.25">
      <c r="B50" s="16"/>
      <c r="AR50" s="16"/>
    </row>
    <row r="51" spans="2:44" ht="11.25">
      <c r="B51" s="16"/>
      <c r="AR51" s="16"/>
    </row>
    <row r="52" spans="2:44" ht="11.25">
      <c r="B52" s="16"/>
      <c r="AR52" s="16"/>
    </row>
    <row r="53" spans="2:44" ht="11.25">
      <c r="B53" s="16"/>
      <c r="AR53" s="16"/>
    </row>
    <row r="54" spans="2:44" ht="11.25">
      <c r="B54" s="16"/>
      <c r="AR54" s="16"/>
    </row>
    <row r="55" spans="2:44" ht="11.25">
      <c r="B55" s="16"/>
      <c r="AR55" s="16"/>
    </row>
    <row r="56" spans="2:44" ht="11.25">
      <c r="B56" s="16"/>
      <c r="AR56" s="16"/>
    </row>
    <row r="57" spans="2:44" ht="11.25">
      <c r="B57" s="16"/>
      <c r="AR57" s="16"/>
    </row>
    <row r="58" spans="2:44" ht="11.25">
      <c r="B58" s="16"/>
      <c r="AR58" s="16"/>
    </row>
    <row r="59" spans="2:44" ht="11.25">
      <c r="B59" s="16"/>
      <c r="AR59" s="16"/>
    </row>
    <row r="60" spans="2:44" s="1" customFormat="1" ht="12.75">
      <c r="B60" s="25"/>
      <c r="D60" s="36" t="s">
        <v>46</v>
      </c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36" t="s">
        <v>47</v>
      </c>
      <c r="W60" s="27"/>
      <c r="X60" s="27"/>
      <c r="Y60" s="27"/>
      <c r="Z60" s="27"/>
      <c r="AA60" s="27"/>
      <c r="AB60" s="27"/>
      <c r="AC60" s="27"/>
      <c r="AD60" s="27"/>
      <c r="AE60" s="27"/>
      <c r="AF60" s="27"/>
      <c r="AG60" s="27"/>
      <c r="AH60" s="36" t="s">
        <v>46</v>
      </c>
      <c r="AI60" s="27"/>
      <c r="AJ60" s="27"/>
      <c r="AK60" s="27"/>
      <c r="AL60" s="27"/>
      <c r="AM60" s="36" t="s">
        <v>47</v>
      </c>
      <c r="AN60" s="27"/>
      <c r="AO60" s="27"/>
      <c r="AR60" s="25"/>
    </row>
    <row r="61" spans="2:44" ht="11.25">
      <c r="B61" s="16"/>
      <c r="AR61" s="16"/>
    </row>
    <row r="62" spans="2:44" ht="11.25">
      <c r="B62" s="16"/>
      <c r="AR62" s="16"/>
    </row>
    <row r="63" spans="2:44" ht="11.25">
      <c r="B63" s="16"/>
      <c r="AR63" s="16"/>
    </row>
    <row r="64" spans="2:44" s="1" customFormat="1" ht="12.75">
      <c r="B64" s="25"/>
      <c r="D64" s="34" t="s">
        <v>48</v>
      </c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5"/>
      <c r="Z64" s="35"/>
      <c r="AA64" s="35"/>
      <c r="AB64" s="35"/>
      <c r="AC64" s="35"/>
      <c r="AD64" s="35"/>
      <c r="AE64" s="35"/>
      <c r="AF64" s="35"/>
      <c r="AG64" s="35"/>
      <c r="AH64" s="34" t="s">
        <v>49</v>
      </c>
      <c r="AI64" s="35"/>
      <c r="AJ64" s="35"/>
      <c r="AK64" s="35"/>
      <c r="AL64" s="35"/>
      <c r="AM64" s="35"/>
      <c r="AN64" s="35"/>
      <c r="AO64" s="35"/>
      <c r="AR64" s="25"/>
    </row>
    <row r="65" spans="2:44" ht="11.25">
      <c r="B65" s="16"/>
      <c r="AR65" s="16"/>
    </row>
    <row r="66" spans="2:44" ht="11.25">
      <c r="B66" s="16"/>
      <c r="AR66" s="16"/>
    </row>
    <row r="67" spans="2:44" ht="11.25">
      <c r="B67" s="16"/>
      <c r="AR67" s="16"/>
    </row>
    <row r="68" spans="2:44" ht="11.25">
      <c r="B68" s="16"/>
      <c r="AR68" s="16"/>
    </row>
    <row r="69" spans="2:44" ht="11.25">
      <c r="B69" s="16"/>
      <c r="AR69" s="16"/>
    </row>
    <row r="70" spans="2:44" ht="11.25">
      <c r="B70" s="16"/>
      <c r="AR70" s="16"/>
    </row>
    <row r="71" spans="2:44" ht="11.25">
      <c r="B71" s="16"/>
      <c r="AR71" s="16"/>
    </row>
    <row r="72" spans="2:44" ht="11.25">
      <c r="B72" s="16"/>
      <c r="AR72" s="16"/>
    </row>
    <row r="73" spans="2:44" ht="11.25">
      <c r="B73" s="16"/>
      <c r="AR73" s="16"/>
    </row>
    <row r="74" spans="2:44" ht="11.25">
      <c r="B74" s="16"/>
      <c r="AR74" s="16"/>
    </row>
    <row r="75" spans="2:44" s="1" customFormat="1" ht="12.75">
      <c r="B75" s="25"/>
      <c r="D75" s="36" t="s">
        <v>46</v>
      </c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36" t="s">
        <v>47</v>
      </c>
      <c r="W75" s="27"/>
      <c r="X75" s="27"/>
      <c r="Y75" s="27"/>
      <c r="Z75" s="27"/>
      <c r="AA75" s="27"/>
      <c r="AB75" s="27"/>
      <c r="AC75" s="27"/>
      <c r="AD75" s="27"/>
      <c r="AE75" s="27"/>
      <c r="AF75" s="27"/>
      <c r="AG75" s="27"/>
      <c r="AH75" s="36" t="s">
        <v>46</v>
      </c>
      <c r="AI75" s="27"/>
      <c r="AJ75" s="27"/>
      <c r="AK75" s="27"/>
      <c r="AL75" s="27"/>
      <c r="AM75" s="36" t="s">
        <v>47</v>
      </c>
      <c r="AN75" s="27"/>
      <c r="AO75" s="27"/>
      <c r="AR75" s="25"/>
    </row>
    <row r="76" spans="2:44" s="1" customFormat="1" ht="11.25">
      <c r="B76" s="25"/>
      <c r="AR76" s="25"/>
    </row>
    <row r="77" spans="2:44" s="1" customFormat="1" ht="6.95" customHeight="1">
      <c r="B77" s="37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38"/>
      <c r="AG77" s="38"/>
      <c r="AH77" s="38"/>
      <c r="AI77" s="38"/>
      <c r="AJ77" s="38"/>
      <c r="AK77" s="38"/>
      <c r="AL77" s="38"/>
      <c r="AM77" s="38"/>
      <c r="AN77" s="38"/>
      <c r="AO77" s="38"/>
      <c r="AP77" s="38"/>
      <c r="AQ77" s="38"/>
      <c r="AR77" s="25"/>
    </row>
    <row r="81" spans="1:91" s="1" customFormat="1" ht="6.95" customHeight="1">
      <c r="B81" s="39"/>
      <c r="C81" s="40"/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  <c r="AF81" s="40"/>
      <c r="AG81" s="40"/>
      <c r="AH81" s="40"/>
      <c r="AI81" s="40"/>
      <c r="AJ81" s="40"/>
      <c r="AK81" s="40"/>
      <c r="AL81" s="40"/>
      <c r="AM81" s="40"/>
      <c r="AN81" s="40"/>
      <c r="AO81" s="40"/>
      <c r="AP81" s="40"/>
      <c r="AQ81" s="40"/>
      <c r="AR81" s="25"/>
    </row>
    <row r="82" spans="1:91" s="1" customFormat="1" ht="24.95" customHeight="1">
      <c r="B82" s="25"/>
      <c r="C82" s="17" t="s">
        <v>50</v>
      </c>
      <c r="AR82" s="25"/>
    </row>
    <row r="83" spans="1:91" s="1" customFormat="1" ht="6.95" customHeight="1">
      <c r="B83" s="25"/>
      <c r="AR83" s="25"/>
    </row>
    <row r="84" spans="1:91" s="3" customFormat="1" ht="12" customHeight="1">
      <c r="B84" s="41"/>
      <c r="C84" s="22" t="s">
        <v>12</v>
      </c>
      <c r="L84" s="3" t="str">
        <f>K5</f>
        <v>hk_jung</v>
      </c>
      <c r="AR84" s="41"/>
    </row>
    <row r="85" spans="1:91" s="4" customFormat="1" ht="36.950000000000003" customHeight="1">
      <c r="B85" s="42"/>
      <c r="C85" s="43" t="s">
        <v>14</v>
      </c>
      <c r="L85" s="165" t="str">
        <f>K6</f>
        <v>Oprava chodníku před bytovým domem 1396-1390</v>
      </c>
      <c r="M85" s="166"/>
      <c r="N85" s="166"/>
      <c r="O85" s="166"/>
      <c r="P85" s="166"/>
      <c r="Q85" s="166"/>
      <c r="R85" s="166"/>
      <c r="S85" s="166"/>
      <c r="T85" s="166"/>
      <c r="U85" s="166"/>
      <c r="V85" s="166"/>
      <c r="W85" s="166"/>
      <c r="X85" s="166"/>
      <c r="Y85" s="166"/>
      <c r="Z85" s="166"/>
      <c r="AA85" s="166"/>
      <c r="AB85" s="166"/>
      <c r="AC85" s="166"/>
      <c r="AD85" s="166"/>
      <c r="AE85" s="166"/>
      <c r="AF85" s="166"/>
      <c r="AG85" s="166"/>
      <c r="AH85" s="166"/>
      <c r="AI85" s="166"/>
      <c r="AJ85" s="166"/>
      <c r="AK85" s="166"/>
      <c r="AL85" s="166"/>
      <c r="AM85" s="166"/>
      <c r="AN85" s="166"/>
      <c r="AO85" s="166"/>
      <c r="AR85" s="42"/>
    </row>
    <row r="86" spans="1:91" s="1" customFormat="1" ht="6.95" customHeight="1">
      <c r="B86" s="25"/>
      <c r="AR86" s="25"/>
    </row>
    <row r="87" spans="1:91" s="1" customFormat="1" ht="12" customHeight="1">
      <c r="B87" s="25"/>
      <c r="C87" s="22" t="s">
        <v>18</v>
      </c>
      <c r="L87" s="44" t="str">
        <f>IF(K8="","",K8)</f>
        <v>Hradec Králové, Jungmannova</v>
      </c>
      <c r="AI87" s="22" t="s">
        <v>20</v>
      </c>
      <c r="AM87" s="167" t="str">
        <f>IF(AN8= "","",AN8)</f>
        <v>18. 1. 2024</v>
      </c>
      <c r="AN87" s="167"/>
      <c r="AR87" s="25"/>
    </row>
    <row r="88" spans="1:91" s="1" customFormat="1" ht="6.95" customHeight="1">
      <c r="B88" s="25"/>
      <c r="AR88" s="25"/>
    </row>
    <row r="89" spans="1:91" s="1" customFormat="1" ht="15.6" customHeight="1">
      <c r="B89" s="25"/>
      <c r="C89" s="22" t="s">
        <v>22</v>
      </c>
      <c r="L89" s="3" t="str">
        <f>IF(E11= "","",E11)</f>
        <v xml:space="preserve"> </v>
      </c>
      <c r="AI89" s="22" t="s">
        <v>27</v>
      </c>
      <c r="AM89" s="168" t="str">
        <f>IF(E17="","",E17)</f>
        <v xml:space="preserve"> </v>
      </c>
      <c r="AN89" s="169"/>
      <c r="AO89" s="169"/>
      <c r="AP89" s="169"/>
      <c r="AR89" s="25"/>
      <c r="AS89" s="170" t="s">
        <v>51</v>
      </c>
      <c r="AT89" s="171"/>
      <c r="AU89" s="46"/>
      <c r="AV89" s="46"/>
      <c r="AW89" s="46"/>
      <c r="AX89" s="46"/>
      <c r="AY89" s="46"/>
      <c r="AZ89" s="46"/>
      <c r="BA89" s="46"/>
      <c r="BB89" s="46"/>
      <c r="BC89" s="46"/>
      <c r="BD89" s="47"/>
    </row>
    <row r="90" spans="1:91" s="1" customFormat="1" ht="15.6" customHeight="1">
      <c r="B90" s="25"/>
      <c r="C90" s="22" t="s">
        <v>26</v>
      </c>
      <c r="L90" s="3" t="str">
        <f>IF(E14="","",E14)</f>
        <v xml:space="preserve"> </v>
      </c>
      <c r="AI90" s="22" t="s">
        <v>29</v>
      </c>
      <c r="AM90" s="168" t="str">
        <f>IF(E20="","",E20)</f>
        <v xml:space="preserve"> </v>
      </c>
      <c r="AN90" s="169"/>
      <c r="AO90" s="169"/>
      <c r="AP90" s="169"/>
      <c r="AR90" s="25"/>
      <c r="AS90" s="172"/>
      <c r="AT90" s="173"/>
      <c r="BD90" s="49"/>
    </row>
    <row r="91" spans="1:91" s="1" customFormat="1" ht="10.9" customHeight="1">
      <c r="B91" s="25"/>
      <c r="AR91" s="25"/>
      <c r="AS91" s="172"/>
      <c r="AT91" s="173"/>
      <c r="BD91" s="49"/>
    </row>
    <row r="92" spans="1:91" s="1" customFormat="1" ht="29.25" customHeight="1">
      <c r="B92" s="25"/>
      <c r="C92" s="174" t="s">
        <v>52</v>
      </c>
      <c r="D92" s="175"/>
      <c r="E92" s="175"/>
      <c r="F92" s="175"/>
      <c r="G92" s="175"/>
      <c r="H92" s="50"/>
      <c r="I92" s="176" t="s">
        <v>53</v>
      </c>
      <c r="J92" s="175"/>
      <c r="K92" s="175"/>
      <c r="L92" s="175"/>
      <c r="M92" s="175"/>
      <c r="N92" s="175"/>
      <c r="O92" s="175"/>
      <c r="P92" s="175"/>
      <c r="Q92" s="175"/>
      <c r="R92" s="175"/>
      <c r="S92" s="175"/>
      <c r="T92" s="175"/>
      <c r="U92" s="175"/>
      <c r="V92" s="175"/>
      <c r="W92" s="175"/>
      <c r="X92" s="175"/>
      <c r="Y92" s="175"/>
      <c r="Z92" s="175"/>
      <c r="AA92" s="175"/>
      <c r="AB92" s="175"/>
      <c r="AC92" s="175"/>
      <c r="AD92" s="175"/>
      <c r="AE92" s="175"/>
      <c r="AF92" s="175"/>
      <c r="AG92" s="177" t="s">
        <v>54</v>
      </c>
      <c r="AH92" s="175"/>
      <c r="AI92" s="175"/>
      <c r="AJ92" s="175"/>
      <c r="AK92" s="175"/>
      <c r="AL92" s="175"/>
      <c r="AM92" s="175"/>
      <c r="AN92" s="176" t="s">
        <v>55</v>
      </c>
      <c r="AO92" s="175"/>
      <c r="AP92" s="178"/>
      <c r="AQ92" s="51" t="s">
        <v>56</v>
      </c>
      <c r="AR92" s="25"/>
      <c r="AS92" s="52" t="s">
        <v>57</v>
      </c>
      <c r="AT92" s="53" t="s">
        <v>58</v>
      </c>
      <c r="AU92" s="53" t="s">
        <v>59</v>
      </c>
      <c r="AV92" s="53" t="s">
        <v>60</v>
      </c>
      <c r="AW92" s="53" t="s">
        <v>61</v>
      </c>
      <c r="AX92" s="53" t="s">
        <v>62</v>
      </c>
      <c r="AY92" s="53" t="s">
        <v>63</v>
      </c>
      <c r="AZ92" s="53" t="s">
        <v>64</v>
      </c>
      <c r="BA92" s="53" t="s">
        <v>65</v>
      </c>
      <c r="BB92" s="53" t="s">
        <v>66</v>
      </c>
      <c r="BC92" s="53" t="s">
        <v>67</v>
      </c>
      <c r="BD92" s="54" t="s">
        <v>68</v>
      </c>
    </row>
    <row r="93" spans="1:91" s="1" customFormat="1" ht="10.9" customHeight="1">
      <c r="B93" s="25"/>
      <c r="AR93" s="25"/>
      <c r="AS93" s="55"/>
      <c r="AT93" s="46"/>
      <c r="AU93" s="46"/>
      <c r="AV93" s="46"/>
      <c r="AW93" s="46"/>
      <c r="AX93" s="46"/>
      <c r="AY93" s="46"/>
      <c r="AZ93" s="46"/>
      <c r="BA93" s="46"/>
      <c r="BB93" s="46"/>
      <c r="BC93" s="46"/>
      <c r="BD93" s="47"/>
    </row>
    <row r="94" spans="1:91" s="5" customFormat="1" ht="32.450000000000003" customHeight="1">
      <c r="B94" s="56"/>
      <c r="C94" s="57" t="s">
        <v>69</v>
      </c>
      <c r="D94" s="58"/>
      <c r="E94" s="58"/>
      <c r="F94" s="58"/>
      <c r="G94" s="58"/>
      <c r="H94" s="58"/>
      <c r="I94" s="58"/>
      <c r="J94" s="58"/>
      <c r="K94" s="58"/>
      <c r="L94" s="58"/>
      <c r="M94" s="58"/>
      <c r="N94" s="58"/>
      <c r="O94" s="58"/>
      <c r="P94" s="58"/>
      <c r="Q94" s="58"/>
      <c r="R94" s="58"/>
      <c r="S94" s="58"/>
      <c r="T94" s="58"/>
      <c r="U94" s="58"/>
      <c r="V94" s="58"/>
      <c r="W94" s="58"/>
      <c r="X94" s="58"/>
      <c r="Y94" s="58"/>
      <c r="Z94" s="58"/>
      <c r="AA94" s="58"/>
      <c r="AB94" s="58"/>
      <c r="AC94" s="58"/>
      <c r="AD94" s="58"/>
      <c r="AE94" s="58"/>
      <c r="AF94" s="58"/>
      <c r="AG94" s="182">
        <f>ROUND(AG95,2)</f>
        <v>0</v>
      </c>
      <c r="AH94" s="182"/>
      <c r="AI94" s="182"/>
      <c r="AJ94" s="182"/>
      <c r="AK94" s="182"/>
      <c r="AL94" s="182"/>
      <c r="AM94" s="182"/>
      <c r="AN94" s="183">
        <f>SUM(AG94,AT94)</f>
        <v>0</v>
      </c>
      <c r="AO94" s="183"/>
      <c r="AP94" s="183"/>
      <c r="AQ94" s="60" t="s">
        <v>1</v>
      </c>
      <c r="AR94" s="56"/>
      <c r="AS94" s="61">
        <f>ROUND(AS95,2)</f>
        <v>0</v>
      </c>
      <c r="AT94" s="62">
        <f>ROUND(SUM(AV94:AW94),2)</f>
        <v>0</v>
      </c>
      <c r="AU94" s="63">
        <f>ROUND(AU95,5)</f>
        <v>1320.7464600000001</v>
      </c>
      <c r="AV94" s="62">
        <f>ROUND(AZ94*L29,2)</f>
        <v>0</v>
      </c>
      <c r="AW94" s="62">
        <f>ROUND(BA94*L30,2)</f>
        <v>0</v>
      </c>
      <c r="AX94" s="62">
        <f>ROUND(BB94*L29,2)</f>
        <v>0</v>
      </c>
      <c r="AY94" s="62">
        <f>ROUND(BC94*L30,2)</f>
        <v>0</v>
      </c>
      <c r="AZ94" s="62">
        <f>ROUND(AZ95,2)</f>
        <v>0</v>
      </c>
      <c r="BA94" s="62">
        <f>ROUND(BA95,2)</f>
        <v>0</v>
      </c>
      <c r="BB94" s="62">
        <f>ROUND(BB95,2)</f>
        <v>0</v>
      </c>
      <c r="BC94" s="62">
        <f>ROUND(BC95,2)</f>
        <v>0</v>
      </c>
      <c r="BD94" s="64">
        <f>ROUND(BD95,2)</f>
        <v>0</v>
      </c>
      <c r="BS94" s="65" t="s">
        <v>70</v>
      </c>
      <c r="BT94" s="65" t="s">
        <v>71</v>
      </c>
      <c r="BU94" s="66" t="s">
        <v>72</v>
      </c>
      <c r="BV94" s="65" t="s">
        <v>73</v>
      </c>
      <c r="BW94" s="65" t="s">
        <v>4</v>
      </c>
      <c r="BX94" s="65" t="s">
        <v>74</v>
      </c>
      <c r="CL94" s="65" t="s">
        <v>1</v>
      </c>
    </row>
    <row r="95" spans="1:91" s="6" customFormat="1" ht="14.45" customHeight="1">
      <c r="A95" s="67" t="s">
        <v>75</v>
      </c>
      <c r="B95" s="68"/>
      <c r="C95" s="69"/>
      <c r="D95" s="181" t="s">
        <v>76</v>
      </c>
      <c r="E95" s="181"/>
      <c r="F95" s="181"/>
      <c r="G95" s="181"/>
      <c r="H95" s="181"/>
      <c r="I95" s="70"/>
      <c r="J95" s="181" t="s">
        <v>77</v>
      </c>
      <c r="K95" s="181"/>
      <c r="L95" s="181"/>
      <c r="M95" s="181"/>
      <c r="N95" s="181"/>
      <c r="O95" s="181"/>
      <c r="P95" s="181"/>
      <c r="Q95" s="181"/>
      <c r="R95" s="181"/>
      <c r="S95" s="181"/>
      <c r="T95" s="181"/>
      <c r="U95" s="181"/>
      <c r="V95" s="181"/>
      <c r="W95" s="181"/>
      <c r="X95" s="181"/>
      <c r="Y95" s="181"/>
      <c r="Z95" s="181"/>
      <c r="AA95" s="181"/>
      <c r="AB95" s="181"/>
      <c r="AC95" s="181"/>
      <c r="AD95" s="181"/>
      <c r="AE95" s="181"/>
      <c r="AF95" s="181"/>
      <c r="AG95" s="179">
        <f>'stav - Soupis předpokláda...'!J30</f>
        <v>0</v>
      </c>
      <c r="AH95" s="180"/>
      <c r="AI95" s="180"/>
      <c r="AJ95" s="180"/>
      <c r="AK95" s="180"/>
      <c r="AL95" s="180"/>
      <c r="AM95" s="180"/>
      <c r="AN95" s="179">
        <f>SUM(AG95,AT95)</f>
        <v>0</v>
      </c>
      <c r="AO95" s="180"/>
      <c r="AP95" s="180"/>
      <c r="AQ95" s="71" t="s">
        <v>78</v>
      </c>
      <c r="AR95" s="68"/>
      <c r="AS95" s="72">
        <v>0</v>
      </c>
      <c r="AT95" s="73">
        <f>ROUND(SUM(AV95:AW95),2)</f>
        <v>0</v>
      </c>
      <c r="AU95" s="74">
        <f>'stav - Soupis předpokláda...'!P127</f>
        <v>1320.7464580000001</v>
      </c>
      <c r="AV95" s="73">
        <f>'stav - Soupis předpokláda...'!J33</f>
        <v>0</v>
      </c>
      <c r="AW95" s="73">
        <f>'stav - Soupis předpokláda...'!J34</f>
        <v>0</v>
      </c>
      <c r="AX95" s="73">
        <f>'stav - Soupis předpokláda...'!J35</f>
        <v>0</v>
      </c>
      <c r="AY95" s="73">
        <f>'stav - Soupis předpokláda...'!J36</f>
        <v>0</v>
      </c>
      <c r="AZ95" s="73">
        <f>'stav - Soupis předpokláda...'!F33</f>
        <v>0</v>
      </c>
      <c r="BA95" s="73">
        <f>'stav - Soupis předpokláda...'!F34</f>
        <v>0</v>
      </c>
      <c r="BB95" s="73">
        <f>'stav - Soupis předpokláda...'!F35</f>
        <v>0</v>
      </c>
      <c r="BC95" s="73">
        <f>'stav - Soupis předpokláda...'!F36</f>
        <v>0</v>
      </c>
      <c r="BD95" s="75">
        <f>'stav - Soupis předpokláda...'!F37</f>
        <v>0</v>
      </c>
      <c r="BT95" s="76" t="s">
        <v>79</v>
      </c>
      <c r="BV95" s="76" t="s">
        <v>73</v>
      </c>
      <c r="BW95" s="76" t="s">
        <v>80</v>
      </c>
      <c r="BX95" s="76" t="s">
        <v>4</v>
      </c>
      <c r="CL95" s="76" t="s">
        <v>1</v>
      </c>
      <c r="CM95" s="76" t="s">
        <v>81</v>
      </c>
    </row>
    <row r="96" spans="1:91" s="1" customFormat="1" ht="30" customHeight="1">
      <c r="B96" s="25"/>
      <c r="AR96" s="25"/>
    </row>
    <row r="97" spans="2:44" s="1" customFormat="1" ht="6.95" customHeight="1">
      <c r="B97" s="37"/>
      <c r="C97" s="38"/>
      <c r="D97" s="38"/>
      <c r="E97" s="38"/>
      <c r="F97" s="38"/>
      <c r="G97" s="38"/>
      <c r="H97" s="38"/>
      <c r="I97" s="38"/>
      <c r="J97" s="38"/>
      <c r="K97" s="38"/>
      <c r="L97" s="38"/>
      <c r="M97" s="38"/>
      <c r="N97" s="38"/>
      <c r="O97" s="38"/>
      <c r="P97" s="38"/>
      <c r="Q97" s="38"/>
      <c r="R97" s="38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F97" s="38"/>
      <c r="AG97" s="38"/>
      <c r="AH97" s="38"/>
      <c r="AI97" s="38"/>
      <c r="AJ97" s="38"/>
      <c r="AK97" s="38"/>
      <c r="AL97" s="38"/>
      <c r="AM97" s="38"/>
      <c r="AN97" s="38"/>
      <c r="AO97" s="38"/>
      <c r="AP97" s="38"/>
      <c r="AQ97" s="38"/>
      <c r="AR97" s="25"/>
    </row>
  </sheetData>
  <mergeCells count="40">
    <mergeCell ref="AR2:BE2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L85:AO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W31:AE31"/>
    <mergeCell ref="AK31:AO31"/>
    <mergeCell ref="L31:P31"/>
    <mergeCell ref="W32:AE32"/>
    <mergeCell ref="AK32:AO32"/>
    <mergeCell ref="L32:P32"/>
    <mergeCell ref="W29:AE29"/>
    <mergeCell ref="AK29:AO29"/>
    <mergeCell ref="L29:P29"/>
    <mergeCell ref="W30:AE30"/>
    <mergeCell ref="AK30:AO30"/>
    <mergeCell ref="L30:P30"/>
    <mergeCell ref="K5:AO5"/>
    <mergeCell ref="K6:AO6"/>
    <mergeCell ref="E23:AN23"/>
    <mergeCell ref="AK26:AO26"/>
    <mergeCell ref="L28:P28"/>
    <mergeCell ref="W28:AE28"/>
    <mergeCell ref="AK28:AO28"/>
  </mergeCells>
  <hyperlinks>
    <hyperlink ref="A95" location="'stav - Soupis předpokláda...'!C2" display="/" xr:uid="{00000000-0004-0000-0000-000000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BM261"/>
  <sheetViews>
    <sheetView showGridLines="0" tabSelected="1" topLeftCell="A80" workbookViewId="0">
      <selection activeCell="H132" sqref="H132"/>
    </sheetView>
  </sheetViews>
  <sheetFormatPr defaultRowHeight="15"/>
  <cols>
    <col min="1" max="1" width="8.83203125" customWidth="1"/>
    <col min="2" max="2" width="1.1640625" customWidth="1"/>
    <col min="3" max="4" width="4.5" customWidth="1"/>
    <col min="5" max="5" width="18.33203125" customWidth="1"/>
    <col min="6" max="6" width="54.5" customWidth="1"/>
    <col min="7" max="7" width="8" customWidth="1"/>
    <col min="8" max="8" width="15" customWidth="1"/>
    <col min="9" max="9" width="16.83203125" customWidth="1"/>
    <col min="10" max="11" width="23.83203125" customWidth="1"/>
    <col min="12" max="12" width="10" customWidth="1"/>
    <col min="13" max="13" width="11.5" hidden="1" customWidth="1"/>
    <col min="14" max="14" width="9.1640625" hidden="1"/>
    <col min="15" max="20" width="15.1640625" hidden="1" customWidth="1"/>
    <col min="21" max="21" width="17.5" hidden="1" customWidth="1"/>
    <col min="22" max="22" width="13.1640625" customWidth="1"/>
    <col min="23" max="23" width="17.5" customWidth="1"/>
    <col min="24" max="24" width="13.1640625" customWidth="1"/>
    <col min="25" max="25" width="16" customWidth="1"/>
    <col min="26" max="26" width="11.6640625" customWidth="1"/>
    <col min="27" max="27" width="16" customWidth="1"/>
    <col min="28" max="28" width="17.5" customWidth="1"/>
    <col min="29" max="29" width="11.6640625" customWidth="1"/>
    <col min="30" max="30" width="16" customWidth="1"/>
    <col min="31" max="31" width="17.5" customWidth="1"/>
    <col min="44" max="65" width="9.1640625" hidden="1"/>
  </cols>
  <sheetData>
    <row r="1" spans="2:46" ht="11.25"/>
    <row r="2" spans="2:46" ht="36.950000000000003" customHeight="1">
      <c r="L2" s="184" t="s">
        <v>5</v>
      </c>
      <c r="M2" s="152"/>
      <c r="N2" s="152"/>
      <c r="O2" s="152"/>
      <c r="P2" s="152"/>
      <c r="Q2" s="152"/>
      <c r="R2" s="152"/>
      <c r="S2" s="152"/>
      <c r="T2" s="152"/>
      <c r="U2" s="152"/>
      <c r="V2" s="152"/>
      <c r="AT2" s="13" t="s">
        <v>80</v>
      </c>
    </row>
    <row r="3" spans="2:46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81</v>
      </c>
    </row>
    <row r="4" spans="2:46" ht="24.95" customHeight="1">
      <c r="B4" s="16"/>
      <c r="D4" s="17" t="s">
        <v>82</v>
      </c>
      <c r="L4" s="16"/>
      <c r="M4" s="77" t="s">
        <v>10</v>
      </c>
      <c r="AT4" s="13" t="s">
        <v>3</v>
      </c>
    </row>
    <row r="5" spans="2:46" ht="6.95" customHeight="1">
      <c r="B5" s="16"/>
      <c r="L5" s="16"/>
    </row>
    <row r="6" spans="2:46" ht="12" customHeight="1">
      <c r="B6" s="16"/>
      <c r="D6" s="22" t="s">
        <v>14</v>
      </c>
      <c r="L6" s="16"/>
    </row>
    <row r="7" spans="2:46" ht="14.45" customHeight="1">
      <c r="B7" s="16"/>
      <c r="E7" s="185" t="str">
        <f>'Rekapitulace stavby'!K6</f>
        <v>Oprava chodníku před bytovým domem 1396-1390</v>
      </c>
      <c r="F7" s="186"/>
      <c r="G7" s="186"/>
      <c r="H7" s="186"/>
      <c r="L7" s="16"/>
    </row>
    <row r="8" spans="2:46" s="1" customFormat="1" ht="12" customHeight="1">
      <c r="B8" s="25"/>
      <c r="D8" s="22" t="s">
        <v>83</v>
      </c>
      <c r="L8" s="25"/>
    </row>
    <row r="9" spans="2:46" s="1" customFormat="1" ht="15.6" customHeight="1">
      <c r="B9" s="25"/>
      <c r="E9" s="165" t="s">
        <v>84</v>
      </c>
      <c r="F9" s="187"/>
      <c r="G9" s="187"/>
      <c r="H9" s="187"/>
      <c r="L9" s="25"/>
    </row>
    <row r="10" spans="2:46" s="1" customFormat="1" ht="11.25">
      <c r="B10" s="25"/>
      <c r="L10" s="25"/>
    </row>
    <row r="11" spans="2:46" s="1" customFormat="1" ht="12" customHeight="1">
      <c r="B11" s="25"/>
      <c r="D11" s="22" t="s">
        <v>16</v>
      </c>
      <c r="F11" s="20" t="s">
        <v>1</v>
      </c>
      <c r="I11" s="22" t="s">
        <v>17</v>
      </c>
      <c r="J11" s="20" t="s">
        <v>1</v>
      </c>
      <c r="L11" s="25"/>
    </row>
    <row r="12" spans="2:46" s="1" customFormat="1" ht="12" customHeight="1">
      <c r="B12" s="25"/>
      <c r="D12" s="22" t="s">
        <v>18</v>
      </c>
      <c r="F12" s="20" t="s">
        <v>19</v>
      </c>
      <c r="I12" s="22" t="s">
        <v>20</v>
      </c>
      <c r="J12" s="45" t="str">
        <f>'Rekapitulace stavby'!AN8</f>
        <v>18. 1. 2024</v>
      </c>
      <c r="L12" s="25"/>
    </row>
    <row r="13" spans="2:46" s="1" customFormat="1" ht="10.9" customHeight="1">
      <c r="B13" s="25"/>
      <c r="L13" s="25"/>
    </row>
    <row r="14" spans="2:46" s="1" customFormat="1" ht="12" customHeight="1">
      <c r="B14" s="25"/>
      <c r="D14" s="22" t="s">
        <v>22</v>
      </c>
      <c r="I14" s="22" t="s">
        <v>23</v>
      </c>
      <c r="J14" s="20" t="str">
        <f>IF('Rekapitulace stavby'!AN10="","",'Rekapitulace stavby'!AN10)</f>
        <v/>
      </c>
      <c r="L14" s="25"/>
    </row>
    <row r="15" spans="2:46" s="1" customFormat="1" ht="18" customHeight="1">
      <c r="B15" s="25"/>
      <c r="E15" s="20" t="str">
        <f>IF('Rekapitulace stavby'!E11="","",'Rekapitulace stavby'!E11)</f>
        <v xml:space="preserve"> </v>
      </c>
      <c r="I15" s="22" t="s">
        <v>25</v>
      </c>
      <c r="J15" s="20" t="str">
        <f>IF('Rekapitulace stavby'!AN11="","",'Rekapitulace stavby'!AN11)</f>
        <v/>
      </c>
      <c r="L15" s="25"/>
    </row>
    <row r="16" spans="2:46" s="1" customFormat="1" ht="6.95" customHeight="1">
      <c r="B16" s="25"/>
      <c r="L16" s="25"/>
    </row>
    <row r="17" spans="2:12" s="1" customFormat="1" ht="12" customHeight="1">
      <c r="B17" s="25"/>
      <c r="D17" s="22" t="s">
        <v>26</v>
      </c>
      <c r="I17" s="22" t="s">
        <v>23</v>
      </c>
      <c r="J17" s="20" t="str">
        <f>'Rekapitulace stavby'!AN13</f>
        <v/>
      </c>
      <c r="L17" s="25"/>
    </row>
    <row r="18" spans="2:12" s="1" customFormat="1" ht="18" customHeight="1">
      <c r="B18" s="25"/>
      <c r="E18" s="151" t="str">
        <f>'Rekapitulace stavby'!E14</f>
        <v xml:space="preserve"> </v>
      </c>
      <c r="F18" s="151"/>
      <c r="G18" s="151"/>
      <c r="H18" s="151"/>
      <c r="I18" s="22" t="s">
        <v>25</v>
      </c>
      <c r="J18" s="20" t="str">
        <f>'Rekapitulace stavby'!AN14</f>
        <v/>
      </c>
      <c r="L18" s="25"/>
    </row>
    <row r="19" spans="2:12" s="1" customFormat="1" ht="6.95" customHeight="1">
      <c r="B19" s="25"/>
      <c r="L19" s="25"/>
    </row>
    <row r="20" spans="2:12" s="1" customFormat="1" ht="12" customHeight="1">
      <c r="B20" s="25"/>
      <c r="D20" s="22" t="s">
        <v>27</v>
      </c>
      <c r="I20" s="22" t="s">
        <v>23</v>
      </c>
      <c r="J20" s="20" t="str">
        <f>IF('Rekapitulace stavby'!AN16="","",'Rekapitulace stavby'!AN16)</f>
        <v/>
      </c>
      <c r="L20" s="25"/>
    </row>
    <row r="21" spans="2:12" s="1" customFormat="1" ht="18" customHeight="1">
      <c r="B21" s="25"/>
      <c r="E21" s="20" t="str">
        <f>IF('Rekapitulace stavby'!E17="","",'Rekapitulace stavby'!E17)</f>
        <v xml:space="preserve"> </v>
      </c>
      <c r="I21" s="22" t="s">
        <v>25</v>
      </c>
      <c r="J21" s="20" t="str">
        <f>IF('Rekapitulace stavby'!AN17="","",'Rekapitulace stavby'!AN17)</f>
        <v/>
      </c>
      <c r="L21" s="25"/>
    </row>
    <row r="22" spans="2:12" s="1" customFormat="1" ht="6.95" customHeight="1">
      <c r="B22" s="25"/>
      <c r="L22" s="25"/>
    </row>
    <row r="23" spans="2:12" s="1" customFormat="1" ht="12" customHeight="1">
      <c r="B23" s="25"/>
      <c r="D23" s="22" t="s">
        <v>29</v>
      </c>
      <c r="I23" s="22" t="s">
        <v>23</v>
      </c>
      <c r="J23" s="20" t="str">
        <f>IF('Rekapitulace stavby'!AN19="","",'Rekapitulace stavby'!AN19)</f>
        <v/>
      </c>
      <c r="L23" s="25"/>
    </row>
    <row r="24" spans="2:12" s="1" customFormat="1" ht="18" customHeight="1">
      <c r="B24" s="25"/>
      <c r="E24" s="20" t="str">
        <f>IF('Rekapitulace stavby'!E20="","",'Rekapitulace stavby'!E20)</f>
        <v xml:space="preserve"> </v>
      </c>
      <c r="I24" s="22" t="s">
        <v>25</v>
      </c>
      <c r="J24" s="20" t="str">
        <f>IF('Rekapitulace stavby'!AN20="","",'Rekapitulace stavby'!AN20)</f>
        <v/>
      </c>
      <c r="L24" s="25"/>
    </row>
    <row r="25" spans="2:12" s="1" customFormat="1" ht="6.95" customHeight="1">
      <c r="B25" s="25"/>
      <c r="L25" s="25"/>
    </row>
    <row r="26" spans="2:12" s="1" customFormat="1" ht="12" customHeight="1">
      <c r="B26" s="25"/>
      <c r="D26" s="22" t="s">
        <v>30</v>
      </c>
      <c r="L26" s="25"/>
    </row>
    <row r="27" spans="2:12" s="7" customFormat="1" ht="14.45" customHeight="1">
      <c r="B27" s="78"/>
      <c r="E27" s="154" t="s">
        <v>1</v>
      </c>
      <c r="F27" s="154"/>
      <c r="G27" s="154"/>
      <c r="H27" s="154"/>
      <c r="L27" s="78"/>
    </row>
    <row r="28" spans="2:12" s="1" customFormat="1" ht="6.95" customHeight="1">
      <c r="B28" s="25"/>
      <c r="L28" s="25"/>
    </row>
    <row r="29" spans="2:12" s="1" customFormat="1" ht="6.95" customHeight="1">
      <c r="B29" s="25"/>
      <c r="D29" s="46"/>
      <c r="E29" s="46"/>
      <c r="F29" s="46"/>
      <c r="G29" s="46"/>
      <c r="H29" s="46"/>
      <c r="I29" s="46"/>
      <c r="J29" s="46"/>
      <c r="K29" s="46"/>
      <c r="L29" s="25"/>
    </row>
    <row r="30" spans="2:12" s="1" customFormat="1" ht="25.35" customHeight="1">
      <c r="B30" s="25"/>
      <c r="D30" s="79" t="s">
        <v>31</v>
      </c>
      <c r="J30" s="59">
        <f>ROUND(J127, 2)</f>
        <v>0</v>
      </c>
      <c r="L30" s="25"/>
    </row>
    <row r="31" spans="2:12" s="1" customFormat="1" ht="6.95" customHeight="1">
      <c r="B31" s="25"/>
      <c r="D31" s="46"/>
      <c r="E31" s="46"/>
      <c r="F31" s="46"/>
      <c r="G31" s="46"/>
      <c r="H31" s="46"/>
      <c r="I31" s="46"/>
      <c r="J31" s="46"/>
      <c r="K31" s="46"/>
      <c r="L31" s="25"/>
    </row>
    <row r="32" spans="2:12" s="1" customFormat="1" ht="14.45" customHeight="1">
      <c r="B32" s="25"/>
      <c r="F32" s="28" t="s">
        <v>33</v>
      </c>
      <c r="I32" s="28" t="s">
        <v>32</v>
      </c>
      <c r="J32" s="28" t="s">
        <v>34</v>
      </c>
      <c r="L32" s="25"/>
    </row>
    <row r="33" spans="2:12" s="1" customFormat="1" ht="14.45" customHeight="1">
      <c r="B33" s="25"/>
      <c r="D33" s="48" t="s">
        <v>35</v>
      </c>
      <c r="E33" s="22" t="s">
        <v>36</v>
      </c>
      <c r="F33" s="80">
        <f>ROUND((SUM(BE127:BE260)),  2)</f>
        <v>0</v>
      </c>
      <c r="I33" s="81">
        <v>0.21</v>
      </c>
      <c r="J33" s="80">
        <f>ROUND(((SUM(BE127:BE260))*I33),  2)</f>
        <v>0</v>
      </c>
      <c r="L33" s="25"/>
    </row>
    <row r="34" spans="2:12" s="1" customFormat="1" ht="14.45" customHeight="1">
      <c r="B34" s="25"/>
      <c r="E34" s="22" t="s">
        <v>37</v>
      </c>
      <c r="F34" s="80">
        <f>ROUND((SUM(BF127:BF260)),  2)</f>
        <v>0</v>
      </c>
      <c r="I34" s="81">
        <v>0.12</v>
      </c>
      <c r="J34" s="80">
        <f>ROUND(((SUM(BF127:BF260))*I34),  2)</f>
        <v>0</v>
      </c>
      <c r="L34" s="25"/>
    </row>
    <row r="35" spans="2:12" s="1" customFormat="1" ht="14.45" hidden="1" customHeight="1">
      <c r="B35" s="25"/>
      <c r="E35" s="22" t="s">
        <v>38</v>
      </c>
      <c r="F35" s="80">
        <f>ROUND((SUM(BG127:BG260)),  2)</f>
        <v>0</v>
      </c>
      <c r="I35" s="81">
        <v>0.21</v>
      </c>
      <c r="J35" s="80">
        <f>0</f>
        <v>0</v>
      </c>
      <c r="L35" s="25"/>
    </row>
    <row r="36" spans="2:12" s="1" customFormat="1" ht="14.45" hidden="1" customHeight="1">
      <c r="B36" s="25"/>
      <c r="E36" s="22" t="s">
        <v>39</v>
      </c>
      <c r="F36" s="80">
        <f>ROUND((SUM(BH127:BH260)),  2)</f>
        <v>0</v>
      </c>
      <c r="I36" s="81">
        <v>0.12</v>
      </c>
      <c r="J36" s="80">
        <f>0</f>
        <v>0</v>
      </c>
      <c r="L36" s="25"/>
    </row>
    <row r="37" spans="2:12" s="1" customFormat="1" ht="14.45" hidden="1" customHeight="1">
      <c r="B37" s="25"/>
      <c r="E37" s="22" t="s">
        <v>40</v>
      </c>
      <c r="F37" s="80">
        <f>ROUND((SUM(BI127:BI260)),  2)</f>
        <v>0</v>
      </c>
      <c r="I37" s="81">
        <v>0</v>
      </c>
      <c r="J37" s="80">
        <f>0</f>
        <v>0</v>
      </c>
      <c r="L37" s="25"/>
    </row>
    <row r="38" spans="2:12" s="1" customFormat="1" ht="6.95" customHeight="1">
      <c r="B38" s="25"/>
      <c r="L38" s="25"/>
    </row>
    <row r="39" spans="2:12" s="1" customFormat="1" ht="25.35" customHeight="1">
      <c r="B39" s="25"/>
      <c r="C39" s="82"/>
      <c r="D39" s="83" t="s">
        <v>41</v>
      </c>
      <c r="E39" s="50"/>
      <c r="F39" s="50"/>
      <c r="G39" s="84" t="s">
        <v>42</v>
      </c>
      <c r="H39" s="85" t="s">
        <v>43</v>
      </c>
      <c r="I39" s="50"/>
      <c r="J39" s="86">
        <f>SUM(J30:J37)</f>
        <v>0</v>
      </c>
      <c r="K39" s="87"/>
      <c r="L39" s="25"/>
    </row>
    <row r="40" spans="2:12" s="1" customFormat="1" ht="14.45" customHeight="1">
      <c r="B40" s="25"/>
      <c r="L40" s="25"/>
    </row>
    <row r="41" spans="2:12" ht="14.45" customHeight="1">
      <c r="B41" s="16"/>
      <c r="L41" s="16"/>
    </row>
    <row r="42" spans="2:12" ht="14.45" customHeight="1">
      <c r="B42" s="16"/>
      <c r="L42" s="16"/>
    </row>
    <row r="43" spans="2:12" ht="14.45" customHeight="1">
      <c r="B43" s="16"/>
      <c r="L43" s="16"/>
    </row>
    <row r="44" spans="2:12" ht="14.45" customHeight="1">
      <c r="B44" s="16"/>
      <c r="L44" s="16"/>
    </row>
    <row r="45" spans="2:12" ht="14.45" customHeight="1">
      <c r="B45" s="16"/>
      <c r="L45" s="16"/>
    </row>
    <row r="46" spans="2:12" ht="14.45" customHeight="1">
      <c r="B46" s="16"/>
      <c r="L46" s="16"/>
    </row>
    <row r="47" spans="2:12" ht="14.45" customHeight="1">
      <c r="B47" s="16"/>
      <c r="L47" s="16"/>
    </row>
    <row r="48" spans="2:12" ht="14.45" customHeight="1">
      <c r="B48" s="16"/>
      <c r="L48" s="16"/>
    </row>
    <row r="49" spans="2:12" ht="14.45" customHeight="1">
      <c r="B49" s="16"/>
      <c r="L49" s="16"/>
    </row>
    <row r="50" spans="2:12" s="1" customFormat="1" ht="14.45" customHeight="1">
      <c r="B50" s="25"/>
      <c r="D50" s="34" t="s">
        <v>44</v>
      </c>
      <c r="E50" s="35"/>
      <c r="F50" s="35"/>
      <c r="G50" s="34" t="s">
        <v>45</v>
      </c>
      <c r="H50" s="35"/>
      <c r="I50" s="35"/>
      <c r="J50" s="35"/>
      <c r="K50" s="35"/>
      <c r="L50" s="25"/>
    </row>
    <row r="51" spans="2:12" ht="11.25">
      <c r="B51" s="16"/>
      <c r="L51" s="16"/>
    </row>
    <row r="52" spans="2:12" ht="11.25">
      <c r="B52" s="16"/>
      <c r="L52" s="16"/>
    </row>
    <row r="53" spans="2:12" ht="11.25">
      <c r="B53" s="16"/>
      <c r="L53" s="16"/>
    </row>
    <row r="54" spans="2:12" ht="11.25">
      <c r="B54" s="16"/>
      <c r="L54" s="16"/>
    </row>
    <row r="55" spans="2:12" ht="11.25">
      <c r="B55" s="16"/>
      <c r="L55" s="16"/>
    </row>
    <row r="56" spans="2:12" ht="11.25">
      <c r="B56" s="16"/>
      <c r="L56" s="16"/>
    </row>
    <row r="57" spans="2:12" ht="11.25">
      <c r="B57" s="16"/>
      <c r="L57" s="16"/>
    </row>
    <row r="58" spans="2:12" ht="11.25">
      <c r="B58" s="16"/>
      <c r="L58" s="16"/>
    </row>
    <row r="59" spans="2:12" ht="11.25">
      <c r="B59" s="16"/>
      <c r="L59" s="16"/>
    </row>
    <row r="60" spans="2:12" ht="11.25">
      <c r="B60" s="16"/>
      <c r="L60" s="16"/>
    </row>
    <row r="61" spans="2:12" s="1" customFormat="1" ht="12.75">
      <c r="B61" s="25"/>
      <c r="D61" s="36" t="s">
        <v>46</v>
      </c>
      <c r="E61" s="27"/>
      <c r="F61" s="88" t="s">
        <v>47</v>
      </c>
      <c r="G61" s="36" t="s">
        <v>46</v>
      </c>
      <c r="H61" s="27"/>
      <c r="I61" s="27"/>
      <c r="J61" s="89" t="s">
        <v>47</v>
      </c>
      <c r="K61" s="27"/>
      <c r="L61" s="25"/>
    </row>
    <row r="62" spans="2:12" ht="11.25">
      <c r="B62" s="16"/>
      <c r="L62" s="16"/>
    </row>
    <row r="63" spans="2:12" ht="11.25">
      <c r="B63" s="16"/>
      <c r="L63" s="16"/>
    </row>
    <row r="64" spans="2:12" ht="11.25">
      <c r="B64" s="16"/>
      <c r="L64" s="16"/>
    </row>
    <row r="65" spans="2:12" s="1" customFormat="1" ht="12.75">
      <c r="B65" s="25"/>
      <c r="D65" s="34" t="s">
        <v>48</v>
      </c>
      <c r="E65" s="35"/>
      <c r="F65" s="35"/>
      <c r="G65" s="34" t="s">
        <v>49</v>
      </c>
      <c r="H65" s="35"/>
      <c r="I65" s="35"/>
      <c r="J65" s="35"/>
      <c r="K65" s="35"/>
      <c r="L65" s="25"/>
    </row>
    <row r="66" spans="2:12" ht="11.25">
      <c r="B66" s="16"/>
      <c r="L66" s="16"/>
    </row>
    <row r="67" spans="2:12" ht="11.25">
      <c r="B67" s="16"/>
      <c r="L67" s="16"/>
    </row>
    <row r="68" spans="2:12" ht="11.25">
      <c r="B68" s="16"/>
      <c r="L68" s="16"/>
    </row>
    <row r="69" spans="2:12" ht="11.25">
      <c r="B69" s="16"/>
      <c r="L69" s="16"/>
    </row>
    <row r="70" spans="2:12" ht="11.25">
      <c r="B70" s="16"/>
      <c r="L70" s="16"/>
    </row>
    <row r="71" spans="2:12" ht="11.25">
      <c r="B71" s="16"/>
      <c r="L71" s="16"/>
    </row>
    <row r="72" spans="2:12" ht="11.25">
      <c r="B72" s="16"/>
      <c r="L72" s="16"/>
    </row>
    <row r="73" spans="2:12" ht="11.25">
      <c r="B73" s="16"/>
      <c r="L73" s="16"/>
    </row>
    <row r="74" spans="2:12" ht="11.25">
      <c r="B74" s="16"/>
      <c r="L74" s="16"/>
    </row>
    <row r="75" spans="2:12" ht="11.25">
      <c r="B75" s="16"/>
      <c r="L75" s="16"/>
    </row>
    <row r="76" spans="2:12" s="1" customFormat="1" ht="12.75">
      <c r="B76" s="25"/>
      <c r="D76" s="36" t="s">
        <v>46</v>
      </c>
      <c r="E76" s="27"/>
      <c r="F76" s="88" t="s">
        <v>47</v>
      </c>
      <c r="G76" s="36" t="s">
        <v>46</v>
      </c>
      <c r="H76" s="27"/>
      <c r="I76" s="27"/>
      <c r="J76" s="89" t="s">
        <v>47</v>
      </c>
      <c r="K76" s="27"/>
      <c r="L76" s="25"/>
    </row>
    <row r="77" spans="2:12" s="1" customFormat="1" ht="14.45" customHeight="1">
      <c r="B77" s="37"/>
      <c r="C77" s="38"/>
      <c r="D77" s="38"/>
      <c r="E77" s="38"/>
      <c r="F77" s="38"/>
      <c r="G77" s="38"/>
      <c r="H77" s="38"/>
      <c r="I77" s="38"/>
      <c r="J77" s="38"/>
      <c r="K77" s="38"/>
      <c r="L77" s="25"/>
    </row>
    <row r="81" spans="2:47" s="1" customFormat="1" ht="6.95" customHeight="1">
      <c r="B81" s="39"/>
      <c r="C81" s="40"/>
      <c r="D81" s="40"/>
      <c r="E81" s="40"/>
      <c r="F81" s="40"/>
      <c r="G81" s="40"/>
      <c r="H81" s="40"/>
      <c r="I81" s="40"/>
      <c r="J81" s="40"/>
      <c r="K81" s="40"/>
      <c r="L81" s="25"/>
    </row>
    <row r="82" spans="2:47" s="1" customFormat="1" ht="24.95" customHeight="1">
      <c r="B82" s="25"/>
      <c r="C82" s="17" t="s">
        <v>85</v>
      </c>
      <c r="L82" s="25"/>
    </row>
    <row r="83" spans="2:47" s="1" customFormat="1" ht="6.95" customHeight="1">
      <c r="B83" s="25"/>
      <c r="L83" s="25"/>
    </row>
    <row r="84" spans="2:47" s="1" customFormat="1" ht="12" customHeight="1">
      <c r="B84" s="25"/>
      <c r="C84" s="22" t="s">
        <v>14</v>
      </c>
      <c r="L84" s="25"/>
    </row>
    <row r="85" spans="2:47" s="1" customFormat="1" ht="14.45" customHeight="1">
      <c r="B85" s="25"/>
      <c r="E85" s="185" t="str">
        <f>E7</f>
        <v>Oprava chodníku před bytovým domem 1396-1390</v>
      </c>
      <c r="F85" s="186"/>
      <c r="G85" s="186"/>
      <c r="H85" s="186"/>
      <c r="L85" s="25"/>
    </row>
    <row r="86" spans="2:47" s="1" customFormat="1" ht="12" customHeight="1">
      <c r="B86" s="25"/>
      <c r="C86" s="22" t="s">
        <v>83</v>
      </c>
      <c r="L86" s="25"/>
    </row>
    <row r="87" spans="2:47" s="1" customFormat="1" ht="15.6" customHeight="1">
      <c r="B87" s="25"/>
      <c r="E87" s="165" t="str">
        <f>E9</f>
        <v>stav - Soupis předpokládaných stavebních prací</v>
      </c>
      <c r="F87" s="187"/>
      <c r="G87" s="187"/>
      <c r="H87" s="187"/>
      <c r="L87" s="25"/>
    </row>
    <row r="88" spans="2:47" s="1" customFormat="1" ht="6.95" customHeight="1">
      <c r="B88" s="25"/>
      <c r="L88" s="25"/>
    </row>
    <row r="89" spans="2:47" s="1" customFormat="1" ht="12" customHeight="1">
      <c r="B89" s="25"/>
      <c r="C89" s="22" t="s">
        <v>18</v>
      </c>
      <c r="F89" s="20" t="str">
        <f>F12</f>
        <v>Hradec Králové, Jungmannova</v>
      </c>
      <c r="I89" s="22" t="s">
        <v>20</v>
      </c>
      <c r="J89" s="45" t="str">
        <f>IF(J12="","",J12)</f>
        <v>18. 1. 2024</v>
      </c>
      <c r="L89" s="25"/>
    </row>
    <row r="90" spans="2:47" s="1" customFormat="1" ht="6.95" customHeight="1">
      <c r="B90" s="25"/>
      <c r="L90" s="25"/>
    </row>
    <row r="91" spans="2:47" s="1" customFormat="1" ht="15.6" customHeight="1">
      <c r="B91" s="25"/>
      <c r="C91" s="22" t="s">
        <v>22</v>
      </c>
      <c r="F91" s="20" t="str">
        <f>E15</f>
        <v xml:space="preserve"> </v>
      </c>
      <c r="I91" s="22" t="s">
        <v>27</v>
      </c>
      <c r="J91" s="23" t="str">
        <f>E21</f>
        <v xml:space="preserve"> </v>
      </c>
      <c r="L91" s="25"/>
    </row>
    <row r="92" spans="2:47" s="1" customFormat="1" ht="15.6" customHeight="1">
      <c r="B92" s="25"/>
      <c r="C92" s="22" t="s">
        <v>26</v>
      </c>
      <c r="F92" s="20" t="str">
        <f>IF(E18="","",E18)</f>
        <v xml:space="preserve"> </v>
      </c>
      <c r="I92" s="22" t="s">
        <v>29</v>
      </c>
      <c r="J92" s="23" t="str">
        <f>E24</f>
        <v xml:space="preserve"> </v>
      </c>
      <c r="L92" s="25"/>
    </row>
    <row r="93" spans="2:47" s="1" customFormat="1" ht="10.35" customHeight="1">
      <c r="B93" s="25"/>
      <c r="L93" s="25"/>
    </row>
    <row r="94" spans="2:47" s="1" customFormat="1" ht="29.25" customHeight="1">
      <c r="B94" s="25"/>
      <c r="C94" s="90" t="s">
        <v>86</v>
      </c>
      <c r="D94" s="82"/>
      <c r="E94" s="82"/>
      <c r="F94" s="82"/>
      <c r="G94" s="82"/>
      <c r="H94" s="82"/>
      <c r="I94" s="82"/>
      <c r="J94" s="91" t="s">
        <v>87</v>
      </c>
      <c r="K94" s="82"/>
      <c r="L94" s="25"/>
    </row>
    <row r="95" spans="2:47" s="1" customFormat="1" ht="10.35" customHeight="1">
      <c r="B95" s="25"/>
      <c r="L95" s="25"/>
    </row>
    <row r="96" spans="2:47" s="1" customFormat="1" ht="22.9" customHeight="1">
      <c r="B96" s="25"/>
      <c r="C96" s="92" t="s">
        <v>88</v>
      </c>
      <c r="J96" s="59">
        <f>J127</f>
        <v>0</v>
      </c>
      <c r="L96" s="25"/>
      <c r="AU96" s="13" t="s">
        <v>89</v>
      </c>
    </row>
    <row r="97" spans="2:12" s="8" customFormat="1" ht="24.95" customHeight="1">
      <c r="B97" s="93"/>
      <c r="D97" s="94" t="s">
        <v>90</v>
      </c>
      <c r="E97" s="95"/>
      <c r="F97" s="95"/>
      <c r="G97" s="95"/>
      <c r="H97" s="95"/>
      <c r="I97" s="95"/>
      <c r="J97" s="96">
        <f>J128</f>
        <v>0</v>
      </c>
      <c r="L97" s="93"/>
    </row>
    <row r="98" spans="2:12" s="9" customFormat="1" ht="19.899999999999999" customHeight="1">
      <c r="B98" s="97"/>
      <c r="D98" s="98" t="s">
        <v>91</v>
      </c>
      <c r="E98" s="99"/>
      <c r="F98" s="99"/>
      <c r="G98" s="99"/>
      <c r="H98" s="99"/>
      <c r="I98" s="99"/>
      <c r="J98" s="100">
        <f>J129</f>
        <v>0</v>
      </c>
      <c r="L98" s="97"/>
    </row>
    <row r="99" spans="2:12" s="9" customFormat="1" ht="19.899999999999999" customHeight="1">
      <c r="B99" s="97"/>
      <c r="D99" s="98" t="s">
        <v>92</v>
      </c>
      <c r="E99" s="99"/>
      <c r="F99" s="99"/>
      <c r="G99" s="99"/>
      <c r="H99" s="99"/>
      <c r="I99" s="99"/>
      <c r="J99" s="100">
        <f>J173</f>
        <v>0</v>
      </c>
      <c r="L99" s="97"/>
    </row>
    <row r="100" spans="2:12" s="9" customFormat="1" ht="19.899999999999999" customHeight="1">
      <c r="B100" s="97"/>
      <c r="D100" s="98" t="s">
        <v>93</v>
      </c>
      <c r="E100" s="99"/>
      <c r="F100" s="99"/>
      <c r="G100" s="99"/>
      <c r="H100" s="99"/>
      <c r="I100" s="99"/>
      <c r="J100" s="100">
        <f>J191</f>
        <v>0</v>
      </c>
      <c r="L100" s="97"/>
    </row>
    <row r="101" spans="2:12" s="9" customFormat="1" ht="19.899999999999999" customHeight="1">
      <c r="B101" s="97"/>
      <c r="D101" s="98" t="s">
        <v>94</v>
      </c>
      <c r="E101" s="99"/>
      <c r="F101" s="99"/>
      <c r="G101" s="99"/>
      <c r="H101" s="99"/>
      <c r="I101" s="99"/>
      <c r="J101" s="100">
        <f>J212</f>
        <v>0</v>
      </c>
      <c r="L101" s="97"/>
    </row>
    <row r="102" spans="2:12" s="9" customFormat="1" ht="19.899999999999999" customHeight="1">
      <c r="B102" s="97"/>
      <c r="D102" s="98" t="s">
        <v>95</v>
      </c>
      <c r="E102" s="99"/>
      <c r="F102" s="99"/>
      <c r="G102" s="99"/>
      <c r="H102" s="99"/>
      <c r="I102" s="99"/>
      <c r="J102" s="100">
        <f>J228</f>
        <v>0</v>
      </c>
      <c r="L102" s="97"/>
    </row>
    <row r="103" spans="2:12" s="8" customFormat="1" ht="24.95" customHeight="1">
      <c r="B103" s="93"/>
      <c r="D103" s="94" t="s">
        <v>96</v>
      </c>
      <c r="E103" s="95"/>
      <c r="F103" s="95"/>
      <c r="G103" s="95"/>
      <c r="H103" s="95"/>
      <c r="I103" s="95"/>
      <c r="J103" s="96">
        <f>J232</f>
        <v>0</v>
      </c>
      <c r="L103" s="93"/>
    </row>
    <row r="104" spans="2:12" s="9" customFormat="1" ht="19.899999999999999" customHeight="1">
      <c r="B104" s="97"/>
      <c r="D104" s="98" t="s">
        <v>97</v>
      </c>
      <c r="E104" s="99"/>
      <c r="F104" s="99"/>
      <c r="G104" s="99"/>
      <c r="H104" s="99"/>
      <c r="I104" s="99"/>
      <c r="J104" s="100">
        <f>J233</f>
        <v>0</v>
      </c>
      <c r="L104" s="97"/>
    </row>
    <row r="105" spans="2:12" s="9" customFormat="1" ht="19.899999999999999" customHeight="1">
      <c r="B105" s="97"/>
      <c r="D105" s="98" t="s">
        <v>98</v>
      </c>
      <c r="E105" s="99"/>
      <c r="F105" s="99"/>
      <c r="G105" s="99"/>
      <c r="H105" s="99"/>
      <c r="I105" s="99"/>
      <c r="J105" s="100">
        <f>J245</f>
        <v>0</v>
      </c>
      <c r="L105" s="97"/>
    </row>
    <row r="106" spans="2:12" s="9" customFormat="1" ht="19.899999999999999" customHeight="1">
      <c r="B106" s="97"/>
      <c r="D106" s="98" t="s">
        <v>99</v>
      </c>
      <c r="E106" s="99"/>
      <c r="F106" s="99"/>
      <c r="G106" s="99"/>
      <c r="H106" s="99"/>
      <c r="I106" s="99"/>
      <c r="J106" s="100">
        <f>J249</f>
        <v>0</v>
      </c>
      <c r="L106" s="97"/>
    </row>
    <row r="107" spans="2:12" s="9" customFormat="1" ht="19.899999999999999" customHeight="1">
      <c r="B107" s="97"/>
      <c r="D107" s="98" t="s">
        <v>100</v>
      </c>
      <c r="E107" s="99"/>
      <c r="F107" s="99"/>
      <c r="G107" s="99"/>
      <c r="H107" s="99"/>
      <c r="I107" s="99"/>
      <c r="J107" s="100">
        <f>J253</f>
        <v>0</v>
      </c>
      <c r="L107" s="97"/>
    </row>
    <row r="108" spans="2:12" s="1" customFormat="1" ht="21.75" customHeight="1">
      <c r="B108" s="25"/>
      <c r="L108" s="25"/>
    </row>
    <row r="109" spans="2:12" s="1" customFormat="1" ht="6.95" customHeight="1">
      <c r="B109" s="37"/>
      <c r="C109" s="38"/>
      <c r="D109" s="38"/>
      <c r="E109" s="38"/>
      <c r="F109" s="38"/>
      <c r="G109" s="38"/>
      <c r="H109" s="38"/>
      <c r="I109" s="38"/>
      <c r="J109" s="38"/>
      <c r="K109" s="38"/>
      <c r="L109" s="25"/>
    </row>
    <row r="113" spans="2:63" s="1" customFormat="1" ht="6.95" customHeight="1">
      <c r="B113" s="39"/>
      <c r="C113" s="40"/>
      <c r="D113" s="40"/>
      <c r="E113" s="40"/>
      <c r="F113" s="40"/>
      <c r="G113" s="40"/>
      <c r="H113" s="40"/>
      <c r="I113" s="40"/>
      <c r="J113" s="40"/>
      <c r="K113" s="40"/>
      <c r="L113" s="25"/>
    </row>
    <row r="114" spans="2:63" s="1" customFormat="1" ht="24.95" customHeight="1">
      <c r="B114" s="25"/>
      <c r="C114" s="17" t="s">
        <v>101</v>
      </c>
      <c r="L114" s="25"/>
    </row>
    <row r="115" spans="2:63" s="1" customFormat="1" ht="6.95" customHeight="1">
      <c r="B115" s="25"/>
      <c r="L115" s="25"/>
    </row>
    <row r="116" spans="2:63" s="1" customFormat="1" ht="12" customHeight="1">
      <c r="B116" s="25"/>
      <c r="C116" s="22" t="s">
        <v>14</v>
      </c>
      <c r="L116" s="25"/>
    </row>
    <row r="117" spans="2:63" s="1" customFormat="1" ht="14.45" customHeight="1">
      <c r="B117" s="25"/>
      <c r="E117" s="185" t="str">
        <f>E7</f>
        <v>Oprava chodníku před bytovým domem 1396-1390</v>
      </c>
      <c r="F117" s="186"/>
      <c r="G117" s="186"/>
      <c r="H117" s="186"/>
      <c r="L117" s="25"/>
    </row>
    <row r="118" spans="2:63" s="1" customFormat="1" ht="12" customHeight="1">
      <c r="B118" s="25"/>
      <c r="C118" s="22" t="s">
        <v>83</v>
      </c>
      <c r="L118" s="25"/>
    </row>
    <row r="119" spans="2:63" s="1" customFormat="1" ht="15.6" customHeight="1">
      <c r="B119" s="25"/>
      <c r="E119" s="165" t="str">
        <f>E9</f>
        <v>stav - Soupis předpokládaných stavebních prací</v>
      </c>
      <c r="F119" s="187"/>
      <c r="G119" s="187"/>
      <c r="H119" s="187"/>
      <c r="L119" s="25"/>
    </row>
    <row r="120" spans="2:63" s="1" customFormat="1" ht="6.95" customHeight="1">
      <c r="B120" s="25"/>
      <c r="L120" s="25"/>
    </row>
    <row r="121" spans="2:63" s="1" customFormat="1" ht="12" customHeight="1">
      <c r="B121" s="25"/>
      <c r="C121" s="22" t="s">
        <v>18</v>
      </c>
      <c r="F121" s="20" t="str">
        <f>F12</f>
        <v>Hradec Králové, Jungmannova</v>
      </c>
      <c r="I121" s="22" t="s">
        <v>20</v>
      </c>
      <c r="J121" s="45" t="str">
        <f>IF(J12="","",J12)</f>
        <v>18. 1. 2024</v>
      </c>
      <c r="L121" s="25"/>
    </row>
    <row r="122" spans="2:63" s="1" customFormat="1" ht="6.95" customHeight="1">
      <c r="B122" s="25"/>
      <c r="L122" s="25"/>
    </row>
    <row r="123" spans="2:63" s="1" customFormat="1" ht="15.6" customHeight="1">
      <c r="B123" s="25"/>
      <c r="C123" s="22" t="s">
        <v>22</v>
      </c>
      <c r="F123" s="20" t="str">
        <f>E15</f>
        <v xml:space="preserve"> </v>
      </c>
      <c r="I123" s="22" t="s">
        <v>27</v>
      </c>
      <c r="J123" s="23" t="str">
        <f>E21</f>
        <v xml:space="preserve"> </v>
      </c>
      <c r="L123" s="25"/>
    </row>
    <row r="124" spans="2:63" s="1" customFormat="1" ht="15.6" customHeight="1">
      <c r="B124" s="25"/>
      <c r="C124" s="22" t="s">
        <v>26</v>
      </c>
      <c r="F124" s="20" t="str">
        <f>IF(E18="","",E18)</f>
        <v xml:space="preserve"> </v>
      </c>
      <c r="I124" s="22" t="s">
        <v>29</v>
      </c>
      <c r="J124" s="23" t="str">
        <f>E24</f>
        <v xml:space="preserve"> </v>
      </c>
      <c r="L124" s="25"/>
    </row>
    <row r="125" spans="2:63" s="1" customFormat="1" ht="10.35" customHeight="1">
      <c r="B125" s="25"/>
      <c r="L125" s="25"/>
    </row>
    <row r="126" spans="2:63" s="10" customFormat="1" ht="29.25" customHeight="1">
      <c r="B126" s="101"/>
      <c r="C126" s="102" t="s">
        <v>102</v>
      </c>
      <c r="D126" s="103" t="s">
        <v>56</v>
      </c>
      <c r="E126" s="103" t="s">
        <v>52</v>
      </c>
      <c r="F126" s="103" t="s">
        <v>53</v>
      </c>
      <c r="G126" s="103" t="s">
        <v>103</v>
      </c>
      <c r="H126" s="103" t="s">
        <v>104</v>
      </c>
      <c r="I126" s="103" t="s">
        <v>105</v>
      </c>
      <c r="J126" s="103" t="s">
        <v>87</v>
      </c>
      <c r="K126" s="104" t="s">
        <v>106</v>
      </c>
      <c r="L126" s="101"/>
      <c r="M126" s="52" t="s">
        <v>1</v>
      </c>
      <c r="N126" s="53" t="s">
        <v>35</v>
      </c>
      <c r="O126" s="53" t="s">
        <v>107</v>
      </c>
      <c r="P126" s="53" t="s">
        <v>108</v>
      </c>
      <c r="Q126" s="53" t="s">
        <v>109</v>
      </c>
      <c r="R126" s="53" t="s">
        <v>110</v>
      </c>
      <c r="S126" s="53" t="s">
        <v>111</v>
      </c>
      <c r="T126" s="54" t="s">
        <v>112</v>
      </c>
    </row>
    <row r="127" spans="2:63" s="1" customFormat="1" ht="22.9" customHeight="1">
      <c r="B127" s="25"/>
      <c r="C127" s="57" t="s">
        <v>113</v>
      </c>
      <c r="J127" s="105">
        <f>BK127</f>
        <v>0</v>
      </c>
      <c r="L127" s="25"/>
      <c r="M127" s="55"/>
      <c r="N127" s="46"/>
      <c r="O127" s="46"/>
      <c r="P127" s="106">
        <f>P128+P232</f>
        <v>1320.7464580000001</v>
      </c>
      <c r="Q127" s="46"/>
      <c r="R127" s="106">
        <f>R128+R232</f>
        <v>373.67387079999992</v>
      </c>
      <c r="S127" s="46"/>
      <c r="T127" s="107">
        <f>T128+T232</f>
        <v>215.65399999999997</v>
      </c>
      <c r="AT127" s="13" t="s">
        <v>70</v>
      </c>
      <c r="AU127" s="13" t="s">
        <v>89</v>
      </c>
      <c r="BK127" s="108">
        <f>BK128+BK232</f>
        <v>0</v>
      </c>
    </row>
    <row r="128" spans="2:63" s="11" customFormat="1" ht="25.9" customHeight="1">
      <c r="B128" s="109"/>
      <c r="D128" s="110" t="s">
        <v>70</v>
      </c>
      <c r="E128" s="111" t="s">
        <v>114</v>
      </c>
      <c r="F128" s="111" t="s">
        <v>115</v>
      </c>
      <c r="J128" s="112">
        <f>BK128</f>
        <v>0</v>
      </c>
      <c r="L128" s="109"/>
      <c r="M128" s="113"/>
      <c r="P128" s="114">
        <f>P129+P173+P191+P212+P228</f>
        <v>1320.7464580000001</v>
      </c>
      <c r="R128" s="114">
        <f>R129+R173+R191+R212+R228</f>
        <v>373.67387079999992</v>
      </c>
      <c r="T128" s="115">
        <f>T129+T173+T191+T212+T228</f>
        <v>215.65399999999997</v>
      </c>
      <c r="AR128" s="110" t="s">
        <v>79</v>
      </c>
      <c r="AT128" s="116" t="s">
        <v>70</v>
      </c>
      <c r="AU128" s="116" t="s">
        <v>71</v>
      </c>
      <c r="AY128" s="110" t="s">
        <v>116</v>
      </c>
      <c r="BK128" s="117">
        <f>BK129+BK173+BK191+BK212+BK228</f>
        <v>0</v>
      </c>
    </row>
    <row r="129" spans="2:65" s="11" customFormat="1" ht="22.9" customHeight="1">
      <c r="B129" s="109"/>
      <c r="D129" s="110" t="s">
        <v>70</v>
      </c>
      <c r="E129" s="118" t="s">
        <v>79</v>
      </c>
      <c r="F129" s="118" t="s">
        <v>117</v>
      </c>
      <c r="J129" s="119">
        <f>BK129</f>
        <v>0</v>
      </c>
      <c r="L129" s="109"/>
      <c r="M129" s="113"/>
      <c r="P129" s="114">
        <f>SUM(P130:P172)</f>
        <v>415.37657999999999</v>
      </c>
      <c r="R129" s="114">
        <f>SUM(R130:R172)</f>
        <v>42.398243000000001</v>
      </c>
      <c r="T129" s="115">
        <f>SUM(T130:T172)</f>
        <v>215.48999999999998</v>
      </c>
      <c r="AR129" s="110" t="s">
        <v>79</v>
      </c>
      <c r="AT129" s="116" t="s">
        <v>70</v>
      </c>
      <c r="AU129" s="116" t="s">
        <v>79</v>
      </c>
      <c r="AY129" s="110" t="s">
        <v>116</v>
      </c>
      <c r="BK129" s="117">
        <f>SUM(BK130:BK172)</f>
        <v>0</v>
      </c>
    </row>
    <row r="130" spans="2:65" s="1" customFormat="1" ht="22.15" customHeight="1">
      <c r="B130" s="120"/>
      <c r="C130" s="121" t="s">
        <v>79</v>
      </c>
      <c r="D130" s="121" t="s">
        <v>118</v>
      </c>
      <c r="E130" s="122" t="s">
        <v>119</v>
      </c>
      <c r="F130" s="123" t="s">
        <v>120</v>
      </c>
      <c r="G130" s="124" t="s">
        <v>121</v>
      </c>
      <c r="H130" s="125">
        <v>721</v>
      </c>
      <c r="I130" s="126"/>
      <c r="J130" s="126">
        <f>ROUND(I130*H130,2)</f>
        <v>0</v>
      </c>
      <c r="K130" s="123" t="s">
        <v>122</v>
      </c>
      <c r="L130" s="25"/>
      <c r="M130" s="127" t="s">
        <v>1</v>
      </c>
      <c r="N130" s="128" t="s">
        <v>36</v>
      </c>
      <c r="O130" s="129">
        <v>0.20799999999999999</v>
      </c>
      <c r="P130" s="129">
        <f>O130*H130</f>
        <v>149.96799999999999</v>
      </c>
      <c r="Q130" s="129">
        <v>0</v>
      </c>
      <c r="R130" s="129">
        <f>Q130*H130</f>
        <v>0</v>
      </c>
      <c r="S130" s="129">
        <v>0.255</v>
      </c>
      <c r="T130" s="130">
        <f>S130*H130</f>
        <v>183.85499999999999</v>
      </c>
      <c r="AR130" s="131" t="s">
        <v>123</v>
      </c>
      <c r="AT130" s="131" t="s">
        <v>118</v>
      </c>
      <c r="AU130" s="131" t="s">
        <v>81</v>
      </c>
      <c r="AY130" s="13" t="s">
        <v>116</v>
      </c>
      <c r="BE130" s="132">
        <f>IF(N130="základní",J130,0)</f>
        <v>0</v>
      </c>
      <c r="BF130" s="132">
        <f>IF(N130="snížená",J130,0)</f>
        <v>0</v>
      </c>
      <c r="BG130" s="132">
        <f>IF(N130="zákl. přenesená",J130,0)</f>
        <v>0</v>
      </c>
      <c r="BH130" s="132">
        <f>IF(N130="sníž. přenesená",J130,0)</f>
        <v>0</v>
      </c>
      <c r="BI130" s="132">
        <f>IF(N130="nulová",J130,0)</f>
        <v>0</v>
      </c>
      <c r="BJ130" s="13" t="s">
        <v>79</v>
      </c>
      <c r="BK130" s="132">
        <f>ROUND(I130*H130,2)</f>
        <v>0</v>
      </c>
      <c r="BL130" s="13" t="s">
        <v>123</v>
      </c>
      <c r="BM130" s="131" t="s">
        <v>124</v>
      </c>
    </row>
    <row r="131" spans="2:65" s="1" customFormat="1" ht="39">
      <c r="B131" s="25"/>
      <c r="D131" s="133" t="s">
        <v>125</v>
      </c>
      <c r="F131" s="134" t="s">
        <v>126</v>
      </c>
      <c r="L131" s="25"/>
      <c r="M131" s="135"/>
      <c r="T131" s="49"/>
      <c r="AT131" s="13" t="s">
        <v>125</v>
      </c>
      <c r="AU131" s="13" t="s">
        <v>81</v>
      </c>
    </row>
    <row r="132" spans="2:65" s="1" customFormat="1" ht="11.25">
      <c r="B132" s="25"/>
      <c r="D132" s="136" t="s">
        <v>127</v>
      </c>
      <c r="F132" s="137" t="s">
        <v>128</v>
      </c>
      <c r="L132" s="25"/>
      <c r="M132" s="135"/>
      <c r="T132" s="49"/>
      <c r="AT132" s="13" t="s">
        <v>127</v>
      </c>
      <c r="AU132" s="13" t="s">
        <v>81</v>
      </c>
    </row>
    <row r="133" spans="2:65" s="1" customFormat="1" ht="22.15" customHeight="1">
      <c r="B133" s="120"/>
      <c r="C133" s="121" t="s">
        <v>81</v>
      </c>
      <c r="D133" s="121" t="s">
        <v>118</v>
      </c>
      <c r="E133" s="122" t="s">
        <v>129</v>
      </c>
      <c r="F133" s="123" t="s">
        <v>130</v>
      </c>
      <c r="G133" s="124" t="s">
        <v>121</v>
      </c>
      <c r="H133" s="125">
        <v>0.5</v>
      </c>
      <c r="I133" s="126"/>
      <c r="J133" s="126">
        <f>ROUND(I133*H133,2)</f>
        <v>0</v>
      </c>
      <c r="K133" s="123" t="s">
        <v>122</v>
      </c>
      <c r="L133" s="25"/>
      <c r="M133" s="127" t="s">
        <v>1</v>
      </c>
      <c r="N133" s="128" t="s">
        <v>36</v>
      </c>
      <c r="O133" s="129">
        <v>0.247</v>
      </c>
      <c r="P133" s="129">
        <f>O133*H133</f>
        <v>0.1235</v>
      </c>
      <c r="Q133" s="129">
        <v>0</v>
      </c>
      <c r="R133" s="129">
        <f>Q133*H133</f>
        <v>0</v>
      </c>
      <c r="S133" s="129">
        <v>0.32</v>
      </c>
      <c r="T133" s="130">
        <f>S133*H133</f>
        <v>0.16</v>
      </c>
      <c r="AR133" s="131" t="s">
        <v>123</v>
      </c>
      <c r="AT133" s="131" t="s">
        <v>118</v>
      </c>
      <c r="AU133" s="131" t="s">
        <v>81</v>
      </c>
      <c r="AY133" s="13" t="s">
        <v>116</v>
      </c>
      <c r="BE133" s="132">
        <f>IF(N133="základní",J133,0)</f>
        <v>0</v>
      </c>
      <c r="BF133" s="132">
        <f>IF(N133="snížená",J133,0)</f>
        <v>0</v>
      </c>
      <c r="BG133" s="132">
        <f>IF(N133="zákl. přenesená",J133,0)</f>
        <v>0</v>
      </c>
      <c r="BH133" s="132">
        <f>IF(N133="sníž. přenesená",J133,0)</f>
        <v>0</v>
      </c>
      <c r="BI133" s="132">
        <f>IF(N133="nulová",J133,0)</f>
        <v>0</v>
      </c>
      <c r="BJ133" s="13" t="s">
        <v>79</v>
      </c>
      <c r="BK133" s="132">
        <f>ROUND(I133*H133,2)</f>
        <v>0</v>
      </c>
      <c r="BL133" s="13" t="s">
        <v>123</v>
      </c>
      <c r="BM133" s="131" t="s">
        <v>131</v>
      </c>
    </row>
    <row r="134" spans="2:65" s="1" customFormat="1" ht="29.25">
      <c r="B134" s="25"/>
      <c r="D134" s="133" t="s">
        <v>125</v>
      </c>
      <c r="F134" s="134" t="s">
        <v>132</v>
      </c>
      <c r="L134" s="25"/>
      <c r="M134" s="135"/>
      <c r="T134" s="49"/>
      <c r="AT134" s="13" t="s">
        <v>125</v>
      </c>
      <c r="AU134" s="13" t="s">
        <v>81</v>
      </c>
    </row>
    <row r="135" spans="2:65" s="1" customFormat="1" ht="11.25">
      <c r="B135" s="25"/>
      <c r="D135" s="136" t="s">
        <v>127</v>
      </c>
      <c r="F135" s="137" t="s">
        <v>133</v>
      </c>
      <c r="L135" s="25"/>
      <c r="M135" s="135"/>
      <c r="T135" s="49"/>
      <c r="AT135" s="13" t="s">
        <v>127</v>
      </c>
      <c r="AU135" s="13" t="s">
        <v>81</v>
      </c>
    </row>
    <row r="136" spans="2:65" s="1" customFormat="1" ht="22.15" customHeight="1">
      <c r="B136" s="120"/>
      <c r="C136" s="121" t="s">
        <v>134</v>
      </c>
      <c r="D136" s="121" t="s">
        <v>118</v>
      </c>
      <c r="E136" s="122" t="s">
        <v>135</v>
      </c>
      <c r="F136" s="123" t="s">
        <v>136</v>
      </c>
      <c r="G136" s="124" t="s">
        <v>121</v>
      </c>
      <c r="H136" s="125">
        <v>5</v>
      </c>
      <c r="I136" s="126"/>
      <c r="J136" s="126">
        <f>ROUND(I136*H136,2)</f>
        <v>0</v>
      </c>
      <c r="K136" s="123" t="s">
        <v>122</v>
      </c>
      <c r="L136" s="25"/>
      <c r="M136" s="127" t="s">
        <v>1</v>
      </c>
      <c r="N136" s="128" t="s">
        <v>36</v>
      </c>
      <c r="O136" s="129">
        <v>1.228</v>
      </c>
      <c r="P136" s="129">
        <f>O136*H136</f>
        <v>6.14</v>
      </c>
      <c r="Q136" s="129">
        <v>0</v>
      </c>
      <c r="R136" s="129">
        <f>Q136*H136</f>
        <v>0</v>
      </c>
      <c r="S136" s="129">
        <v>0.24</v>
      </c>
      <c r="T136" s="130">
        <f>S136*H136</f>
        <v>1.2</v>
      </c>
      <c r="AR136" s="131" t="s">
        <v>123</v>
      </c>
      <c r="AT136" s="131" t="s">
        <v>118</v>
      </c>
      <c r="AU136" s="131" t="s">
        <v>81</v>
      </c>
      <c r="AY136" s="13" t="s">
        <v>116</v>
      </c>
      <c r="BE136" s="132">
        <f>IF(N136="základní",J136,0)</f>
        <v>0</v>
      </c>
      <c r="BF136" s="132">
        <f>IF(N136="snížená",J136,0)</f>
        <v>0</v>
      </c>
      <c r="BG136" s="132">
        <f>IF(N136="zákl. přenesená",J136,0)</f>
        <v>0</v>
      </c>
      <c r="BH136" s="132">
        <f>IF(N136="sníž. přenesená",J136,0)</f>
        <v>0</v>
      </c>
      <c r="BI136" s="132">
        <f>IF(N136="nulová",J136,0)</f>
        <v>0</v>
      </c>
      <c r="BJ136" s="13" t="s">
        <v>79</v>
      </c>
      <c r="BK136" s="132">
        <f>ROUND(I136*H136,2)</f>
        <v>0</v>
      </c>
      <c r="BL136" s="13" t="s">
        <v>123</v>
      </c>
      <c r="BM136" s="131" t="s">
        <v>137</v>
      </c>
    </row>
    <row r="137" spans="2:65" s="1" customFormat="1" ht="29.25">
      <c r="B137" s="25"/>
      <c r="D137" s="133" t="s">
        <v>125</v>
      </c>
      <c r="F137" s="134" t="s">
        <v>138</v>
      </c>
      <c r="L137" s="25"/>
      <c r="M137" s="135"/>
      <c r="T137" s="49"/>
      <c r="AT137" s="13" t="s">
        <v>125</v>
      </c>
      <c r="AU137" s="13" t="s">
        <v>81</v>
      </c>
    </row>
    <row r="138" spans="2:65" s="1" customFormat="1" ht="11.25">
      <c r="B138" s="25"/>
      <c r="D138" s="136" t="s">
        <v>127</v>
      </c>
      <c r="F138" s="137" t="s">
        <v>139</v>
      </c>
      <c r="L138" s="25"/>
      <c r="M138" s="135"/>
      <c r="T138" s="49"/>
      <c r="AT138" s="13" t="s">
        <v>127</v>
      </c>
      <c r="AU138" s="13" t="s">
        <v>81</v>
      </c>
    </row>
    <row r="139" spans="2:65" s="1" customFormat="1" ht="14.45" customHeight="1">
      <c r="B139" s="120"/>
      <c r="C139" s="121" t="s">
        <v>123</v>
      </c>
      <c r="D139" s="121" t="s">
        <v>118</v>
      </c>
      <c r="E139" s="122" t="s">
        <v>140</v>
      </c>
      <c r="F139" s="123" t="s">
        <v>141</v>
      </c>
      <c r="G139" s="124" t="s">
        <v>142</v>
      </c>
      <c r="H139" s="125">
        <v>95</v>
      </c>
      <c r="I139" s="126"/>
      <c r="J139" s="126">
        <f>ROUND(I139*H139,2)</f>
        <v>0</v>
      </c>
      <c r="K139" s="123" t="s">
        <v>122</v>
      </c>
      <c r="L139" s="25"/>
      <c r="M139" s="127" t="s">
        <v>1</v>
      </c>
      <c r="N139" s="128" t="s">
        <v>36</v>
      </c>
      <c r="O139" s="129">
        <v>0.13300000000000001</v>
      </c>
      <c r="P139" s="129">
        <f>O139*H139</f>
        <v>12.635000000000002</v>
      </c>
      <c r="Q139" s="129">
        <v>0</v>
      </c>
      <c r="R139" s="129">
        <f>Q139*H139</f>
        <v>0</v>
      </c>
      <c r="S139" s="129">
        <v>0.20499999999999999</v>
      </c>
      <c r="T139" s="130">
        <f>S139*H139</f>
        <v>19.474999999999998</v>
      </c>
      <c r="AR139" s="131" t="s">
        <v>123</v>
      </c>
      <c r="AT139" s="131" t="s">
        <v>118</v>
      </c>
      <c r="AU139" s="131" t="s">
        <v>81</v>
      </c>
      <c r="AY139" s="13" t="s">
        <v>116</v>
      </c>
      <c r="BE139" s="132">
        <f>IF(N139="základní",J139,0)</f>
        <v>0</v>
      </c>
      <c r="BF139" s="132">
        <f>IF(N139="snížená",J139,0)</f>
        <v>0</v>
      </c>
      <c r="BG139" s="132">
        <f>IF(N139="zákl. přenesená",J139,0)</f>
        <v>0</v>
      </c>
      <c r="BH139" s="132">
        <f>IF(N139="sníž. přenesená",J139,0)</f>
        <v>0</v>
      </c>
      <c r="BI139" s="132">
        <f>IF(N139="nulová",J139,0)</f>
        <v>0</v>
      </c>
      <c r="BJ139" s="13" t="s">
        <v>79</v>
      </c>
      <c r="BK139" s="132">
        <f>ROUND(I139*H139,2)</f>
        <v>0</v>
      </c>
      <c r="BL139" s="13" t="s">
        <v>123</v>
      </c>
      <c r="BM139" s="131" t="s">
        <v>143</v>
      </c>
    </row>
    <row r="140" spans="2:65" s="1" customFormat="1" ht="29.25">
      <c r="B140" s="25"/>
      <c r="D140" s="133" t="s">
        <v>125</v>
      </c>
      <c r="F140" s="134" t="s">
        <v>144</v>
      </c>
      <c r="L140" s="25"/>
      <c r="M140" s="135"/>
      <c r="T140" s="49"/>
      <c r="AT140" s="13" t="s">
        <v>125</v>
      </c>
      <c r="AU140" s="13" t="s">
        <v>81</v>
      </c>
    </row>
    <row r="141" spans="2:65" s="1" customFormat="1" ht="11.25">
      <c r="B141" s="25"/>
      <c r="D141" s="136" t="s">
        <v>127</v>
      </c>
      <c r="F141" s="137" t="s">
        <v>145</v>
      </c>
      <c r="L141" s="25"/>
      <c r="M141" s="135"/>
      <c r="T141" s="49"/>
      <c r="AT141" s="13" t="s">
        <v>127</v>
      </c>
      <c r="AU141" s="13" t="s">
        <v>81</v>
      </c>
    </row>
    <row r="142" spans="2:65" s="1" customFormat="1" ht="14.45" customHeight="1">
      <c r="B142" s="120"/>
      <c r="C142" s="121" t="s">
        <v>146</v>
      </c>
      <c r="D142" s="121" t="s">
        <v>118</v>
      </c>
      <c r="E142" s="122" t="s">
        <v>147</v>
      </c>
      <c r="F142" s="123" t="s">
        <v>148</v>
      </c>
      <c r="G142" s="124" t="s">
        <v>142</v>
      </c>
      <c r="H142" s="125">
        <v>270</v>
      </c>
      <c r="I142" s="126"/>
      <c r="J142" s="126">
        <f>ROUND(I142*H142,2)</f>
        <v>0</v>
      </c>
      <c r="K142" s="123" t="s">
        <v>122</v>
      </c>
      <c r="L142" s="25"/>
      <c r="M142" s="127" t="s">
        <v>1</v>
      </c>
      <c r="N142" s="128" t="s">
        <v>36</v>
      </c>
      <c r="O142" s="129">
        <v>9.5000000000000001E-2</v>
      </c>
      <c r="P142" s="129">
        <f>O142*H142</f>
        <v>25.65</v>
      </c>
      <c r="Q142" s="129">
        <v>0</v>
      </c>
      <c r="R142" s="129">
        <f>Q142*H142</f>
        <v>0</v>
      </c>
      <c r="S142" s="129">
        <v>0.04</v>
      </c>
      <c r="T142" s="130">
        <f>S142*H142</f>
        <v>10.8</v>
      </c>
      <c r="AR142" s="131" t="s">
        <v>123</v>
      </c>
      <c r="AT142" s="131" t="s">
        <v>118</v>
      </c>
      <c r="AU142" s="131" t="s">
        <v>81</v>
      </c>
      <c r="AY142" s="13" t="s">
        <v>116</v>
      </c>
      <c r="BE142" s="132">
        <f>IF(N142="základní",J142,0)</f>
        <v>0</v>
      </c>
      <c r="BF142" s="132">
        <f>IF(N142="snížená",J142,0)</f>
        <v>0</v>
      </c>
      <c r="BG142" s="132">
        <f>IF(N142="zákl. přenesená",J142,0)</f>
        <v>0</v>
      </c>
      <c r="BH142" s="132">
        <f>IF(N142="sníž. přenesená",J142,0)</f>
        <v>0</v>
      </c>
      <c r="BI142" s="132">
        <f>IF(N142="nulová",J142,0)</f>
        <v>0</v>
      </c>
      <c r="BJ142" s="13" t="s">
        <v>79</v>
      </c>
      <c r="BK142" s="132">
        <f>ROUND(I142*H142,2)</f>
        <v>0</v>
      </c>
      <c r="BL142" s="13" t="s">
        <v>123</v>
      </c>
      <c r="BM142" s="131" t="s">
        <v>149</v>
      </c>
    </row>
    <row r="143" spans="2:65" s="1" customFormat="1" ht="19.5">
      <c r="B143" s="25"/>
      <c r="D143" s="133" t="s">
        <v>125</v>
      </c>
      <c r="F143" s="134" t="s">
        <v>150</v>
      </c>
      <c r="L143" s="25"/>
      <c r="M143" s="135"/>
      <c r="T143" s="49"/>
      <c r="AT143" s="13" t="s">
        <v>125</v>
      </c>
      <c r="AU143" s="13" t="s">
        <v>81</v>
      </c>
    </row>
    <row r="144" spans="2:65" s="1" customFormat="1" ht="11.25">
      <c r="B144" s="25"/>
      <c r="D144" s="136" t="s">
        <v>127</v>
      </c>
      <c r="F144" s="137" t="s">
        <v>151</v>
      </c>
      <c r="L144" s="25"/>
      <c r="M144" s="135"/>
      <c r="T144" s="49"/>
      <c r="AT144" s="13" t="s">
        <v>127</v>
      </c>
      <c r="AU144" s="13" t="s">
        <v>81</v>
      </c>
    </row>
    <row r="145" spans="2:65" s="1" customFormat="1" ht="30" customHeight="1">
      <c r="B145" s="120"/>
      <c r="C145" s="121" t="s">
        <v>152</v>
      </c>
      <c r="D145" s="121" t="s">
        <v>118</v>
      </c>
      <c r="E145" s="122" t="s">
        <v>153</v>
      </c>
      <c r="F145" s="123" t="s">
        <v>154</v>
      </c>
      <c r="G145" s="124" t="s">
        <v>155</v>
      </c>
      <c r="H145" s="125">
        <v>23.55</v>
      </c>
      <c r="I145" s="126"/>
      <c r="J145" s="126">
        <f>ROUND(I145*H145,2)</f>
        <v>0</v>
      </c>
      <c r="K145" s="123" t="s">
        <v>122</v>
      </c>
      <c r="L145" s="25"/>
      <c r="M145" s="127" t="s">
        <v>1</v>
      </c>
      <c r="N145" s="128" t="s">
        <v>36</v>
      </c>
      <c r="O145" s="129">
        <v>0.13700000000000001</v>
      </c>
      <c r="P145" s="129">
        <f>O145*H145</f>
        <v>3.2263500000000005</v>
      </c>
      <c r="Q145" s="129">
        <v>0</v>
      </c>
      <c r="R145" s="129">
        <f>Q145*H145</f>
        <v>0</v>
      </c>
      <c r="S145" s="129">
        <v>0</v>
      </c>
      <c r="T145" s="130">
        <f>S145*H145</f>
        <v>0</v>
      </c>
      <c r="AR145" s="131" t="s">
        <v>123</v>
      </c>
      <c r="AT145" s="131" t="s">
        <v>118</v>
      </c>
      <c r="AU145" s="131" t="s">
        <v>81</v>
      </c>
      <c r="AY145" s="13" t="s">
        <v>116</v>
      </c>
      <c r="BE145" s="132">
        <f>IF(N145="základní",J145,0)</f>
        <v>0</v>
      </c>
      <c r="BF145" s="132">
        <f>IF(N145="snížená",J145,0)</f>
        <v>0</v>
      </c>
      <c r="BG145" s="132">
        <f>IF(N145="zákl. přenesená",J145,0)</f>
        <v>0</v>
      </c>
      <c r="BH145" s="132">
        <f>IF(N145="sníž. přenesená",J145,0)</f>
        <v>0</v>
      </c>
      <c r="BI145" s="132">
        <f>IF(N145="nulová",J145,0)</f>
        <v>0</v>
      </c>
      <c r="BJ145" s="13" t="s">
        <v>79</v>
      </c>
      <c r="BK145" s="132">
        <f>ROUND(I145*H145,2)</f>
        <v>0</v>
      </c>
      <c r="BL145" s="13" t="s">
        <v>123</v>
      </c>
      <c r="BM145" s="131" t="s">
        <v>156</v>
      </c>
    </row>
    <row r="146" spans="2:65" s="1" customFormat="1" ht="19.5">
      <c r="B146" s="25"/>
      <c r="D146" s="133" t="s">
        <v>125</v>
      </c>
      <c r="F146" s="134" t="s">
        <v>157</v>
      </c>
      <c r="L146" s="25"/>
      <c r="M146" s="135"/>
      <c r="T146" s="49"/>
      <c r="AT146" s="13" t="s">
        <v>125</v>
      </c>
      <c r="AU146" s="13" t="s">
        <v>81</v>
      </c>
    </row>
    <row r="147" spans="2:65" s="1" customFormat="1" ht="11.25">
      <c r="B147" s="25"/>
      <c r="D147" s="136" t="s">
        <v>127</v>
      </c>
      <c r="F147" s="137" t="s">
        <v>158</v>
      </c>
      <c r="L147" s="25"/>
      <c r="M147" s="135"/>
      <c r="T147" s="49"/>
      <c r="AT147" s="13" t="s">
        <v>127</v>
      </c>
      <c r="AU147" s="13" t="s">
        <v>81</v>
      </c>
    </row>
    <row r="148" spans="2:65" s="1" customFormat="1" ht="14.45" customHeight="1">
      <c r="B148" s="120"/>
      <c r="C148" s="138" t="s">
        <v>159</v>
      </c>
      <c r="D148" s="138" t="s">
        <v>160</v>
      </c>
      <c r="E148" s="139" t="s">
        <v>161</v>
      </c>
      <c r="F148" s="140" t="s">
        <v>162</v>
      </c>
      <c r="G148" s="141" t="s">
        <v>163</v>
      </c>
      <c r="H148" s="142">
        <v>42.39</v>
      </c>
      <c r="I148" s="143"/>
      <c r="J148" s="143">
        <f>ROUND(I148*H148,2)</f>
        <v>0</v>
      </c>
      <c r="K148" s="140" t="s">
        <v>122</v>
      </c>
      <c r="L148" s="144"/>
      <c r="M148" s="145" t="s">
        <v>1</v>
      </c>
      <c r="N148" s="146" t="s">
        <v>36</v>
      </c>
      <c r="O148" s="129">
        <v>0</v>
      </c>
      <c r="P148" s="129">
        <f>O148*H148</f>
        <v>0</v>
      </c>
      <c r="Q148" s="129">
        <v>1</v>
      </c>
      <c r="R148" s="129">
        <f>Q148*H148</f>
        <v>42.39</v>
      </c>
      <c r="S148" s="129">
        <v>0</v>
      </c>
      <c r="T148" s="130">
        <f>S148*H148</f>
        <v>0</v>
      </c>
      <c r="AR148" s="131" t="s">
        <v>164</v>
      </c>
      <c r="AT148" s="131" t="s">
        <v>160</v>
      </c>
      <c r="AU148" s="131" t="s">
        <v>81</v>
      </c>
      <c r="AY148" s="13" t="s">
        <v>116</v>
      </c>
      <c r="BE148" s="132">
        <f>IF(N148="základní",J148,0)</f>
        <v>0</v>
      </c>
      <c r="BF148" s="132">
        <f>IF(N148="snížená",J148,0)</f>
        <v>0</v>
      </c>
      <c r="BG148" s="132">
        <f>IF(N148="zákl. přenesená",J148,0)</f>
        <v>0</v>
      </c>
      <c r="BH148" s="132">
        <f>IF(N148="sníž. přenesená",J148,0)</f>
        <v>0</v>
      </c>
      <c r="BI148" s="132">
        <f>IF(N148="nulová",J148,0)</f>
        <v>0</v>
      </c>
      <c r="BJ148" s="13" t="s">
        <v>79</v>
      </c>
      <c r="BK148" s="132">
        <f>ROUND(I148*H148,2)</f>
        <v>0</v>
      </c>
      <c r="BL148" s="13" t="s">
        <v>123</v>
      </c>
      <c r="BM148" s="131" t="s">
        <v>165</v>
      </c>
    </row>
    <row r="149" spans="2:65" s="1" customFormat="1" ht="11.25">
      <c r="B149" s="25"/>
      <c r="D149" s="133" t="s">
        <v>125</v>
      </c>
      <c r="F149" s="134" t="s">
        <v>162</v>
      </c>
      <c r="L149" s="25"/>
      <c r="M149" s="135"/>
      <c r="T149" s="49"/>
      <c r="AT149" s="13" t="s">
        <v>125</v>
      </c>
      <c r="AU149" s="13" t="s">
        <v>81</v>
      </c>
    </row>
    <row r="150" spans="2:65" s="1" customFormat="1" ht="30" customHeight="1">
      <c r="B150" s="120"/>
      <c r="C150" s="121" t="s">
        <v>164</v>
      </c>
      <c r="D150" s="121" t="s">
        <v>118</v>
      </c>
      <c r="E150" s="122" t="s">
        <v>166</v>
      </c>
      <c r="F150" s="123" t="s">
        <v>167</v>
      </c>
      <c r="G150" s="124" t="s">
        <v>155</v>
      </c>
      <c r="H150" s="125">
        <v>263.60000000000002</v>
      </c>
      <c r="I150" s="126"/>
      <c r="J150" s="126">
        <f>ROUND(I150*H150,2)</f>
        <v>0</v>
      </c>
      <c r="K150" s="123" t="s">
        <v>122</v>
      </c>
      <c r="L150" s="25"/>
      <c r="M150" s="127" t="s">
        <v>1</v>
      </c>
      <c r="N150" s="128" t="s">
        <v>36</v>
      </c>
      <c r="O150" s="129">
        <v>0.21199999999999999</v>
      </c>
      <c r="P150" s="129">
        <f>O150*H150</f>
        <v>55.883200000000002</v>
      </c>
      <c r="Q150" s="129">
        <v>0</v>
      </c>
      <c r="R150" s="129">
        <f>Q150*H150</f>
        <v>0</v>
      </c>
      <c r="S150" s="129">
        <v>0</v>
      </c>
      <c r="T150" s="130">
        <f>S150*H150</f>
        <v>0</v>
      </c>
      <c r="AR150" s="131" t="s">
        <v>123</v>
      </c>
      <c r="AT150" s="131" t="s">
        <v>118</v>
      </c>
      <c r="AU150" s="131" t="s">
        <v>81</v>
      </c>
      <c r="AY150" s="13" t="s">
        <v>116</v>
      </c>
      <c r="BE150" s="132">
        <f>IF(N150="základní",J150,0)</f>
        <v>0</v>
      </c>
      <c r="BF150" s="132">
        <f>IF(N150="snížená",J150,0)</f>
        <v>0</v>
      </c>
      <c r="BG150" s="132">
        <f>IF(N150="zákl. přenesená",J150,0)</f>
        <v>0</v>
      </c>
      <c r="BH150" s="132">
        <f>IF(N150="sníž. přenesená",J150,0)</f>
        <v>0</v>
      </c>
      <c r="BI150" s="132">
        <f>IF(N150="nulová",J150,0)</f>
        <v>0</v>
      </c>
      <c r="BJ150" s="13" t="s">
        <v>79</v>
      </c>
      <c r="BK150" s="132">
        <f>ROUND(I150*H150,2)</f>
        <v>0</v>
      </c>
      <c r="BL150" s="13" t="s">
        <v>123</v>
      </c>
      <c r="BM150" s="131" t="s">
        <v>168</v>
      </c>
    </row>
    <row r="151" spans="2:65" s="1" customFormat="1" ht="19.5">
      <c r="B151" s="25"/>
      <c r="D151" s="133" t="s">
        <v>125</v>
      </c>
      <c r="F151" s="134" t="s">
        <v>169</v>
      </c>
      <c r="L151" s="25"/>
      <c r="M151" s="135"/>
      <c r="T151" s="49"/>
      <c r="AT151" s="13" t="s">
        <v>125</v>
      </c>
      <c r="AU151" s="13" t="s">
        <v>81</v>
      </c>
    </row>
    <row r="152" spans="2:65" s="1" customFormat="1" ht="11.25">
      <c r="B152" s="25"/>
      <c r="D152" s="136" t="s">
        <v>127</v>
      </c>
      <c r="F152" s="137" t="s">
        <v>170</v>
      </c>
      <c r="L152" s="25"/>
      <c r="M152" s="135"/>
      <c r="T152" s="49"/>
      <c r="AT152" s="13" t="s">
        <v>127</v>
      </c>
      <c r="AU152" s="13" t="s">
        <v>81</v>
      </c>
    </row>
    <row r="153" spans="2:65" s="1" customFormat="1" ht="34.9" customHeight="1">
      <c r="B153" s="120"/>
      <c r="C153" s="121" t="s">
        <v>171</v>
      </c>
      <c r="D153" s="121" t="s">
        <v>118</v>
      </c>
      <c r="E153" s="122" t="s">
        <v>172</v>
      </c>
      <c r="F153" s="123" t="s">
        <v>173</v>
      </c>
      <c r="G153" s="124" t="s">
        <v>155</v>
      </c>
      <c r="H153" s="125">
        <v>305.99</v>
      </c>
      <c r="I153" s="126"/>
      <c r="J153" s="126">
        <f>ROUND(I153*H153,2)</f>
        <v>0</v>
      </c>
      <c r="K153" s="123" t="s">
        <v>122</v>
      </c>
      <c r="L153" s="25"/>
      <c r="M153" s="127" t="s">
        <v>1</v>
      </c>
      <c r="N153" s="128" t="s">
        <v>36</v>
      </c>
      <c r="O153" s="129">
        <v>8.6999999999999994E-2</v>
      </c>
      <c r="P153" s="129">
        <f>O153*H153</f>
        <v>26.621129999999997</v>
      </c>
      <c r="Q153" s="129">
        <v>0</v>
      </c>
      <c r="R153" s="129">
        <f>Q153*H153</f>
        <v>0</v>
      </c>
      <c r="S153" s="129">
        <v>0</v>
      </c>
      <c r="T153" s="130">
        <f>S153*H153</f>
        <v>0</v>
      </c>
      <c r="AR153" s="131" t="s">
        <v>123</v>
      </c>
      <c r="AT153" s="131" t="s">
        <v>118</v>
      </c>
      <c r="AU153" s="131" t="s">
        <v>81</v>
      </c>
      <c r="AY153" s="13" t="s">
        <v>116</v>
      </c>
      <c r="BE153" s="132">
        <f>IF(N153="základní",J153,0)</f>
        <v>0</v>
      </c>
      <c r="BF153" s="132">
        <f>IF(N153="snížená",J153,0)</f>
        <v>0</v>
      </c>
      <c r="BG153" s="132">
        <f>IF(N153="zákl. přenesená",J153,0)</f>
        <v>0</v>
      </c>
      <c r="BH153" s="132">
        <f>IF(N153="sníž. přenesená",J153,0)</f>
        <v>0</v>
      </c>
      <c r="BI153" s="132">
        <f>IF(N153="nulová",J153,0)</f>
        <v>0</v>
      </c>
      <c r="BJ153" s="13" t="s">
        <v>79</v>
      </c>
      <c r="BK153" s="132">
        <f>ROUND(I153*H153,2)</f>
        <v>0</v>
      </c>
      <c r="BL153" s="13" t="s">
        <v>123</v>
      </c>
      <c r="BM153" s="131" t="s">
        <v>174</v>
      </c>
    </row>
    <row r="154" spans="2:65" s="1" customFormat="1" ht="39">
      <c r="B154" s="25"/>
      <c r="D154" s="133" t="s">
        <v>125</v>
      </c>
      <c r="F154" s="134" t="s">
        <v>175</v>
      </c>
      <c r="L154" s="25"/>
      <c r="M154" s="135"/>
      <c r="T154" s="49"/>
      <c r="AT154" s="13" t="s">
        <v>125</v>
      </c>
      <c r="AU154" s="13" t="s">
        <v>81</v>
      </c>
    </row>
    <row r="155" spans="2:65" s="1" customFormat="1" ht="11.25">
      <c r="B155" s="25"/>
      <c r="D155" s="136" t="s">
        <v>127</v>
      </c>
      <c r="F155" s="137" t="s">
        <v>176</v>
      </c>
      <c r="L155" s="25"/>
      <c r="M155" s="135"/>
      <c r="T155" s="49"/>
      <c r="AT155" s="13" t="s">
        <v>127</v>
      </c>
      <c r="AU155" s="13" t="s">
        <v>81</v>
      </c>
    </row>
    <row r="156" spans="2:65" s="1" customFormat="1" ht="30" customHeight="1">
      <c r="B156" s="120"/>
      <c r="C156" s="121" t="s">
        <v>177</v>
      </c>
      <c r="D156" s="121" t="s">
        <v>118</v>
      </c>
      <c r="E156" s="122" t="s">
        <v>178</v>
      </c>
      <c r="F156" s="123" t="s">
        <v>179</v>
      </c>
      <c r="G156" s="124" t="s">
        <v>163</v>
      </c>
      <c r="H156" s="125">
        <v>474.48</v>
      </c>
      <c r="I156" s="126"/>
      <c r="J156" s="126">
        <f>ROUND(I156*H156,2)</f>
        <v>0</v>
      </c>
      <c r="K156" s="123" t="s">
        <v>122</v>
      </c>
      <c r="L156" s="25"/>
      <c r="M156" s="127" t="s">
        <v>1</v>
      </c>
      <c r="N156" s="128" t="s">
        <v>36</v>
      </c>
      <c r="O156" s="129">
        <v>0</v>
      </c>
      <c r="P156" s="129">
        <f>O156*H156</f>
        <v>0</v>
      </c>
      <c r="Q156" s="129">
        <v>0</v>
      </c>
      <c r="R156" s="129">
        <f>Q156*H156</f>
        <v>0</v>
      </c>
      <c r="S156" s="129">
        <v>0</v>
      </c>
      <c r="T156" s="130">
        <f>S156*H156</f>
        <v>0</v>
      </c>
      <c r="AR156" s="131" t="s">
        <v>123</v>
      </c>
      <c r="AT156" s="131" t="s">
        <v>118</v>
      </c>
      <c r="AU156" s="131" t="s">
        <v>81</v>
      </c>
      <c r="AY156" s="13" t="s">
        <v>116</v>
      </c>
      <c r="BE156" s="132">
        <f>IF(N156="základní",J156,0)</f>
        <v>0</v>
      </c>
      <c r="BF156" s="132">
        <f>IF(N156="snížená",J156,0)</f>
        <v>0</v>
      </c>
      <c r="BG156" s="132">
        <f>IF(N156="zákl. přenesená",J156,0)</f>
        <v>0</v>
      </c>
      <c r="BH156" s="132">
        <f>IF(N156="sníž. přenesená",J156,0)</f>
        <v>0</v>
      </c>
      <c r="BI156" s="132">
        <f>IF(N156="nulová",J156,0)</f>
        <v>0</v>
      </c>
      <c r="BJ156" s="13" t="s">
        <v>79</v>
      </c>
      <c r="BK156" s="132">
        <f>ROUND(I156*H156,2)</f>
        <v>0</v>
      </c>
      <c r="BL156" s="13" t="s">
        <v>123</v>
      </c>
      <c r="BM156" s="131" t="s">
        <v>180</v>
      </c>
    </row>
    <row r="157" spans="2:65" s="1" customFormat="1" ht="29.25">
      <c r="B157" s="25"/>
      <c r="D157" s="133" t="s">
        <v>125</v>
      </c>
      <c r="F157" s="134" t="s">
        <v>181</v>
      </c>
      <c r="L157" s="25"/>
      <c r="M157" s="135"/>
      <c r="T157" s="49"/>
      <c r="AT157" s="13" t="s">
        <v>125</v>
      </c>
      <c r="AU157" s="13" t="s">
        <v>81</v>
      </c>
    </row>
    <row r="158" spans="2:65" s="1" customFormat="1" ht="11.25">
      <c r="B158" s="25"/>
      <c r="D158" s="136" t="s">
        <v>127</v>
      </c>
      <c r="F158" s="137" t="s">
        <v>182</v>
      </c>
      <c r="L158" s="25"/>
      <c r="M158" s="135"/>
      <c r="T158" s="49"/>
      <c r="AT158" s="13" t="s">
        <v>127</v>
      </c>
      <c r="AU158" s="13" t="s">
        <v>81</v>
      </c>
    </row>
    <row r="159" spans="2:65" s="1" customFormat="1" ht="14.45" customHeight="1">
      <c r="B159" s="120"/>
      <c r="C159" s="121" t="s">
        <v>183</v>
      </c>
      <c r="D159" s="121" t="s">
        <v>118</v>
      </c>
      <c r="E159" s="122" t="s">
        <v>184</v>
      </c>
      <c r="F159" s="123" t="s">
        <v>185</v>
      </c>
      <c r="G159" s="124" t="s">
        <v>155</v>
      </c>
      <c r="H159" s="125">
        <v>263.60000000000002</v>
      </c>
      <c r="I159" s="126"/>
      <c r="J159" s="126">
        <f>ROUND(I159*H159,2)</f>
        <v>0</v>
      </c>
      <c r="K159" s="123" t="s">
        <v>122</v>
      </c>
      <c r="L159" s="25"/>
      <c r="M159" s="127" t="s">
        <v>1</v>
      </c>
      <c r="N159" s="128" t="s">
        <v>36</v>
      </c>
      <c r="O159" s="129">
        <v>8.9999999999999993E-3</v>
      </c>
      <c r="P159" s="129">
        <f>O159*H159</f>
        <v>2.3723999999999998</v>
      </c>
      <c r="Q159" s="129">
        <v>0</v>
      </c>
      <c r="R159" s="129">
        <f>Q159*H159</f>
        <v>0</v>
      </c>
      <c r="S159" s="129">
        <v>0</v>
      </c>
      <c r="T159" s="130">
        <f>S159*H159</f>
        <v>0</v>
      </c>
      <c r="AR159" s="131" t="s">
        <v>123</v>
      </c>
      <c r="AT159" s="131" t="s">
        <v>118</v>
      </c>
      <c r="AU159" s="131" t="s">
        <v>81</v>
      </c>
      <c r="AY159" s="13" t="s">
        <v>116</v>
      </c>
      <c r="BE159" s="132">
        <f>IF(N159="základní",J159,0)</f>
        <v>0</v>
      </c>
      <c r="BF159" s="132">
        <f>IF(N159="snížená",J159,0)</f>
        <v>0</v>
      </c>
      <c r="BG159" s="132">
        <f>IF(N159="zákl. přenesená",J159,0)</f>
        <v>0</v>
      </c>
      <c r="BH159" s="132">
        <f>IF(N159="sníž. přenesená",J159,0)</f>
        <v>0</v>
      </c>
      <c r="BI159" s="132">
        <f>IF(N159="nulová",J159,0)</f>
        <v>0</v>
      </c>
      <c r="BJ159" s="13" t="s">
        <v>79</v>
      </c>
      <c r="BK159" s="132">
        <f>ROUND(I159*H159,2)</f>
        <v>0</v>
      </c>
      <c r="BL159" s="13" t="s">
        <v>123</v>
      </c>
      <c r="BM159" s="131" t="s">
        <v>186</v>
      </c>
    </row>
    <row r="160" spans="2:65" s="1" customFormat="1" ht="19.5">
      <c r="B160" s="25"/>
      <c r="D160" s="133" t="s">
        <v>125</v>
      </c>
      <c r="F160" s="134" t="s">
        <v>187</v>
      </c>
      <c r="L160" s="25"/>
      <c r="M160" s="135"/>
      <c r="T160" s="49"/>
      <c r="AT160" s="13" t="s">
        <v>125</v>
      </c>
      <c r="AU160" s="13" t="s">
        <v>81</v>
      </c>
    </row>
    <row r="161" spans="2:65" s="1" customFormat="1" ht="11.25">
      <c r="B161" s="25"/>
      <c r="D161" s="136" t="s">
        <v>127</v>
      </c>
      <c r="F161" s="137" t="s">
        <v>188</v>
      </c>
      <c r="L161" s="25"/>
      <c r="M161" s="135"/>
      <c r="T161" s="49"/>
      <c r="AT161" s="13" t="s">
        <v>127</v>
      </c>
      <c r="AU161" s="13" t="s">
        <v>81</v>
      </c>
    </row>
    <row r="162" spans="2:65" s="1" customFormat="1" ht="22.15" customHeight="1">
      <c r="B162" s="120"/>
      <c r="C162" s="121" t="s">
        <v>8</v>
      </c>
      <c r="D162" s="121" t="s">
        <v>118</v>
      </c>
      <c r="E162" s="122" t="s">
        <v>189</v>
      </c>
      <c r="F162" s="123" t="s">
        <v>190</v>
      </c>
      <c r="G162" s="124" t="s">
        <v>121</v>
      </c>
      <c r="H162" s="125">
        <v>157</v>
      </c>
      <c r="I162" s="126"/>
      <c r="J162" s="126">
        <f>ROUND(I162*H162,2)</f>
        <v>0</v>
      </c>
      <c r="K162" s="123" t="s">
        <v>122</v>
      </c>
      <c r="L162" s="25"/>
      <c r="M162" s="127" t="s">
        <v>1</v>
      </c>
      <c r="N162" s="128" t="s">
        <v>36</v>
      </c>
      <c r="O162" s="129">
        <v>0.66800000000000004</v>
      </c>
      <c r="P162" s="129">
        <f>O162*H162</f>
        <v>104.876</v>
      </c>
      <c r="Q162" s="129">
        <v>0</v>
      </c>
      <c r="R162" s="129">
        <f>Q162*H162</f>
        <v>0</v>
      </c>
      <c r="S162" s="129">
        <v>0</v>
      </c>
      <c r="T162" s="130">
        <f>S162*H162</f>
        <v>0</v>
      </c>
      <c r="AR162" s="131" t="s">
        <v>123</v>
      </c>
      <c r="AT162" s="131" t="s">
        <v>118</v>
      </c>
      <c r="AU162" s="131" t="s">
        <v>81</v>
      </c>
      <c r="AY162" s="13" t="s">
        <v>116</v>
      </c>
      <c r="BE162" s="132">
        <f>IF(N162="základní",J162,0)</f>
        <v>0</v>
      </c>
      <c r="BF162" s="132">
        <f>IF(N162="snížená",J162,0)</f>
        <v>0</v>
      </c>
      <c r="BG162" s="132">
        <f>IF(N162="zákl. přenesená",J162,0)</f>
        <v>0</v>
      </c>
      <c r="BH162" s="132">
        <f>IF(N162="sníž. přenesená",J162,0)</f>
        <v>0</v>
      </c>
      <c r="BI162" s="132">
        <f>IF(N162="nulová",J162,0)</f>
        <v>0</v>
      </c>
      <c r="BJ162" s="13" t="s">
        <v>79</v>
      </c>
      <c r="BK162" s="132">
        <f>ROUND(I162*H162,2)</f>
        <v>0</v>
      </c>
      <c r="BL162" s="13" t="s">
        <v>123</v>
      </c>
      <c r="BM162" s="131" t="s">
        <v>191</v>
      </c>
    </row>
    <row r="163" spans="2:65" s="1" customFormat="1" ht="19.5">
      <c r="B163" s="25"/>
      <c r="D163" s="133" t="s">
        <v>125</v>
      </c>
      <c r="F163" s="134" t="s">
        <v>192</v>
      </c>
      <c r="L163" s="25"/>
      <c r="M163" s="135"/>
      <c r="T163" s="49"/>
      <c r="AT163" s="13" t="s">
        <v>125</v>
      </c>
      <c r="AU163" s="13" t="s">
        <v>81</v>
      </c>
    </row>
    <row r="164" spans="2:65" s="1" customFormat="1" ht="11.25">
      <c r="B164" s="25"/>
      <c r="D164" s="136" t="s">
        <v>127</v>
      </c>
      <c r="F164" s="137" t="s">
        <v>193</v>
      </c>
      <c r="L164" s="25"/>
      <c r="M164" s="135"/>
      <c r="T164" s="49"/>
      <c r="AT164" s="13" t="s">
        <v>127</v>
      </c>
      <c r="AU164" s="13" t="s">
        <v>81</v>
      </c>
    </row>
    <row r="165" spans="2:65" s="1" customFormat="1" ht="22.15" customHeight="1">
      <c r="B165" s="120"/>
      <c r="C165" s="121" t="s">
        <v>194</v>
      </c>
      <c r="D165" s="121" t="s">
        <v>118</v>
      </c>
      <c r="E165" s="122" t="s">
        <v>195</v>
      </c>
      <c r="F165" s="123" t="s">
        <v>196</v>
      </c>
      <c r="G165" s="124" t="s">
        <v>121</v>
      </c>
      <c r="H165" s="125">
        <v>157</v>
      </c>
      <c r="I165" s="126"/>
      <c r="J165" s="126">
        <f>ROUND(I165*H165,2)</f>
        <v>0</v>
      </c>
      <c r="K165" s="123" t="s">
        <v>122</v>
      </c>
      <c r="L165" s="25"/>
      <c r="M165" s="127" t="s">
        <v>1</v>
      </c>
      <c r="N165" s="128" t="s">
        <v>36</v>
      </c>
      <c r="O165" s="129">
        <v>5.8000000000000003E-2</v>
      </c>
      <c r="P165" s="129">
        <f>O165*H165</f>
        <v>9.1059999999999999</v>
      </c>
      <c r="Q165" s="129">
        <v>0</v>
      </c>
      <c r="R165" s="129">
        <f>Q165*H165</f>
        <v>0</v>
      </c>
      <c r="S165" s="129">
        <v>0</v>
      </c>
      <c r="T165" s="130">
        <f>S165*H165</f>
        <v>0</v>
      </c>
      <c r="AR165" s="131" t="s">
        <v>123</v>
      </c>
      <c r="AT165" s="131" t="s">
        <v>118</v>
      </c>
      <c r="AU165" s="131" t="s">
        <v>81</v>
      </c>
      <c r="AY165" s="13" t="s">
        <v>116</v>
      </c>
      <c r="BE165" s="132">
        <f>IF(N165="základní",J165,0)</f>
        <v>0</v>
      </c>
      <c r="BF165" s="132">
        <f>IF(N165="snížená",J165,0)</f>
        <v>0</v>
      </c>
      <c r="BG165" s="132">
        <f>IF(N165="zákl. přenesená",J165,0)</f>
        <v>0</v>
      </c>
      <c r="BH165" s="132">
        <f>IF(N165="sníž. přenesená",J165,0)</f>
        <v>0</v>
      </c>
      <c r="BI165" s="132">
        <f>IF(N165="nulová",J165,0)</f>
        <v>0</v>
      </c>
      <c r="BJ165" s="13" t="s">
        <v>79</v>
      </c>
      <c r="BK165" s="132">
        <f>ROUND(I165*H165,2)</f>
        <v>0</v>
      </c>
      <c r="BL165" s="13" t="s">
        <v>123</v>
      </c>
      <c r="BM165" s="131" t="s">
        <v>197</v>
      </c>
    </row>
    <row r="166" spans="2:65" s="1" customFormat="1" ht="19.5">
      <c r="B166" s="25"/>
      <c r="D166" s="133" t="s">
        <v>125</v>
      </c>
      <c r="F166" s="134" t="s">
        <v>198</v>
      </c>
      <c r="L166" s="25"/>
      <c r="M166" s="135"/>
      <c r="T166" s="49"/>
      <c r="AT166" s="13" t="s">
        <v>125</v>
      </c>
      <c r="AU166" s="13" t="s">
        <v>81</v>
      </c>
    </row>
    <row r="167" spans="2:65" s="1" customFormat="1" ht="11.25">
      <c r="B167" s="25"/>
      <c r="D167" s="136" t="s">
        <v>127</v>
      </c>
      <c r="F167" s="137" t="s">
        <v>199</v>
      </c>
      <c r="L167" s="25"/>
      <c r="M167" s="135"/>
      <c r="T167" s="49"/>
      <c r="AT167" s="13" t="s">
        <v>127</v>
      </c>
      <c r="AU167" s="13" t="s">
        <v>81</v>
      </c>
    </row>
    <row r="168" spans="2:65" s="1" customFormat="1" ht="14.45" customHeight="1">
      <c r="B168" s="120"/>
      <c r="C168" s="138" t="s">
        <v>200</v>
      </c>
      <c r="D168" s="138" t="s">
        <v>160</v>
      </c>
      <c r="E168" s="139" t="s">
        <v>201</v>
      </c>
      <c r="F168" s="140" t="s">
        <v>202</v>
      </c>
      <c r="G168" s="141" t="s">
        <v>203</v>
      </c>
      <c r="H168" s="142">
        <v>8.2430000000000003</v>
      </c>
      <c r="I168" s="143"/>
      <c r="J168" s="143">
        <f>ROUND(I168*H168,2)</f>
        <v>0</v>
      </c>
      <c r="K168" s="140" t="s">
        <v>122</v>
      </c>
      <c r="L168" s="144"/>
      <c r="M168" s="145" t="s">
        <v>1</v>
      </c>
      <c r="N168" s="146" t="s">
        <v>36</v>
      </c>
      <c r="O168" s="129">
        <v>0</v>
      </c>
      <c r="P168" s="129">
        <f>O168*H168</f>
        <v>0</v>
      </c>
      <c r="Q168" s="129">
        <v>1E-3</v>
      </c>
      <c r="R168" s="129">
        <f>Q168*H168</f>
        <v>8.2430000000000003E-3</v>
      </c>
      <c r="S168" s="129">
        <v>0</v>
      </c>
      <c r="T168" s="130">
        <f>S168*H168</f>
        <v>0</v>
      </c>
      <c r="AR168" s="131" t="s">
        <v>164</v>
      </c>
      <c r="AT168" s="131" t="s">
        <v>160</v>
      </c>
      <c r="AU168" s="131" t="s">
        <v>81</v>
      </c>
      <c r="AY168" s="13" t="s">
        <v>116</v>
      </c>
      <c r="BE168" s="132">
        <f>IF(N168="základní",J168,0)</f>
        <v>0</v>
      </c>
      <c r="BF168" s="132">
        <f>IF(N168="snížená",J168,0)</f>
        <v>0</v>
      </c>
      <c r="BG168" s="132">
        <f>IF(N168="zákl. přenesená",J168,0)</f>
        <v>0</v>
      </c>
      <c r="BH168" s="132">
        <f>IF(N168="sníž. přenesená",J168,0)</f>
        <v>0</v>
      </c>
      <c r="BI168" s="132">
        <f>IF(N168="nulová",J168,0)</f>
        <v>0</v>
      </c>
      <c r="BJ168" s="13" t="s">
        <v>79</v>
      </c>
      <c r="BK168" s="132">
        <f>ROUND(I168*H168,2)</f>
        <v>0</v>
      </c>
      <c r="BL168" s="13" t="s">
        <v>123</v>
      </c>
      <c r="BM168" s="131" t="s">
        <v>204</v>
      </c>
    </row>
    <row r="169" spans="2:65" s="1" customFormat="1" ht="11.25">
      <c r="B169" s="25"/>
      <c r="D169" s="133" t="s">
        <v>125</v>
      </c>
      <c r="F169" s="134" t="s">
        <v>202</v>
      </c>
      <c r="L169" s="25"/>
      <c r="M169" s="135"/>
      <c r="T169" s="49"/>
      <c r="AT169" s="13" t="s">
        <v>125</v>
      </c>
      <c r="AU169" s="13" t="s">
        <v>81</v>
      </c>
    </row>
    <row r="170" spans="2:65" s="1" customFormat="1" ht="22.15" customHeight="1">
      <c r="B170" s="120"/>
      <c r="C170" s="121" t="s">
        <v>205</v>
      </c>
      <c r="D170" s="121" t="s">
        <v>118</v>
      </c>
      <c r="E170" s="122" t="s">
        <v>206</v>
      </c>
      <c r="F170" s="123" t="s">
        <v>207</v>
      </c>
      <c r="G170" s="124" t="s">
        <v>121</v>
      </c>
      <c r="H170" s="125">
        <v>751</v>
      </c>
      <c r="I170" s="126"/>
      <c r="J170" s="126">
        <f>ROUND(I170*H170,2)</f>
        <v>0</v>
      </c>
      <c r="K170" s="123" t="s">
        <v>122</v>
      </c>
      <c r="L170" s="25"/>
      <c r="M170" s="127" t="s">
        <v>1</v>
      </c>
      <c r="N170" s="128" t="s">
        <v>36</v>
      </c>
      <c r="O170" s="129">
        <v>2.5000000000000001E-2</v>
      </c>
      <c r="P170" s="129">
        <f>O170*H170</f>
        <v>18.775000000000002</v>
      </c>
      <c r="Q170" s="129">
        <v>0</v>
      </c>
      <c r="R170" s="129">
        <f>Q170*H170</f>
        <v>0</v>
      </c>
      <c r="S170" s="129">
        <v>0</v>
      </c>
      <c r="T170" s="130">
        <f>S170*H170</f>
        <v>0</v>
      </c>
      <c r="AR170" s="131" t="s">
        <v>123</v>
      </c>
      <c r="AT170" s="131" t="s">
        <v>118</v>
      </c>
      <c r="AU170" s="131" t="s">
        <v>81</v>
      </c>
      <c r="AY170" s="13" t="s">
        <v>116</v>
      </c>
      <c r="BE170" s="132">
        <f>IF(N170="základní",J170,0)</f>
        <v>0</v>
      </c>
      <c r="BF170" s="132">
        <f>IF(N170="snížená",J170,0)</f>
        <v>0</v>
      </c>
      <c r="BG170" s="132">
        <f>IF(N170="zákl. přenesená",J170,0)</f>
        <v>0</v>
      </c>
      <c r="BH170" s="132">
        <f>IF(N170="sníž. přenesená",J170,0)</f>
        <v>0</v>
      </c>
      <c r="BI170" s="132">
        <f>IF(N170="nulová",J170,0)</f>
        <v>0</v>
      </c>
      <c r="BJ170" s="13" t="s">
        <v>79</v>
      </c>
      <c r="BK170" s="132">
        <f>ROUND(I170*H170,2)</f>
        <v>0</v>
      </c>
      <c r="BL170" s="13" t="s">
        <v>123</v>
      </c>
      <c r="BM170" s="131" t="s">
        <v>208</v>
      </c>
    </row>
    <row r="171" spans="2:65" s="1" customFormat="1" ht="19.5">
      <c r="B171" s="25"/>
      <c r="D171" s="133" t="s">
        <v>125</v>
      </c>
      <c r="F171" s="134" t="s">
        <v>209</v>
      </c>
      <c r="L171" s="25"/>
      <c r="M171" s="135"/>
      <c r="T171" s="49"/>
      <c r="AT171" s="13" t="s">
        <v>125</v>
      </c>
      <c r="AU171" s="13" t="s">
        <v>81</v>
      </c>
    </row>
    <row r="172" spans="2:65" s="1" customFormat="1" ht="11.25">
      <c r="B172" s="25"/>
      <c r="D172" s="136" t="s">
        <v>127</v>
      </c>
      <c r="F172" s="137" t="s">
        <v>210</v>
      </c>
      <c r="L172" s="25"/>
      <c r="M172" s="135"/>
      <c r="T172" s="49"/>
      <c r="AT172" s="13" t="s">
        <v>127</v>
      </c>
      <c r="AU172" s="13" t="s">
        <v>81</v>
      </c>
    </row>
    <row r="173" spans="2:65" s="11" customFormat="1" ht="22.9" customHeight="1">
      <c r="B173" s="109"/>
      <c r="D173" s="110" t="s">
        <v>70</v>
      </c>
      <c r="E173" s="118" t="s">
        <v>146</v>
      </c>
      <c r="F173" s="118" t="s">
        <v>211</v>
      </c>
      <c r="J173" s="119">
        <f>BK173</f>
        <v>0</v>
      </c>
      <c r="L173" s="109"/>
      <c r="M173" s="113"/>
      <c r="P173" s="114">
        <f>SUM(P174:P190)</f>
        <v>445.47300000000001</v>
      </c>
      <c r="R173" s="114">
        <f>SUM(R174:R190)</f>
        <v>219.14909999999998</v>
      </c>
      <c r="T173" s="115">
        <f>SUM(T174:T190)</f>
        <v>0</v>
      </c>
      <c r="AR173" s="110" t="s">
        <v>79</v>
      </c>
      <c r="AT173" s="116" t="s">
        <v>70</v>
      </c>
      <c r="AU173" s="116" t="s">
        <v>79</v>
      </c>
      <c r="AY173" s="110" t="s">
        <v>116</v>
      </c>
      <c r="BK173" s="117">
        <f>SUM(BK174:BK190)</f>
        <v>0</v>
      </c>
    </row>
    <row r="174" spans="2:65" s="1" customFormat="1" ht="19.899999999999999" customHeight="1">
      <c r="B174" s="120"/>
      <c r="C174" s="121" t="s">
        <v>212</v>
      </c>
      <c r="D174" s="121" t="s">
        <v>118</v>
      </c>
      <c r="E174" s="122" t="s">
        <v>213</v>
      </c>
      <c r="F174" s="123" t="s">
        <v>214</v>
      </c>
      <c r="G174" s="124" t="s">
        <v>121</v>
      </c>
      <c r="H174" s="125">
        <v>751</v>
      </c>
      <c r="I174" s="126"/>
      <c r="J174" s="126">
        <f>ROUND(I174*H174,2)</f>
        <v>0</v>
      </c>
      <c r="K174" s="123" t="s">
        <v>122</v>
      </c>
      <c r="L174" s="25"/>
      <c r="M174" s="127" t="s">
        <v>1</v>
      </c>
      <c r="N174" s="128" t="s">
        <v>36</v>
      </c>
      <c r="O174" s="129">
        <v>2.5999999999999999E-2</v>
      </c>
      <c r="P174" s="129">
        <f>O174*H174</f>
        <v>19.526</v>
      </c>
      <c r="Q174" s="129">
        <v>0</v>
      </c>
      <c r="R174" s="129">
        <f>Q174*H174</f>
        <v>0</v>
      </c>
      <c r="S174" s="129">
        <v>0</v>
      </c>
      <c r="T174" s="130">
        <f>S174*H174</f>
        <v>0</v>
      </c>
      <c r="AR174" s="131" t="s">
        <v>123</v>
      </c>
      <c r="AT174" s="131" t="s">
        <v>118</v>
      </c>
      <c r="AU174" s="131" t="s">
        <v>81</v>
      </c>
      <c r="AY174" s="13" t="s">
        <v>116</v>
      </c>
      <c r="BE174" s="132">
        <f>IF(N174="základní",J174,0)</f>
        <v>0</v>
      </c>
      <c r="BF174" s="132">
        <f>IF(N174="snížená",J174,0)</f>
        <v>0</v>
      </c>
      <c r="BG174" s="132">
        <f>IF(N174="zákl. přenesená",J174,0)</f>
        <v>0</v>
      </c>
      <c r="BH174" s="132">
        <f>IF(N174="sníž. přenesená",J174,0)</f>
        <v>0</v>
      </c>
      <c r="BI174" s="132">
        <f>IF(N174="nulová",J174,0)</f>
        <v>0</v>
      </c>
      <c r="BJ174" s="13" t="s">
        <v>79</v>
      </c>
      <c r="BK174" s="132">
        <f>ROUND(I174*H174,2)</f>
        <v>0</v>
      </c>
      <c r="BL174" s="13" t="s">
        <v>123</v>
      </c>
      <c r="BM174" s="131" t="s">
        <v>215</v>
      </c>
    </row>
    <row r="175" spans="2:65" s="1" customFormat="1" ht="19.5">
      <c r="B175" s="25"/>
      <c r="D175" s="133" t="s">
        <v>125</v>
      </c>
      <c r="F175" s="134" t="s">
        <v>216</v>
      </c>
      <c r="L175" s="25"/>
      <c r="M175" s="135"/>
      <c r="T175" s="49"/>
      <c r="AT175" s="13" t="s">
        <v>125</v>
      </c>
      <c r="AU175" s="13" t="s">
        <v>81</v>
      </c>
    </row>
    <row r="176" spans="2:65" s="1" customFormat="1" ht="11.25">
      <c r="B176" s="25"/>
      <c r="D176" s="136" t="s">
        <v>127</v>
      </c>
      <c r="F176" s="137" t="s">
        <v>217</v>
      </c>
      <c r="L176" s="25"/>
      <c r="M176" s="135"/>
      <c r="T176" s="49"/>
      <c r="AT176" s="13" t="s">
        <v>127</v>
      </c>
      <c r="AU176" s="13" t="s">
        <v>81</v>
      </c>
    </row>
    <row r="177" spans="2:65" s="1" customFormat="1" ht="22.15" customHeight="1">
      <c r="B177" s="120"/>
      <c r="C177" s="121" t="s">
        <v>218</v>
      </c>
      <c r="D177" s="121" t="s">
        <v>118</v>
      </c>
      <c r="E177" s="122" t="s">
        <v>219</v>
      </c>
      <c r="F177" s="123" t="s">
        <v>220</v>
      </c>
      <c r="G177" s="124" t="s">
        <v>121</v>
      </c>
      <c r="H177" s="125">
        <v>751</v>
      </c>
      <c r="I177" s="126"/>
      <c r="J177" s="126">
        <f>ROUND(I177*H177,2)</f>
        <v>0</v>
      </c>
      <c r="K177" s="123" t="s">
        <v>122</v>
      </c>
      <c r="L177" s="25"/>
      <c r="M177" s="127" t="s">
        <v>1</v>
      </c>
      <c r="N177" s="128" t="s">
        <v>36</v>
      </c>
      <c r="O177" s="129">
        <v>2.7E-2</v>
      </c>
      <c r="P177" s="129">
        <f>O177*H177</f>
        <v>20.277000000000001</v>
      </c>
      <c r="Q177" s="129">
        <v>0</v>
      </c>
      <c r="R177" s="129">
        <f>Q177*H177</f>
        <v>0</v>
      </c>
      <c r="S177" s="129">
        <v>0</v>
      </c>
      <c r="T177" s="130">
        <f>S177*H177</f>
        <v>0</v>
      </c>
      <c r="AR177" s="131" t="s">
        <v>123</v>
      </c>
      <c r="AT177" s="131" t="s">
        <v>118</v>
      </c>
      <c r="AU177" s="131" t="s">
        <v>81</v>
      </c>
      <c r="AY177" s="13" t="s">
        <v>116</v>
      </c>
      <c r="BE177" s="132">
        <f>IF(N177="základní",J177,0)</f>
        <v>0</v>
      </c>
      <c r="BF177" s="132">
        <f>IF(N177="snížená",J177,0)</f>
        <v>0</v>
      </c>
      <c r="BG177" s="132">
        <f>IF(N177="zákl. přenesená",J177,0)</f>
        <v>0</v>
      </c>
      <c r="BH177" s="132">
        <f>IF(N177="sníž. přenesená",J177,0)</f>
        <v>0</v>
      </c>
      <c r="BI177" s="132">
        <f>IF(N177="nulová",J177,0)</f>
        <v>0</v>
      </c>
      <c r="BJ177" s="13" t="s">
        <v>79</v>
      </c>
      <c r="BK177" s="132">
        <f>ROUND(I177*H177,2)</f>
        <v>0</v>
      </c>
      <c r="BL177" s="13" t="s">
        <v>123</v>
      </c>
      <c r="BM177" s="131" t="s">
        <v>221</v>
      </c>
    </row>
    <row r="178" spans="2:65" s="1" customFormat="1" ht="19.5">
      <c r="B178" s="25"/>
      <c r="D178" s="133" t="s">
        <v>125</v>
      </c>
      <c r="F178" s="134" t="s">
        <v>222</v>
      </c>
      <c r="L178" s="25"/>
      <c r="M178" s="135"/>
      <c r="T178" s="49"/>
      <c r="AT178" s="13" t="s">
        <v>125</v>
      </c>
      <c r="AU178" s="13" t="s">
        <v>81</v>
      </c>
    </row>
    <row r="179" spans="2:65" s="1" customFormat="1" ht="11.25">
      <c r="B179" s="25"/>
      <c r="D179" s="136" t="s">
        <v>127</v>
      </c>
      <c r="F179" s="137" t="s">
        <v>223</v>
      </c>
      <c r="L179" s="25"/>
      <c r="M179" s="135"/>
      <c r="T179" s="49"/>
      <c r="AT179" s="13" t="s">
        <v>127</v>
      </c>
      <c r="AU179" s="13" t="s">
        <v>81</v>
      </c>
    </row>
    <row r="180" spans="2:65" s="1" customFormat="1" ht="22.15" customHeight="1">
      <c r="B180" s="120"/>
      <c r="C180" s="121" t="s">
        <v>224</v>
      </c>
      <c r="D180" s="121" t="s">
        <v>118</v>
      </c>
      <c r="E180" s="122" t="s">
        <v>225</v>
      </c>
      <c r="F180" s="123" t="s">
        <v>226</v>
      </c>
      <c r="G180" s="124" t="s">
        <v>121</v>
      </c>
      <c r="H180" s="125">
        <v>751</v>
      </c>
      <c r="I180" s="126"/>
      <c r="J180" s="126">
        <f>ROUND(I180*H180,2)</f>
        <v>0</v>
      </c>
      <c r="K180" s="123" t="s">
        <v>122</v>
      </c>
      <c r="L180" s="25"/>
      <c r="M180" s="127" t="s">
        <v>1</v>
      </c>
      <c r="N180" s="128" t="s">
        <v>36</v>
      </c>
      <c r="O180" s="129">
        <v>0.53500000000000003</v>
      </c>
      <c r="P180" s="129">
        <f>O180*H180</f>
        <v>401.78500000000003</v>
      </c>
      <c r="Q180" s="129">
        <v>0.11162</v>
      </c>
      <c r="R180" s="129">
        <f>Q180*H180</f>
        <v>83.826619999999991</v>
      </c>
      <c r="S180" s="129">
        <v>0</v>
      </c>
      <c r="T180" s="130">
        <f>S180*H180</f>
        <v>0</v>
      </c>
      <c r="AR180" s="131" t="s">
        <v>123</v>
      </c>
      <c r="AT180" s="131" t="s">
        <v>118</v>
      </c>
      <c r="AU180" s="131" t="s">
        <v>81</v>
      </c>
      <c r="AY180" s="13" t="s">
        <v>116</v>
      </c>
      <c r="BE180" s="132">
        <f>IF(N180="základní",J180,0)</f>
        <v>0</v>
      </c>
      <c r="BF180" s="132">
        <f>IF(N180="snížená",J180,0)</f>
        <v>0</v>
      </c>
      <c r="BG180" s="132">
        <f>IF(N180="zákl. přenesená",J180,0)</f>
        <v>0</v>
      </c>
      <c r="BH180" s="132">
        <f>IF(N180="sníž. přenesená",J180,0)</f>
        <v>0</v>
      </c>
      <c r="BI180" s="132">
        <f>IF(N180="nulová",J180,0)</f>
        <v>0</v>
      </c>
      <c r="BJ180" s="13" t="s">
        <v>79</v>
      </c>
      <c r="BK180" s="132">
        <f>ROUND(I180*H180,2)</f>
        <v>0</v>
      </c>
      <c r="BL180" s="13" t="s">
        <v>123</v>
      </c>
      <c r="BM180" s="131" t="s">
        <v>227</v>
      </c>
    </row>
    <row r="181" spans="2:65" s="1" customFormat="1" ht="48.75">
      <c r="B181" s="25"/>
      <c r="D181" s="133" t="s">
        <v>125</v>
      </c>
      <c r="F181" s="134" t="s">
        <v>228</v>
      </c>
      <c r="L181" s="25"/>
      <c r="M181" s="135"/>
      <c r="T181" s="49"/>
      <c r="AT181" s="13" t="s">
        <v>125</v>
      </c>
      <c r="AU181" s="13" t="s">
        <v>81</v>
      </c>
    </row>
    <row r="182" spans="2:65" s="1" customFormat="1" ht="11.25">
      <c r="B182" s="25"/>
      <c r="D182" s="136" t="s">
        <v>127</v>
      </c>
      <c r="F182" s="137" t="s">
        <v>229</v>
      </c>
      <c r="L182" s="25"/>
      <c r="M182" s="135"/>
      <c r="T182" s="49"/>
      <c r="AT182" s="13" t="s">
        <v>127</v>
      </c>
      <c r="AU182" s="13" t="s">
        <v>81</v>
      </c>
    </row>
    <row r="183" spans="2:65" s="1" customFormat="1" ht="19.899999999999999" customHeight="1">
      <c r="B183" s="120"/>
      <c r="C183" s="138" t="s">
        <v>230</v>
      </c>
      <c r="D183" s="138" t="s">
        <v>160</v>
      </c>
      <c r="E183" s="139" t="s">
        <v>231</v>
      </c>
      <c r="F183" s="140" t="s">
        <v>232</v>
      </c>
      <c r="G183" s="141" t="s">
        <v>121</v>
      </c>
      <c r="H183" s="142">
        <v>763.98</v>
      </c>
      <c r="I183" s="143"/>
      <c r="J183" s="143">
        <f>ROUND(I183*H183,2)</f>
        <v>0</v>
      </c>
      <c r="K183" s="140" t="s">
        <v>122</v>
      </c>
      <c r="L183" s="144"/>
      <c r="M183" s="145" t="s">
        <v>1</v>
      </c>
      <c r="N183" s="146" t="s">
        <v>36</v>
      </c>
      <c r="O183" s="129">
        <v>0</v>
      </c>
      <c r="P183" s="129">
        <f>O183*H183</f>
        <v>0</v>
      </c>
      <c r="Q183" s="129">
        <v>0.17599999999999999</v>
      </c>
      <c r="R183" s="129">
        <f>Q183*H183</f>
        <v>134.46047999999999</v>
      </c>
      <c r="S183" s="129">
        <v>0</v>
      </c>
      <c r="T183" s="130">
        <f>S183*H183</f>
        <v>0</v>
      </c>
      <c r="AR183" s="131" t="s">
        <v>164</v>
      </c>
      <c r="AT183" s="131" t="s">
        <v>160</v>
      </c>
      <c r="AU183" s="131" t="s">
        <v>81</v>
      </c>
      <c r="AY183" s="13" t="s">
        <v>116</v>
      </c>
      <c r="BE183" s="132">
        <f>IF(N183="základní",J183,0)</f>
        <v>0</v>
      </c>
      <c r="BF183" s="132">
        <f>IF(N183="snížená",J183,0)</f>
        <v>0</v>
      </c>
      <c r="BG183" s="132">
        <f>IF(N183="zákl. přenesená",J183,0)</f>
        <v>0</v>
      </c>
      <c r="BH183" s="132">
        <f>IF(N183="sníž. přenesená",J183,0)</f>
        <v>0</v>
      </c>
      <c r="BI183" s="132">
        <f>IF(N183="nulová",J183,0)</f>
        <v>0</v>
      </c>
      <c r="BJ183" s="13" t="s">
        <v>79</v>
      </c>
      <c r="BK183" s="132">
        <f>ROUND(I183*H183,2)</f>
        <v>0</v>
      </c>
      <c r="BL183" s="13" t="s">
        <v>123</v>
      </c>
      <c r="BM183" s="131" t="s">
        <v>233</v>
      </c>
    </row>
    <row r="184" spans="2:65" s="1" customFormat="1" ht="11.25">
      <c r="B184" s="25"/>
      <c r="D184" s="133" t="s">
        <v>125</v>
      </c>
      <c r="F184" s="134" t="s">
        <v>232</v>
      </c>
      <c r="L184" s="25"/>
      <c r="M184" s="135"/>
      <c r="T184" s="49"/>
      <c r="AT184" s="13" t="s">
        <v>125</v>
      </c>
      <c r="AU184" s="13" t="s">
        <v>81</v>
      </c>
    </row>
    <row r="185" spans="2:65" s="1" customFormat="1" ht="22.15" customHeight="1">
      <c r="B185" s="120"/>
      <c r="C185" s="138" t="s">
        <v>234</v>
      </c>
      <c r="D185" s="138" t="s">
        <v>160</v>
      </c>
      <c r="E185" s="139" t="s">
        <v>235</v>
      </c>
      <c r="F185" s="140" t="s">
        <v>236</v>
      </c>
      <c r="G185" s="141" t="s">
        <v>121</v>
      </c>
      <c r="H185" s="142">
        <v>2.04</v>
      </c>
      <c r="I185" s="143"/>
      <c r="J185" s="143">
        <f>ROUND(I185*H185,2)</f>
        <v>0</v>
      </c>
      <c r="K185" s="140" t="s">
        <v>122</v>
      </c>
      <c r="L185" s="144"/>
      <c r="M185" s="145" t="s">
        <v>1</v>
      </c>
      <c r="N185" s="146" t="s">
        <v>36</v>
      </c>
      <c r="O185" s="129">
        <v>0</v>
      </c>
      <c r="P185" s="129">
        <f>O185*H185</f>
        <v>0</v>
      </c>
      <c r="Q185" s="129">
        <v>0.17499999999999999</v>
      </c>
      <c r="R185" s="129">
        <f>Q185*H185</f>
        <v>0.35699999999999998</v>
      </c>
      <c r="S185" s="129">
        <v>0</v>
      </c>
      <c r="T185" s="130">
        <f>S185*H185</f>
        <v>0</v>
      </c>
      <c r="AR185" s="131" t="s">
        <v>164</v>
      </c>
      <c r="AT185" s="131" t="s">
        <v>160</v>
      </c>
      <c r="AU185" s="131" t="s">
        <v>81</v>
      </c>
      <c r="AY185" s="13" t="s">
        <v>116</v>
      </c>
      <c r="BE185" s="132">
        <f>IF(N185="základní",J185,0)</f>
        <v>0</v>
      </c>
      <c r="BF185" s="132">
        <f>IF(N185="snížená",J185,0)</f>
        <v>0</v>
      </c>
      <c r="BG185" s="132">
        <f>IF(N185="zákl. přenesená",J185,0)</f>
        <v>0</v>
      </c>
      <c r="BH185" s="132">
        <f>IF(N185="sníž. přenesená",J185,0)</f>
        <v>0</v>
      </c>
      <c r="BI185" s="132">
        <f>IF(N185="nulová",J185,0)</f>
        <v>0</v>
      </c>
      <c r="BJ185" s="13" t="s">
        <v>79</v>
      </c>
      <c r="BK185" s="132">
        <f>ROUND(I185*H185,2)</f>
        <v>0</v>
      </c>
      <c r="BL185" s="13" t="s">
        <v>123</v>
      </c>
      <c r="BM185" s="131" t="s">
        <v>237</v>
      </c>
    </row>
    <row r="186" spans="2:65" s="1" customFormat="1" ht="11.25">
      <c r="B186" s="25"/>
      <c r="D186" s="133" t="s">
        <v>125</v>
      </c>
      <c r="F186" s="134" t="s">
        <v>236</v>
      </c>
      <c r="L186" s="25"/>
      <c r="M186" s="135"/>
      <c r="T186" s="49"/>
      <c r="AT186" s="13" t="s">
        <v>125</v>
      </c>
      <c r="AU186" s="13" t="s">
        <v>81</v>
      </c>
    </row>
    <row r="187" spans="2:65" s="1" customFormat="1" ht="19.5">
      <c r="B187" s="25"/>
      <c r="D187" s="133" t="s">
        <v>238</v>
      </c>
      <c r="F187" s="147" t="s">
        <v>239</v>
      </c>
      <c r="L187" s="25"/>
      <c r="M187" s="135"/>
      <c r="T187" s="49"/>
      <c r="AT187" s="13" t="s">
        <v>238</v>
      </c>
      <c r="AU187" s="13" t="s">
        <v>81</v>
      </c>
    </row>
    <row r="188" spans="2:65" s="1" customFormat="1" ht="30" customHeight="1">
      <c r="B188" s="120"/>
      <c r="C188" s="121" t="s">
        <v>7</v>
      </c>
      <c r="D188" s="121" t="s">
        <v>118</v>
      </c>
      <c r="E188" s="122" t="s">
        <v>240</v>
      </c>
      <c r="F188" s="123" t="s">
        <v>241</v>
      </c>
      <c r="G188" s="124" t="s">
        <v>121</v>
      </c>
      <c r="H188" s="125">
        <v>5</v>
      </c>
      <c r="I188" s="126"/>
      <c r="J188" s="126">
        <f>ROUND(I188*H188,2)</f>
        <v>0</v>
      </c>
      <c r="K188" s="123" t="s">
        <v>122</v>
      </c>
      <c r="L188" s="25"/>
      <c r="M188" s="127" t="s">
        <v>1</v>
      </c>
      <c r="N188" s="128" t="s">
        <v>36</v>
      </c>
      <c r="O188" s="129">
        <v>0.77700000000000002</v>
      </c>
      <c r="P188" s="129">
        <f>O188*H188</f>
        <v>3.8850000000000002</v>
      </c>
      <c r="Q188" s="129">
        <v>0.10100000000000001</v>
      </c>
      <c r="R188" s="129">
        <f>Q188*H188</f>
        <v>0.505</v>
      </c>
      <c r="S188" s="129">
        <v>0</v>
      </c>
      <c r="T188" s="130">
        <f>S188*H188</f>
        <v>0</v>
      </c>
      <c r="AR188" s="131" t="s">
        <v>123</v>
      </c>
      <c r="AT188" s="131" t="s">
        <v>118</v>
      </c>
      <c r="AU188" s="131" t="s">
        <v>81</v>
      </c>
      <c r="AY188" s="13" t="s">
        <v>116</v>
      </c>
      <c r="BE188" s="132">
        <f>IF(N188="základní",J188,0)</f>
        <v>0</v>
      </c>
      <c r="BF188" s="132">
        <f>IF(N188="snížená",J188,0)</f>
        <v>0</v>
      </c>
      <c r="BG188" s="132">
        <f>IF(N188="zákl. přenesená",J188,0)</f>
        <v>0</v>
      </c>
      <c r="BH188" s="132">
        <f>IF(N188="sníž. přenesená",J188,0)</f>
        <v>0</v>
      </c>
      <c r="BI188" s="132">
        <f>IF(N188="nulová",J188,0)</f>
        <v>0</v>
      </c>
      <c r="BJ188" s="13" t="s">
        <v>79</v>
      </c>
      <c r="BK188" s="132">
        <f>ROUND(I188*H188,2)</f>
        <v>0</v>
      </c>
      <c r="BL188" s="13" t="s">
        <v>123</v>
      </c>
      <c r="BM188" s="131" t="s">
        <v>242</v>
      </c>
    </row>
    <row r="189" spans="2:65" s="1" customFormat="1" ht="39">
      <c r="B189" s="25"/>
      <c r="D189" s="133" t="s">
        <v>125</v>
      </c>
      <c r="F189" s="134" t="s">
        <v>243</v>
      </c>
      <c r="L189" s="25"/>
      <c r="M189" s="135"/>
      <c r="T189" s="49"/>
      <c r="AT189" s="13" t="s">
        <v>125</v>
      </c>
      <c r="AU189" s="13" t="s">
        <v>81</v>
      </c>
    </row>
    <row r="190" spans="2:65" s="1" customFormat="1" ht="11.25">
      <c r="B190" s="25"/>
      <c r="D190" s="136" t="s">
        <v>127</v>
      </c>
      <c r="F190" s="137" t="s">
        <v>244</v>
      </c>
      <c r="L190" s="25"/>
      <c r="M190" s="135"/>
      <c r="T190" s="49"/>
      <c r="AT190" s="13" t="s">
        <v>127</v>
      </c>
      <c r="AU190" s="13" t="s">
        <v>81</v>
      </c>
    </row>
    <row r="191" spans="2:65" s="11" customFormat="1" ht="22.9" customHeight="1">
      <c r="B191" s="109"/>
      <c r="D191" s="110" t="s">
        <v>70</v>
      </c>
      <c r="E191" s="118" t="s">
        <v>171</v>
      </c>
      <c r="F191" s="118" t="s">
        <v>245</v>
      </c>
      <c r="J191" s="119">
        <f>BK191</f>
        <v>0</v>
      </c>
      <c r="L191" s="109"/>
      <c r="M191" s="113"/>
      <c r="P191" s="114">
        <f>SUM(P192:P211)</f>
        <v>124.8352</v>
      </c>
      <c r="R191" s="114">
        <f>SUM(R192:R211)</f>
        <v>112.12652779999999</v>
      </c>
      <c r="T191" s="115">
        <f>SUM(T192:T211)</f>
        <v>0.16400000000000001</v>
      </c>
      <c r="AR191" s="110" t="s">
        <v>79</v>
      </c>
      <c r="AT191" s="116" t="s">
        <v>70</v>
      </c>
      <c r="AU191" s="116" t="s">
        <v>79</v>
      </c>
      <c r="AY191" s="110" t="s">
        <v>116</v>
      </c>
      <c r="BK191" s="117">
        <f>SUM(BK192:BK211)</f>
        <v>0</v>
      </c>
    </row>
    <row r="192" spans="2:65" s="1" customFormat="1" ht="22.15" customHeight="1">
      <c r="B192" s="120"/>
      <c r="C192" s="121" t="s">
        <v>246</v>
      </c>
      <c r="D192" s="121" t="s">
        <v>118</v>
      </c>
      <c r="E192" s="122" t="s">
        <v>247</v>
      </c>
      <c r="F192" s="123" t="s">
        <v>248</v>
      </c>
      <c r="G192" s="124" t="s">
        <v>142</v>
      </c>
      <c r="H192" s="125">
        <v>99.5</v>
      </c>
      <c r="I192" s="126"/>
      <c r="J192" s="126">
        <f>ROUND(I192*H192,2)</f>
        <v>0</v>
      </c>
      <c r="K192" s="123" t="s">
        <v>122</v>
      </c>
      <c r="L192" s="25"/>
      <c r="M192" s="127" t="s">
        <v>1</v>
      </c>
      <c r="N192" s="128" t="s">
        <v>36</v>
      </c>
      <c r="O192" s="129">
        <v>0.26800000000000002</v>
      </c>
      <c r="P192" s="129">
        <f>O192*H192</f>
        <v>26.666</v>
      </c>
      <c r="Q192" s="129">
        <v>0.15540000000000001</v>
      </c>
      <c r="R192" s="129">
        <f>Q192*H192</f>
        <v>15.462300000000001</v>
      </c>
      <c r="S192" s="129">
        <v>0</v>
      </c>
      <c r="T192" s="130">
        <f>S192*H192</f>
        <v>0</v>
      </c>
      <c r="AR192" s="131" t="s">
        <v>123</v>
      </c>
      <c r="AT192" s="131" t="s">
        <v>118</v>
      </c>
      <c r="AU192" s="131" t="s">
        <v>81</v>
      </c>
      <c r="AY192" s="13" t="s">
        <v>116</v>
      </c>
      <c r="BE192" s="132">
        <f>IF(N192="základní",J192,0)</f>
        <v>0</v>
      </c>
      <c r="BF192" s="132">
        <f>IF(N192="snížená",J192,0)</f>
        <v>0</v>
      </c>
      <c r="BG192" s="132">
        <f>IF(N192="zákl. přenesená",J192,0)</f>
        <v>0</v>
      </c>
      <c r="BH192" s="132">
        <f>IF(N192="sníž. přenesená",J192,0)</f>
        <v>0</v>
      </c>
      <c r="BI192" s="132">
        <f>IF(N192="nulová",J192,0)</f>
        <v>0</v>
      </c>
      <c r="BJ192" s="13" t="s">
        <v>79</v>
      </c>
      <c r="BK192" s="132">
        <f>ROUND(I192*H192,2)</f>
        <v>0</v>
      </c>
      <c r="BL192" s="13" t="s">
        <v>123</v>
      </c>
      <c r="BM192" s="131" t="s">
        <v>249</v>
      </c>
    </row>
    <row r="193" spans="2:65" s="1" customFormat="1" ht="29.25">
      <c r="B193" s="25"/>
      <c r="D193" s="133" t="s">
        <v>125</v>
      </c>
      <c r="F193" s="134" t="s">
        <v>250</v>
      </c>
      <c r="L193" s="25"/>
      <c r="M193" s="135"/>
      <c r="T193" s="49"/>
      <c r="AT193" s="13" t="s">
        <v>125</v>
      </c>
      <c r="AU193" s="13" t="s">
        <v>81</v>
      </c>
    </row>
    <row r="194" spans="2:65" s="1" customFormat="1" ht="11.25">
      <c r="B194" s="25"/>
      <c r="D194" s="136" t="s">
        <v>127</v>
      </c>
      <c r="F194" s="137" t="s">
        <v>251</v>
      </c>
      <c r="L194" s="25"/>
      <c r="M194" s="135"/>
      <c r="T194" s="49"/>
      <c r="AT194" s="13" t="s">
        <v>127</v>
      </c>
      <c r="AU194" s="13" t="s">
        <v>81</v>
      </c>
    </row>
    <row r="195" spans="2:65" s="1" customFormat="1" ht="14.45" customHeight="1">
      <c r="B195" s="120"/>
      <c r="C195" s="138" t="s">
        <v>252</v>
      </c>
      <c r="D195" s="138" t="s">
        <v>160</v>
      </c>
      <c r="E195" s="139" t="s">
        <v>253</v>
      </c>
      <c r="F195" s="140" t="s">
        <v>254</v>
      </c>
      <c r="G195" s="141" t="s">
        <v>142</v>
      </c>
      <c r="H195" s="142">
        <v>94.86</v>
      </c>
      <c r="I195" s="143"/>
      <c r="J195" s="143">
        <f>ROUND(I195*H195,2)</f>
        <v>0</v>
      </c>
      <c r="K195" s="140" t="s">
        <v>122</v>
      </c>
      <c r="L195" s="144"/>
      <c r="M195" s="145" t="s">
        <v>1</v>
      </c>
      <c r="N195" s="146" t="s">
        <v>36</v>
      </c>
      <c r="O195" s="129">
        <v>0</v>
      </c>
      <c r="P195" s="129">
        <f>O195*H195</f>
        <v>0</v>
      </c>
      <c r="Q195" s="129">
        <v>0.08</v>
      </c>
      <c r="R195" s="129">
        <f>Q195*H195</f>
        <v>7.5888</v>
      </c>
      <c r="S195" s="129">
        <v>0</v>
      </c>
      <c r="T195" s="130">
        <f>S195*H195</f>
        <v>0</v>
      </c>
      <c r="AR195" s="131" t="s">
        <v>164</v>
      </c>
      <c r="AT195" s="131" t="s">
        <v>160</v>
      </c>
      <c r="AU195" s="131" t="s">
        <v>81</v>
      </c>
      <c r="AY195" s="13" t="s">
        <v>116</v>
      </c>
      <c r="BE195" s="132">
        <f>IF(N195="základní",J195,0)</f>
        <v>0</v>
      </c>
      <c r="BF195" s="132">
        <f>IF(N195="snížená",J195,0)</f>
        <v>0</v>
      </c>
      <c r="BG195" s="132">
        <f>IF(N195="zákl. přenesená",J195,0)</f>
        <v>0</v>
      </c>
      <c r="BH195" s="132">
        <f>IF(N195="sníž. přenesená",J195,0)</f>
        <v>0</v>
      </c>
      <c r="BI195" s="132">
        <f>IF(N195="nulová",J195,0)</f>
        <v>0</v>
      </c>
      <c r="BJ195" s="13" t="s">
        <v>79</v>
      </c>
      <c r="BK195" s="132">
        <f>ROUND(I195*H195,2)</f>
        <v>0</v>
      </c>
      <c r="BL195" s="13" t="s">
        <v>123</v>
      </c>
      <c r="BM195" s="131" t="s">
        <v>255</v>
      </c>
    </row>
    <row r="196" spans="2:65" s="1" customFormat="1" ht="11.25">
      <c r="B196" s="25"/>
      <c r="D196" s="133" t="s">
        <v>125</v>
      </c>
      <c r="F196" s="134" t="s">
        <v>254</v>
      </c>
      <c r="L196" s="25"/>
      <c r="M196" s="135"/>
      <c r="T196" s="49"/>
      <c r="AT196" s="13" t="s">
        <v>125</v>
      </c>
      <c r="AU196" s="13" t="s">
        <v>81</v>
      </c>
    </row>
    <row r="197" spans="2:65" s="1" customFormat="1" ht="19.899999999999999" customHeight="1">
      <c r="B197" s="120"/>
      <c r="C197" s="138" t="s">
        <v>256</v>
      </c>
      <c r="D197" s="138" t="s">
        <v>160</v>
      </c>
      <c r="E197" s="139" t="s">
        <v>257</v>
      </c>
      <c r="F197" s="140" t="s">
        <v>258</v>
      </c>
      <c r="G197" s="141" t="s">
        <v>142</v>
      </c>
      <c r="H197" s="142">
        <v>4.59</v>
      </c>
      <c r="I197" s="143"/>
      <c r="J197" s="143">
        <f>ROUND(I197*H197,2)</f>
        <v>0</v>
      </c>
      <c r="K197" s="140" t="s">
        <v>122</v>
      </c>
      <c r="L197" s="144"/>
      <c r="M197" s="145" t="s">
        <v>1</v>
      </c>
      <c r="N197" s="146" t="s">
        <v>36</v>
      </c>
      <c r="O197" s="129">
        <v>0</v>
      </c>
      <c r="P197" s="129">
        <f>O197*H197</f>
        <v>0</v>
      </c>
      <c r="Q197" s="129">
        <v>4.8300000000000003E-2</v>
      </c>
      <c r="R197" s="129">
        <f>Q197*H197</f>
        <v>0.22169700000000001</v>
      </c>
      <c r="S197" s="129">
        <v>0</v>
      </c>
      <c r="T197" s="130">
        <f>S197*H197</f>
        <v>0</v>
      </c>
      <c r="AR197" s="131" t="s">
        <v>164</v>
      </c>
      <c r="AT197" s="131" t="s">
        <v>160</v>
      </c>
      <c r="AU197" s="131" t="s">
        <v>81</v>
      </c>
      <c r="AY197" s="13" t="s">
        <v>116</v>
      </c>
      <c r="BE197" s="132">
        <f>IF(N197="základní",J197,0)</f>
        <v>0</v>
      </c>
      <c r="BF197" s="132">
        <f>IF(N197="snížená",J197,0)</f>
        <v>0</v>
      </c>
      <c r="BG197" s="132">
        <f>IF(N197="zákl. přenesená",J197,0)</f>
        <v>0</v>
      </c>
      <c r="BH197" s="132">
        <f>IF(N197="sníž. přenesená",J197,0)</f>
        <v>0</v>
      </c>
      <c r="BI197" s="132">
        <f>IF(N197="nulová",J197,0)</f>
        <v>0</v>
      </c>
      <c r="BJ197" s="13" t="s">
        <v>79</v>
      </c>
      <c r="BK197" s="132">
        <f>ROUND(I197*H197,2)</f>
        <v>0</v>
      </c>
      <c r="BL197" s="13" t="s">
        <v>123</v>
      </c>
      <c r="BM197" s="131" t="s">
        <v>259</v>
      </c>
    </row>
    <row r="198" spans="2:65" s="1" customFormat="1" ht="11.25">
      <c r="B198" s="25"/>
      <c r="D198" s="133" t="s">
        <v>125</v>
      </c>
      <c r="F198" s="134" t="s">
        <v>258</v>
      </c>
      <c r="L198" s="25"/>
      <c r="M198" s="135"/>
      <c r="T198" s="49"/>
      <c r="AT198" s="13" t="s">
        <v>125</v>
      </c>
      <c r="AU198" s="13" t="s">
        <v>81</v>
      </c>
    </row>
    <row r="199" spans="2:65" s="1" customFormat="1" ht="22.15" customHeight="1">
      <c r="B199" s="120"/>
      <c r="C199" s="138" t="s">
        <v>260</v>
      </c>
      <c r="D199" s="138" t="s">
        <v>160</v>
      </c>
      <c r="E199" s="139" t="s">
        <v>261</v>
      </c>
      <c r="F199" s="140" t="s">
        <v>262</v>
      </c>
      <c r="G199" s="141" t="s">
        <v>142</v>
      </c>
      <c r="H199" s="142">
        <v>2.04</v>
      </c>
      <c r="I199" s="143"/>
      <c r="J199" s="143">
        <f>ROUND(I199*H199,2)</f>
        <v>0</v>
      </c>
      <c r="K199" s="140" t="s">
        <v>122</v>
      </c>
      <c r="L199" s="144"/>
      <c r="M199" s="145" t="s">
        <v>1</v>
      </c>
      <c r="N199" s="146" t="s">
        <v>36</v>
      </c>
      <c r="O199" s="129">
        <v>0</v>
      </c>
      <c r="P199" s="129">
        <f>O199*H199</f>
        <v>0</v>
      </c>
      <c r="Q199" s="129">
        <v>6.5670000000000006E-2</v>
      </c>
      <c r="R199" s="129">
        <f>Q199*H199</f>
        <v>0.13396680000000002</v>
      </c>
      <c r="S199" s="129">
        <v>0</v>
      </c>
      <c r="T199" s="130">
        <f>S199*H199</f>
        <v>0</v>
      </c>
      <c r="AR199" s="131" t="s">
        <v>164</v>
      </c>
      <c r="AT199" s="131" t="s">
        <v>160</v>
      </c>
      <c r="AU199" s="131" t="s">
        <v>81</v>
      </c>
      <c r="AY199" s="13" t="s">
        <v>116</v>
      </c>
      <c r="BE199" s="132">
        <f>IF(N199="základní",J199,0)</f>
        <v>0</v>
      </c>
      <c r="BF199" s="132">
        <f>IF(N199="snížená",J199,0)</f>
        <v>0</v>
      </c>
      <c r="BG199" s="132">
        <f>IF(N199="zákl. přenesená",J199,0)</f>
        <v>0</v>
      </c>
      <c r="BH199" s="132">
        <f>IF(N199="sníž. přenesená",J199,0)</f>
        <v>0</v>
      </c>
      <c r="BI199" s="132">
        <f>IF(N199="nulová",J199,0)</f>
        <v>0</v>
      </c>
      <c r="BJ199" s="13" t="s">
        <v>79</v>
      </c>
      <c r="BK199" s="132">
        <f>ROUND(I199*H199,2)</f>
        <v>0</v>
      </c>
      <c r="BL199" s="13" t="s">
        <v>123</v>
      </c>
      <c r="BM199" s="131" t="s">
        <v>263</v>
      </c>
    </row>
    <row r="200" spans="2:65" s="1" customFormat="1" ht="11.25">
      <c r="B200" s="25"/>
      <c r="D200" s="133" t="s">
        <v>125</v>
      </c>
      <c r="F200" s="134" t="s">
        <v>262</v>
      </c>
      <c r="L200" s="25"/>
      <c r="M200" s="135"/>
      <c r="T200" s="49"/>
      <c r="AT200" s="13" t="s">
        <v>125</v>
      </c>
      <c r="AU200" s="13" t="s">
        <v>81</v>
      </c>
    </row>
    <row r="201" spans="2:65" s="1" customFormat="1" ht="30" customHeight="1">
      <c r="B201" s="120"/>
      <c r="C201" s="121" t="s">
        <v>264</v>
      </c>
      <c r="D201" s="121" t="s">
        <v>118</v>
      </c>
      <c r="E201" s="122" t="s">
        <v>265</v>
      </c>
      <c r="F201" s="123" t="s">
        <v>266</v>
      </c>
      <c r="G201" s="124" t="s">
        <v>142</v>
      </c>
      <c r="H201" s="125">
        <v>318</v>
      </c>
      <c r="I201" s="126"/>
      <c r="J201" s="126">
        <f>ROUND(I201*H201,2)</f>
        <v>0</v>
      </c>
      <c r="K201" s="123" t="s">
        <v>122</v>
      </c>
      <c r="L201" s="25"/>
      <c r="M201" s="127" t="s">
        <v>1</v>
      </c>
      <c r="N201" s="128" t="s">
        <v>36</v>
      </c>
      <c r="O201" s="129">
        <v>0.23899999999999999</v>
      </c>
      <c r="P201" s="129">
        <f>O201*H201</f>
        <v>76.001999999999995</v>
      </c>
      <c r="Q201" s="129">
        <v>0.1295</v>
      </c>
      <c r="R201" s="129">
        <f>Q201*H201</f>
        <v>41.181000000000004</v>
      </c>
      <c r="S201" s="129">
        <v>0</v>
      </c>
      <c r="T201" s="130">
        <f>S201*H201</f>
        <v>0</v>
      </c>
      <c r="AR201" s="131" t="s">
        <v>123</v>
      </c>
      <c r="AT201" s="131" t="s">
        <v>118</v>
      </c>
      <c r="AU201" s="131" t="s">
        <v>81</v>
      </c>
      <c r="AY201" s="13" t="s">
        <v>116</v>
      </c>
      <c r="BE201" s="132">
        <f>IF(N201="základní",J201,0)</f>
        <v>0</v>
      </c>
      <c r="BF201" s="132">
        <f>IF(N201="snížená",J201,0)</f>
        <v>0</v>
      </c>
      <c r="BG201" s="132">
        <f>IF(N201="zákl. přenesená",J201,0)</f>
        <v>0</v>
      </c>
      <c r="BH201" s="132">
        <f>IF(N201="sníž. přenesená",J201,0)</f>
        <v>0</v>
      </c>
      <c r="BI201" s="132">
        <f>IF(N201="nulová",J201,0)</f>
        <v>0</v>
      </c>
      <c r="BJ201" s="13" t="s">
        <v>79</v>
      </c>
      <c r="BK201" s="132">
        <f>ROUND(I201*H201,2)</f>
        <v>0</v>
      </c>
      <c r="BL201" s="13" t="s">
        <v>123</v>
      </c>
      <c r="BM201" s="131" t="s">
        <v>267</v>
      </c>
    </row>
    <row r="202" spans="2:65" s="1" customFormat="1" ht="29.25">
      <c r="B202" s="25"/>
      <c r="D202" s="133" t="s">
        <v>125</v>
      </c>
      <c r="F202" s="134" t="s">
        <v>268</v>
      </c>
      <c r="L202" s="25"/>
      <c r="M202" s="135"/>
      <c r="T202" s="49"/>
      <c r="AT202" s="13" t="s">
        <v>125</v>
      </c>
      <c r="AU202" s="13" t="s">
        <v>81</v>
      </c>
    </row>
    <row r="203" spans="2:65" s="1" customFormat="1" ht="11.25">
      <c r="B203" s="25"/>
      <c r="D203" s="136" t="s">
        <v>127</v>
      </c>
      <c r="F203" s="137" t="s">
        <v>269</v>
      </c>
      <c r="L203" s="25"/>
      <c r="M203" s="135"/>
      <c r="T203" s="49"/>
      <c r="AT203" s="13" t="s">
        <v>127</v>
      </c>
      <c r="AU203" s="13" t="s">
        <v>81</v>
      </c>
    </row>
    <row r="204" spans="2:65" s="1" customFormat="1" ht="14.45" customHeight="1">
      <c r="B204" s="120"/>
      <c r="C204" s="138" t="s">
        <v>270</v>
      </c>
      <c r="D204" s="138" t="s">
        <v>160</v>
      </c>
      <c r="E204" s="139" t="s">
        <v>271</v>
      </c>
      <c r="F204" s="140" t="s">
        <v>272</v>
      </c>
      <c r="G204" s="141" t="s">
        <v>142</v>
      </c>
      <c r="H204" s="142">
        <v>324.36</v>
      </c>
      <c r="I204" s="143"/>
      <c r="J204" s="143">
        <f>ROUND(I204*H204,2)</f>
        <v>0</v>
      </c>
      <c r="K204" s="140" t="s">
        <v>122</v>
      </c>
      <c r="L204" s="144"/>
      <c r="M204" s="145" t="s">
        <v>1</v>
      </c>
      <c r="N204" s="146" t="s">
        <v>36</v>
      </c>
      <c r="O204" s="129">
        <v>0</v>
      </c>
      <c r="P204" s="129">
        <f>O204*H204</f>
        <v>0</v>
      </c>
      <c r="Q204" s="129">
        <v>4.4999999999999998E-2</v>
      </c>
      <c r="R204" s="129">
        <f>Q204*H204</f>
        <v>14.5962</v>
      </c>
      <c r="S204" s="129">
        <v>0</v>
      </c>
      <c r="T204" s="130">
        <f>S204*H204</f>
        <v>0</v>
      </c>
      <c r="AR204" s="131" t="s">
        <v>164</v>
      </c>
      <c r="AT204" s="131" t="s">
        <v>160</v>
      </c>
      <c r="AU204" s="131" t="s">
        <v>81</v>
      </c>
      <c r="AY204" s="13" t="s">
        <v>116</v>
      </c>
      <c r="BE204" s="132">
        <f>IF(N204="základní",J204,0)</f>
        <v>0</v>
      </c>
      <c r="BF204" s="132">
        <f>IF(N204="snížená",J204,0)</f>
        <v>0</v>
      </c>
      <c r="BG204" s="132">
        <f>IF(N204="zákl. přenesená",J204,0)</f>
        <v>0</v>
      </c>
      <c r="BH204" s="132">
        <f>IF(N204="sníž. přenesená",J204,0)</f>
        <v>0</v>
      </c>
      <c r="BI204" s="132">
        <f>IF(N204="nulová",J204,0)</f>
        <v>0</v>
      </c>
      <c r="BJ204" s="13" t="s">
        <v>79</v>
      </c>
      <c r="BK204" s="132">
        <f>ROUND(I204*H204,2)</f>
        <v>0</v>
      </c>
      <c r="BL204" s="13" t="s">
        <v>123</v>
      </c>
      <c r="BM204" s="131" t="s">
        <v>273</v>
      </c>
    </row>
    <row r="205" spans="2:65" s="1" customFormat="1" ht="11.25">
      <c r="B205" s="25"/>
      <c r="D205" s="133" t="s">
        <v>125</v>
      </c>
      <c r="F205" s="134" t="s">
        <v>272</v>
      </c>
      <c r="L205" s="25"/>
      <c r="M205" s="135"/>
      <c r="T205" s="49"/>
      <c r="AT205" s="13" t="s">
        <v>125</v>
      </c>
      <c r="AU205" s="13" t="s">
        <v>81</v>
      </c>
    </row>
    <row r="206" spans="2:65" s="1" customFormat="1" ht="22.15" customHeight="1">
      <c r="B206" s="120"/>
      <c r="C206" s="121" t="s">
        <v>274</v>
      </c>
      <c r="D206" s="121" t="s">
        <v>118</v>
      </c>
      <c r="E206" s="122" t="s">
        <v>275</v>
      </c>
      <c r="F206" s="123" t="s">
        <v>276</v>
      </c>
      <c r="G206" s="124" t="s">
        <v>155</v>
      </c>
      <c r="H206" s="125">
        <v>14.6</v>
      </c>
      <c r="I206" s="126"/>
      <c r="J206" s="126">
        <f>ROUND(I206*H206,2)</f>
        <v>0</v>
      </c>
      <c r="K206" s="123" t="s">
        <v>122</v>
      </c>
      <c r="L206" s="25"/>
      <c r="M206" s="127" t="s">
        <v>1</v>
      </c>
      <c r="N206" s="128" t="s">
        <v>36</v>
      </c>
      <c r="O206" s="129">
        <v>1.4419999999999999</v>
      </c>
      <c r="P206" s="129">
        <f>O206*H206</f>
        <v>21.0532</v>
      </c>
      <c r="Q206" s="129">
        <v>2.2563399999999998</v>
      </c>
      <c r="R206" s="129">
        <f>Q206*H206</f>
        <v>32.942563999999997</v>
      </c>
      <c r="S206" s="129">
        <v>0</v>
      </c>
      <c r="T206" s="130">
        <f>S206*H206</f>
        <v>0</v>
      </c>
      <c r="AR206" s="131" t="s">
        <v>123</v>
      </c>
      <c r="AT206" s="131" t="s">
        <v>118</v>
      </c>
      <c r="AU206" s="131" t="s">
        <v>81</v>
      </c>
      <c r="AY206" s="13" t="s">
        <v>116</v>
      </c>
      <c r="BE206" s="132">
        <f>IF(N206="základní",J206,0)</f>
        <v>0</v>
      </c>
      <c r="BF206" s="132">
        <f>IF(N206="snížená",J206,0)</f>
        <v>0</v>
      </c>
      <c r="BG206" s="132">
        <f>IF(N206="zákl. přenesená",J206,0)</f>
        <v>0</v>
      </c>
      <c r="BH206" s="132">
        <f>IF(N206="sníž. přenesená",J206,0)</f>
        <v>0</v>
      </c>
      <c r="BI206" s="132">
        <f>IF(N206="nulová",J206,0)</f>
        <v>0</v>
      </c>
      <c r="BJ206" s="13" t="s">
        <v>79</v>
      </c>
      <c r="BK206" s="132">
        <f>ROUND(I206*H206,2)</f>
        <v>0</v>
      </c>
      <c r="BL206" s="13" t="s">
        <v>123</v>
      </c>
      <c r="BM206" s="131" t="s">
        <v>277</v>
      </c>
    </row>
    <row r="207" spans="2:65" s="1" customFormat="1" ht="19.5">
      <c r="B207" s="25"/>
      <c r="D207" s="133" t="s">
        <v>125</v>
      </c>
      <c r="F207" s="134" t="s">
        <v>276</v>
      </c>
      <c r="L207" s="25"/>
      <c r="M207" s="135"/>
      <c r="T207" s="49"/>
      <c r="AT207" s="13" t="s">
        <v>125</v>
      </c>
      <c r="AU207" s="13" t="s">
        <v>81</v>
      </c>
    </row>
    <row r="208" spans="2:65" s="1" customFormat="1" ht="11.25">
      <c r="B208" s="25"/>
      <c r="D208" s="136" t="s">
        <v>127</v>
      </c>
      <c r="F208" s="137" t="s">
        <v>278</v>
      </c>
      <c r="L208" s="25"/>
      <c r="M208" s="135"/>
      <c r="T208" s="49"/>
      <c r="AT208" s="13" t="s">
        <v>127</v>
      </c>
      <c r="AU208" s="13" t="s">
        <v>81</v>
      </c>
    </row>
    <row r="209" spans="2:65" s="1" customFormat="1" ht="22.15" customHeight="1">
      <c r="B209" s="120"/>
      <c r="C209" s="121" t="s">
        <v>279</v>
      </c>
      <c r="D209" s="121" t="s">
        <v>118</v>
      </c>
      <c r="E209" s="122" t="s">
        <v>280</v>
      </c>
      <c r="F209" s="123" t="s">
        <v>281</v>
      </c>
      <c r="G209" s="124" t="s">
        <v>282</v>
      </c>
      <c r="H209" s="125">
        <v>2</v>
      </c>
      <c r="I209" s="126"/>
      <c r="J209" s="126">
        <f>ROUND(I209*H209,2)</f>
        <v>0</v>
      </c>
      <c r="K209" s="123" t="s">
        <v>122</v>
      </c>
      <c r="L209" s="25"/>
      <c r="M209" s="127" t="s">
        <v>1</v>
      </c>
      <c r="N209" s="128" t="s">
        <v>36</v>
      </c>
      <c r="O209" s="129">
        <v>0.55700000000000005</v>
      </c>
      <c r="P209" s="129">
        <f>O209*H209</f>
        <v>1.1140000000000001</v>
      </c>
      <c r="Q209" s="129">
        <v>0</v>
      </c>
      <c r="R209" s="129">
        <f>Q209*H209</f>
        <v>0</v>
      </c>
      <c r="S209" s="129">
        <v>8.2000000000000003E-2</v>
      </c>
      <c r="T209" s="130">
        <f>S209*H209</f>
        <v>0.16400000000000001</v>
      </c>
      <c r="AR209" s="131" t="s">
        <v>123</v>
      </c>
      <c r="AT209" s="131" t="s">
        <v>118</v>
      </c>
      <c r="AU209" s="131" t="s">
        <v>81</v>
      </c>
      <c r="AY209" s="13" t="s">
        <v>116</v>
      </c>
      <c r="BE209" s="132">
        <f>IF(N209="základní",J209,0)</f>
        <v>0</v>
      </c>
      <c r="BF209" s="132">
        <f>IF(N209="snížená",J209,0)</f>
        <v>0</v>
      </c>
      <c r="BG209" s="132">
        <f>IF(N209="zákl. přenesená",J209,0)</f>
        <v>0</v>
      </c>
      <c r="BH209" s="132">
        <f>IF(N209="sníž. přenesená",J209,0)</f>
        <v>0</v>
      </c>
      <c r="BI209" s="132">
        <f>IF(N209="nulová",J209,0)</f>
        <v>0</v>
      </c>
      <c r="BJ209" s="13" t="s">
        <v>79</v>
      </c>
      <c r="BK209" s="132">
        <f>ROUND(I209*H209,2)</f>
        <v>0</v>
      </c>
      <c r="BL209" s="13" t="s">
        <v>123</v>
      </c>
      <c r="BM209" s="131" t="s">
        <v>283</v>
      </c>
    </row>
    <row r="210" spans="2:65" s="1" customFormat="1" ht="29.25">
      <c r="B210" s="25"/>
      <c r="D210" s="133" t="s">
        <v>125</v>
      </c>
      <c r="F210" s="134" t="s">
        <v>284</v>
      </c>
      <c r="L210" s="25"/>
      <c r="M210" s="135"/>
      <c r="T210" s="49"/>
      <c r="AT210" s="13" t="s">
        <v>125</v>
      </c>
      <c r="AU210" s="13" t="s">
        <v>81</v>
      </c>
    </row>
    <row r="211" spans="2:65" s="1" customFormat="1" ht="11.25">
      <c r="B211" s="25"/>
      <c r="D211" s="136" t="s">
        <v>127</v>
      </c>
      <c r="F211" s="137" t="s">
        <v>285</v>
      </c>
      <c r="L211" s="25"/>
      <c r="M211" s="135"/>
      <c r="T211" s="49"/>
      <c r="AT211" s="13" t="s">
        <v>127</v>
      </c>
      <c r="AU211" s="13" t="s">
        <v>81</v>
      </c>
    </row>
    <row r="212" spans="2:65" s="11" customFormat="1" ht="22.9" customHeight="1">
      <c r="B212" s="109"/>
      <c r="D212" s="110" t="s">
        <v>70</v>
      </c>
      <c r="E212" s="118" t="s">
        <v>286</v>
      </c>
      <c r="F212" s="118" t="s">
        <v>287</v>
      </c>
      <c r="J212" s="119">
        <f>BK212</f>
        <v>0</v>
      </c>
      <c r="L212" s="109"/>
      <c r="M212" s="113"/>
      <c r="P212" s="114">
        <f>SUM(P213:P227)</f>
        <v>186.71310000000003</v>
      </c>
      <c r="R212" s="114">
        <f>SUM(R213:R227)</f>
        <v>0</v>
      </c>
      <c r="T212" s="115">
        <f>SUM(T213:T227)</f>
        <v>0</v>
      </c>
      <c r="AR212" s="110" t="s">
        <v>79</v>
      </c>
      <c r="AT212" s="116" t="s">
        <v>70</v>
      </c>
      <c r="AU212" s="116" t="s">
        <v>79</v>
      </c>
      <c r="AY212" s="110" t="s">
        <v>116</v>
      </c>
      <c r="BK212" s="117">
        <f>SUM(BK213:BK227)</f>
        <v>0</v>
      </c>
    </row>
    <row r="213" spans="2:65" s="1" customFormat="1" ht="19.899999999999999" customHeight="1">
      <c r="B213" s="120"/>
      <c r="C213" s="121" t="s">
        <v>288</v>
      </c>
      <c r="D213" s="121" t="s">
        <v>118</v>
      </c>
      <c r="E213" s="122" t="s">
        <v>289</v>
      </c>
      <c r="F213" s="123" t="s">
        <v>290</v>
      </c>
      <c r="G213" s="124" t="s">
        <v>163</v>
      </c>
      <c r="H213" s="125">
        <v>1.2</v>
      </c>
      <c r="I213" s="126"/>
      <c r="J213" s="126">
        <f>ROUND(I213*H213,2)</f>
        <v>0</v>
      </c>
      <c r="K213" s="123" t="s">
        <v>122</v>
      </c>
      <c r="L213" s="25"/>
      <c r="M213" s="127" t="s">
        <v>1</v>
      </c>
      <c r="N213" s="128" t="s">
        <v>36</v>
      </c>
      <c r="O213" s="129">
        <v>0.03</v>
      </c>
      <c r="P213" s="129">
        <f>O213*H213</f>
        <v>3.5999999999999997E-2</v>
      </c>
      <c r="Q213" s="129">
        <v>0</v>
      </c>
      <c r="R213" s="129">
        <f>Q213*H213</f>
        <v>0</v>
      </c>
      <c r="S213" s="129">
        <v>0</v>
      </c>
      <c r="T213" s="130">
        <f>S213*H213</f>
        <v>0</v>
      </c>
      <c r="AR213" s="131" t="s">
        <v>123</v>
      </c>
      <c r="AT213" s="131" t="s">
        <v>118</v>
      </c>
      <c r="AU213" s="131" t="s">
        <v>81</v>
      </c>
      <c r="AY213" s="13" t="s">
        <v>116</v>
      </c>
      <c r="BE213" s="132">
        <f>IF(N213="základní",J213,0)</f>
        <v>0</v>
      </c>
      <c r="BF213" s="132">
        <f>IF(N213="snížená",J213,0)</f>
        <v>0</v>
      </c>
      <c r="BG213" s="132">
        <f>IF(N213="zákl. přenesená",J213,0)</f>
        <v>0</v>
      </c>
      <c r="BH213" s="132">
        <f>IF(N213="sníž. přenesená",J213,0)</f>
        <v>0</v>
      </c>
      <c r="BI213" s="132">
        <f>IF(N213="nulová",J213,0)</f>
        <v>0</v>
      </c>
      <c r="BJ213" s="13" t="s">
        <v>79</v>
      </c>
      <c r="BK213" s="132">
        <f>ROUND(I213*H213,2)</f>
        <v>0</v>
      </c>
      <c r="BL213" s="13" t="s">
        <v>123</v>
      </c>
      <c r="BM213" s="131" t="s">
        <v>291</v>
      </c>
    </row>
    <row r="214" spans="2:65" s="1" customFormat="1" ht="19.5">
      <c r="B214" s="25"/>
      <c r="D214" s="133" t="s">
        <v>125</v>
      </c>
      <c r="F214" s="134" t="s">
        <v>292</v>
      </c>
      <c r="L214" s="25"/>
      <c r="M214" s="135"/>
      <c r="T214" s="49"/>
      <c r="AT214" s="13" t="s">
        <v>125</v>
      </c>
      <c r="AU214" s="13" t="s">
        <v>81</v>
      </c>
    </row>
    <row r="215" spans="2:65" s="1" customFormat="1" ht="11.25">
      <c r="B215" s="25"/>
      <c r="D215" s="136" t="s">
        <v>127</v>
      </c>
      <c r="F215" s="137" t="s">
        <v>293</v>
      </c>
      <c r="L215" s="25"/>
      <c r="M215" s="135"/>
      <c r="T215" s="49"/>
      <c r="AT215" s="13" t="s">
        <v>127</v>
      </c>
      <c r="AU215" s="13" t="s">
        <v>81</v>
      </c>
    </row>
    <row r="216" spans="2:65" s="1" customFormat="1" ht="22.15" customHeight="1">
      <c r="B216" s="120"/>
      <c r="C216" s="121" t="s">
        <v>294</v>
      </c>
      <c r="D216" s="121" t="s">
        <v>118</v>
      </c>
      <c r="E216" s="122" t="s">
        <v>295</v>
      </c>
      <c r="F216" s="123" t="s">
        <v>296</v>
      </c>
      <c r="G216" s="124" t="s">
        <v>163</v>
      </c>
      <c r="H216" s="125">
        <v>10.8</v>
      </c>
      <c r="I216" s="126"/>
      <c r="J216" s="126">
        <f>ROUND(I216*H216,2)</f>
        <v>0</v>
      </c>
      <c r="K216" s="123" t="s">
        <v>122</v>
      </c>
      <c r="L216" s="25"/>
      <c r="M216" s="127" t="s">
        <v>1</v>
      </c>
      <c r="N216" s="128" t="s">
        <v>36</v>
      </c>
      <c r="O216" s="129">
        <v>2E-3</v>
      </c>
      <c r="P216" s="129">
        <f>O216*H216</f>
        <v>2.1600000000000001E-2</v>
      </c>
      <c r="Q216" s="129">
        <v>0</v>
      </c>
      <c r="R216" s="129">
        <f>Q216*H216</f>
        <v>0</v>
      </c>
      <c r="S216" s="129">
        <v>0</v>
      </c>
      <c r="T216" s="130">
        <f>S216*H216</f>
        <v>0</v>
      </c>
      <c r="AR216" s="131" t="s">
        <v>123</v>
      </c>
      <c r="AT216" s="131" t="s">
        <v>118</v>
      </c>
      <c r="AU216" s="131" t="s">
        <v>81</v>
      </c>
      <c r="AY216" s="13" t="s">
        <v>116</v>
      </c>
      <c r="BE216" s="132">
        <f>IF(N216="základní",J216,0)</f>
        <v>0</v>
      </c>
      <c r="BF216" s="132">
        <f>IF(N216="snížená",J216,0)</f>
        <v>0</v>
      </c>
      <c r="BG216" s="132">
        <f>IF(N216="zákl. přenesená",J216,0)</f>
        <v>0</v>
      </c>
      <c r="BH216" s="132">
        <f>IF(N216="sníž. přenesená",J216,0)</f>
        <v>0</v>
      </c>
      <c r="BI216" s="132">
        <f>IF(N216="nulová",J216,0)</f>
        <v>0</v>
      </c>
      <c r="BJ216" s="13" t="s">
        <v>79</v>
      </c>
      <c r="BK216" s="132">
        <f>ROUND(I216*H216,2)</f>
        <v>0</v>
      </c>
      <c r="BL216" s="13" t="s">
        <v>123</v>
      </c>
      <c r="BM216" s="131" t="s">
        <v>297</v>
      </c>
    </row>
    <row r="217" spans="2:65" s="1" customFormat="1" ht="19.5">
      <c r="B217" s="25"/>
      <c r="D217" s="133" t="s">
        <v>125</v>
      </c>
      <c r="F217" s="134" t="s">
        <v>298</v>
      </c>
      <c r="L217" s="25"/>
      <c r="M217" s="135"/>
      <c r="T217" s="49"/>
      <c r="AT217" s="13" t="s">
        <v>125</v>
      </c>
      <c r="AU217" s="13" t="s">
        <v>81</v>
      </c>
    </row>
    <row r="218" spans="2:65" s="1" customFormat="1" ht="11.25">
      <c r="B218" s="25"/>
      <c r="D218" s="136" t="s">
        <v>127</v>
      </c>
      <c r="F218" s="137" t="s">
        <v>299</v>
      </c>
      <c r="L218" s="25"/>
      <c r="M218" s="135"/>
      <c r="T218" s="49"/>
      <c r="AT218" s="13" t="s">
        <v>127</v>
      </c>
      <c r="AU218" s="13" t="s">
        <v>81</v>
      </c>
    </row>
    <row r="219" spans="2:65" s="1" customFormat="1" ht="14.45" customHeight="1">
      <c r="B219" s="120"/>
      <c r="C219" s="121" t="s">
        <v>300</v>
      </c>
      <c r="D219" s="121" t="s">
        <v>118</v>
      </c>
      <c r="E219" s="122" t="s">
        <v>301</v>
      </c>
      <c r="F219" s="123" t="s">
        <v>302</v>
      </c>
      <c r="G219" s="124" t="s">
        <v>163</v>
      </c>
      <c r="H219" s="125">
        <v>214.3</v>
      </c>
      <c r="I219" s="126"/>
      <c r="J219" s="126">
        <f>ROUND(I219*H219,2)</f>
        <v>0</v>
      </c>
      <c r="K219" s="123" t="s">
        <v>122</v>
      </c>
      <c r="L219" s="25"/>
      <c r="M219" s="127" t="s">
        <v>1</v>
      </c>
      <c r="N219" s="128" t="s">
        <v>36</v>
      </c>
      <c r="O219" s="129">
        <v>0.83499999999999996</v>
      </c>
      <c r="P219" s="129">
        <f>O219*H219</f>
        <v>178.94050000000001</v>
      </c>
      <c r="Q219" s="129">
        <v>0</v>
      </c>
      <c r="R219" s="129">
        <f>Q219*H219</f>
        <v>0</v>
      </c>
      <c r="S219" s="129">
        <v>0</v>
      </c>
      <c r="T219" s="130">
        <f>S219*H219</f>
        <v>0</v>
      </c>
      <c r="AR219" s="131" t="s">
        <v>123</v>
      </c>
      <c r="AT219" s="131" t="s">
        <v>118</v>
      </c>
      <c r="AU219" s="131" t="s">
        <v>81</v>
      </c>
      <c r="AY219" s="13" t="s">
        <v>116</v>
      </c>
      <c r="BE219" s="132">
        <f>IF(N219="základní",J219,0)</f>
        <v>0</v>
      </c>
      <c r="BF219" s="132">
        <f>IF(N219="snížená",J219,0)</f>
        <v>0</v>
      </c>
      <c r="BG219" s="132">
        <f>IF(N219="zákl. přenesená",J219,0)</f>
        <v>0</v>
      </c>
      <c r="BH219" s="132">
        <f>IF(N219="sníž. přenesená",J219,0)</f>
        <v>0</v>
      </c>
      <c r="BI219" s="132">
        <f>IF(N219="nulová",J219,0)</f>
        <v>0</v>
      </c>
      <c r="BJ219" s="13" t="s">
        <v>79</v>
      </c>
      <c r="BK219" s="132">
        <f>ROUND(I219*H219,2)</f>
        <v>0</v>
      </c>
      <c r="BL219" s="13" t="s">
        <v>123</v>
      </c>
      <c r="BM219" s="131" t="s">
        <v>303</v>
      </c>
    </row>
    <row r="220" spans="2:65" s="1" customFormat="1" ht="19.5">
      <c r="B220" s="25"/>
      <c r="D220" s="133" t="s">
        <v>125</v>
      </c>
      <c r="F220" s="134" t="s">
        <v>304</v>
      </c>
      <c r="L220" s="25"/>
      <c r="M220" s="135"/>
      <c r="T220" s="49"/>
      <c r="AT220" s="13" t="s">
        <v>125</v>
      </c>
      <c r="AU220" s="13" t="s">
        <v>81</v>
      </c>
    </row>
    <row r="221" spans="2:65" s="1" customFormat="1" ht="11.25">
      <c r="B221" s="25"/>
      <c r="D221" s="136" t="s">
        <v>127</v>
      </c>
      <c r="F221" s="137" t="s">
        <v>305</v>
      </c>
      <c r="L221" s="25"/>
      <c r="M221" s="135"/>
      <c r="T221" s="49"/>
      <c r="AT221" s="13" t="s">
        <v>127</v>
      </c>
      <c r="AU221" s="13" t="s">
        <v>81</v>
      </c>
    </row>
    <row r="222" spans="2:65" s="1" customFormat="1" ht="22.15" customHeight="1">
      <c r="B222" s="120"/>
      <c r="C222" s="121" t="s">
        <v>306</v>
      </c>
      <c r="D222" s="121" t="s">
        <v>118</v>
      </c>
      <c r="E222" s="122" t="s">
        <v>307</v>
      </c>
      <c r="F222" s="123" t="s">
        <v>308</v>
      </c>
      <c r="G222" s="124" t="s">
        <v>163</v>
      </c>
      <c r="H222" s="125">
        <v>1928.75</v>
      </c>
      <c r="I222" s="126"/>
      <c r="J222" s="126">
        <f>ROUND(I222*H222,2)</f>
        <v>0</v>
      </c>
      <c r="K222" s="123" t="s">
        <v>122</v>
      </c>
      <c r="L222" s="25"/>
      <c r="M222" s="127" t="s">
        <v>1</v>
      </c>
      <c r="N222" s="128" t="s">
        <v>36</v>
      </c>
      <c r="O222" s="129">
        <v>4.0000000000000001E-3</v>
      </c>
      <c r="P222" s="129">
        <f>O222*H222</f>
        <v>7.7149999999999999</v>
      </c>
      <c r="Q222" s="129">
        <v>0</v>
      </c>
      <c r="R222" s="129">
        <f>Q222*H222</f>
        <v>0</v>
      </c>
      <c r="S222" s="129">
        <v>0</v>
      </c>
      <c r="T222" s="130">
        <f>S222*H222</f>
        <v>0</v>
      </c>
      <c r="AR222" s="131" t="s">
        <v>123</v>
      </c>
      <c r="AT222" s="131" t="s">
        <v>118</v>
      </c>
      <c r="AU222" s="131" t="s">
        <v>81</v>
      </c>
      <c r="AY222" s="13" t="s">
        <v>116</v>
      </c>
      <c r="BE222" s="132">
        <f>IF(N222="základní",J222,0)</f>
        <v>0</v>
      </c>
      <c r="BF222" s="132">
        <f>IF(N222="snížená",J222,0)</f>
        <v>0</v>
      </c>
      <c r="BG222" s="132">
        <f>IF(N222="zákl. přenesená",J222,0)</f>
        <v>0</v>
      </c>
      <c r="BH222" s="132">
        <f>IF(N222="sníž. přenesená",J222,0)</f>
        <v>0</v>
      </c>
      <c r="BI222" s="132">
        <f>IF(N222="nulová",J222,0)</f>
        <v>0</v>
      </c>
      <c r="BJ222" s="13" t="s">
        <v>79</v>
      </c>
      <c r="BK222" s="132">
        <f>ROUND(I222*H222,2)</f>
        <v>0</v>
      </c>
      <c r="BL222" s="13" t="s">
        <v>123</v>
      </c>
      <c r="BM222" s="131" t="s">
        <v>309</v>
      </c>
    </row>
    <row r="223" spans="2:65" s="1" customFormat="1" ht="29.25">
      <c r="B223" s="25"/>
      <c r="D223" s="133" t="s">
        <v>125</v>
      </c>
      <c r="F223" s="134" t="s">
        <v>310</v>
      </c>
      <c r="L223" s="25"/>
      <c r="M223" s="135"/>
      <c r="T223" s="49"/>
      <c r="AT223" s="13" t="s">
        <v>125</v>
      </c>
      <c r="AU223" s="13" t="s">
        <v>81</v>
      </c>
    </row>
    <row r="224" spans="2:65" s="1" customFormat="1" ht="11.25">
      <c r="B224" s="25"/>
      <c r="D224" s="136" t="s">
        <v>127</v>
      </c>
      <c r="F224" s="137" t="s">
        <v>311</v>
      </c>
      <c r="L224" s="25"/>
      <c r="M224" s="135"/>
      <c r="T224" s="49"/>
      <c r="AT224" s="13" t="s">
        <v>127</v>
      </c>
      <c r="AU224" s="13" t="s">
        <v>81</v>
      </c>
    </row>
    <row r="225" spans="2:65" s="1" customFormat="1" ht="34.9" customHeight="1">
      <c r="B225" s="120"/>
      <c r="C225" s="121" t="s">
        <v>312</v>
      </c>
      <c r="D225" s="121" t="s">
        <v>118</v>
      </c>
      <c r="E225" s="122" t="s">
        <v>313</v>
      </c>
      <c r="F225" s="123" t="s">
        <v>314</v>
      </c>
      <c r="G225" s="124" t="s">
        <v>163</v>
      </c>
      <c r="H225" s="125">
        <v>215.07</v>
      </c>
      <c r="I225" s="126"/>
      <c r="J225" s="126">
        <f>ROUND(I225*H225,2)</f>
        <v>0</v>
      </c>
      <c r="K225" s="123" t="s">
        <v>122</v>
      </c>
      <c r="L225" s="25"/>
      <c r="M225" s="127" t="s">
        <v>1</v>
      </c>
      <c r="N225" s="128" t="s">
        <v>36</v>
      </c>
      <c r="O225" s="129">
        <v>0</v>
      </c>
      <c r="P225" s="129">
        <f>O225*H225</f>
        <v>0</v>
      </c>
      <c r="Q225" s="129">
        <v>0</v>
      </c>
      <c r="R225" s="129">
        <f>Q225*H225</f>
        <v>0</v>
      </c>
      <c r="S225" s="129">
        <v>0</v>
      </c>
      <c r="T225" s="130">
        <f>S225*H225</f>
        <v>0</v>
      </c>
      <c r="AR225" s="131" t="s">
        <v>123</v>
      </c>
      <c r="AT225" s="131" t="s">
        <v>118</v>
      </c>
      <c r="AU225" s="131" t="s">
        <v>81</v>
      </c>
      <c r="AY225" s="13" t="s">
        <v>116</v>
      </c>
      <c r="BE225" s="132">
        <f>IF(N225="základní",J225,0)</f>
        <v>0</v>
      </c>
      <c r="BF225" s="132">
        <f>IF(N225="snížená",J225,0)</f>
        <v>0</v>
      </c>
      <c r="BG225" s="132">
        <f>IF(N225="zákl. přenesená",J225,0)</f>
        <v>0</v>
      </c>
      <c r="BH225" s="132">
        <f>IF(N225="sníž. přenesená",J225,0)</f>
        <v>0</v>
      </c>
      <c r="BI225" s="132">
        <f>IF(N225="nulová",J225,0)</f>
        <v>0</v>
      </c>
      <c r="BJ225" s="13" t="s">
        <v>79</v>
      </c>
      <c r="BK225" s="132">
        <f>ROUND(I225*H225,2)</f>
        <v>0</v>
      </c>
      <c r="BL225" s="13" t="s">
        <v>123</v>
      </c>
      <c r="BM225" s="131" t="s">
        <v>315</v>
      </c>
    </row>
    <row r="226" spans="2:65" s="1" customFormat="1" ht="29.25">
      <c r="B226" s="25"/>
      <c r="D226" s="133" t="s">
        <v>125</v>
      </c>
      <c r="F226" s="134" t="s">
        <v>316</v>
      </c>
      <c r="L226" s="25"/>
      <c r="M226" s="135"/>
      <c r="T226" s="49"/>
      <c r="AT226" s="13" t="s">
        <v>125</v>
      </c>
      <c r="AU226" s="13" t="s">
        <v>81</v>
      </c>
    </row>
    <row r="227" spans="2:65" s="1" customFormat="1" ht="11.25">
      <c r="B227" s="25"/>
      <c r="D227" s="136" t="s">
        <v>127</v>
      </c>
      <c r="F227" s="137" t="s">
        <v>317</v>
      </c>
      <c r="L227" s="25"/>
      <c r="M227" s="135"/>
      <c r="T227" s="49"/>
      <c r="AT227" s="13" t="s">
        <v>127</v>
      </c>
      <c r="AU227" s="13" t="s">
        <v>81</v>
      </c>
    </row>
    <row r="228" spans="2:65" s="11" customFormat="1" ht="22.9" customHeight="1">
      <c r="B228" s="109"/>
      <c r="D228" s="110" t="s">
        <v>70</v>
      </c>
      <c r="E228" s="118" t="s">
        <v>318</v>
      </c>
      <c r="F228" s="118" t="s">
        <v>319</v>
      </c>
      <c r="J228" s="119">
        <f>BK228</f>
        <v>0</v>
      </c>
      <c r="L228" s="109"/>
      <c r="M228" s="113"/>
      <c r="P228" s="114">
        <f>SUM(P229:P231)</f>
        <v>148.348578</v>
      </c>
      <c r="R228" s="114">
        <f>SUM(R229:R231)</f>
        <v>0</v>
      </c>
      <c r="T228" s="115">
        <f>SUM(T229:T231)</f>
        <v>0</v>
      </c>
      <c r="AR228" s="110" t="s">
        <v>79</v>
      </c>
      <c r="AT228" s="116" t="s">
        <v>70</v>
      </c>
      <c r="AU228" s="116" t="s">
        <v>79</v>
      </c>
      <c r="AY228" s="110" t="s">
        <v>116</v>
      </c>
      <c r="BK228" s="117">
        <f>SUM(BK229:BK231)</f>
        <v>0</v>
      </c>
    </row>
    <row r="229" spans="2:65" s="1" customFormat="1" ht="22.15" customHeight="1">
      <c r="B229" s="120"/>
      <c r="C229" s="121" t="s">
        <v>320</v>
      </c>
      <c r="D229" s="121" t="s">
        <v>118</v>
      </c>
      <c r="E229" s="122" t="s">
        <v>321</v>
      </c>
      <c r="F229" s="123" t="s">
        <v>322</v>
      </c>
      <c r="G229" s="124" t="s">
        <v>163</v>
      </c>
      <c r="H229" s="125">
        <v>373.67399999999998</v>
      </c>
      <c r="I229" s="126"/>
      <c r="J229" s="126">
        <f>ROUND(I229*H229,2)</f>
        <v>0</v>
      </c>
      <c r="K229" s="123" t="s">
        <v>122</v>
      </c>
      <c r="L229" s="25"/>
      <c r="M229" s="127" t="s">
        <v>1</v>
      </c>
      <c r="N229" s="128" t="s">
        <v>36</v>
      </c>
      <c r="O229" s="129">
        <v>0.39700000000000002</v>
      </c>
      <c r="P229" s="129">
        <f>O229*H229</f>
        <v>148.348578</v>
      </c>
      <c r="Q229" s="129">
        <v>0</v>
      </c>
      <c r="R229" s="129">
        <f>Q229*H229</f>
        <v>0</v>
      </c>
      <c r="S229" s="129">
        <v>0</v>
      </c>
      <c r="T229" s="130">
        <f>S229*H229</f>
        <v>0</v>
      </c>
      <c r="AR229" s="131" t="s">
        <v>123</v>
      </c>
      <c r="AT229" s="131" t="s">
        <v>118</v>
      </c>
      <c r="AU229" s="131" t="s">
        <v>81</v>
      </c>
      <c r="AY229" s="13" t="s">
        <v>116</v>
      </c>
      <c r="BE229" s="132">
        <f>IF(N229="základní",J229,0)</f>
        <v>0</v>
      </c>
      <c r="BF229" s="132">
        <f>IF(N229="snížená",J229,0)</f>
        <v>0</v>
      </c>
      <c r="BG229" s="132">
        <f>IF(N229="zákl. přenesená",J229,0)</f>
        <v>0</v>
      </c>
      <c r="BH229" s="132">
        <f>IF(N229="sníž. přenesená",J229,0)</f>
        <v>0</v>
      </c>
      <c r="BI229" s="132">
        <f>IF(N229="nulová",J229,0)</f>
        <v>0</v>
      </c>
      <c r="BJ229" s="13" t="s">
        <v>79</v>
      </c>
      <c r="BK229" s="132">
        <f>ROUND(I229*H229,2)</f>
        <v>0</v>
      </c>
      <c r="BL229" s="13" t="s">
        <v>123</v>
      </c>
      <c r="BM229" s="131" t="s">
        <v>323</v>
      </c>
    </row>
    <row r="230" spans="2:65" s="1" customFormat="1" ht="19.5">
      <c r="B230" s="25"/>
      <c r="D230" s="133" t="s">
        <v>125</v>
      </c>
      <c r="F230" s="134" t="s">
        <v>324</v>
      </c>
      <c r="L230" s="25"/>
      <c r="M230" s="135"/>
      <c r="T230" s="49"/>
      <c r="AT230" s="13" t="s">
        <v>125</v>
      </c>
      <c r="AU230" s="13" t="s">
        <v>81</v>
      </c>
    </row>
    <row r="231" spans="2:65" s="1" customFormat="1" ht="11.25">
      <c r="B231" s="25"/>
      <c r="D231" s="136" t="s">
        <v>127</v>
      </c>
      <c r="F231" s="137" t="s">
        <v>325</v>
      </c>
      <c r="L231" s="25"/>
      <c r="M231" s="135"/>
      <c r="T231" s="49"/>
      <c r="AT231" s="13" t="s">
        <v>127</v>
      </c>
      <c r="AU231" s="13" t="s">
        <v>81</v>
      </c>
    </row>
    <row r="232" spans="2:65" s="11" customFormat="1" ht="25.9" customHeight="1">
      <c r="B232" s="109"/>
      <c r="D232" s="110" t="s">
        <v>70</v>
      </c>
      <c r="E232" s="111" t="s">
        <v>326</v>
      </c>
      <c r="F232" s="111" t="s">
        <v>327</v>
      </c>
      <c r="J232" s="112">
        <f>BK232</f>
        <v>0</v>
      </c>
      <c r="L232" s="109"/>
      <c r="M232" s="113"/>
      <c r="P232" s="114">
        <f>P233+P245+P249+P253</f>
        <v>0</v>
      </c>
      <c r="R232" s="114">
        <f>R233+R245+R249+R253</f>
        <v>0</v>
      </c>
      <c r="T232" s="115">
        <f>T233+T245+T249+T253</f>
        <v>0</v>
      </c>
      <c r="AR232" s="110" t="s">
        <v>146</v>
      </c>
      <c r="AT232" s="116" t="s">
        <v>70</v>
      </c>
      <c r="AU232" s="116" t="s">
        <v>71</v>
      </c>
      <c r="AY232" s="110" t="s">
        <v>116</v>
      </c>
      <c r="BK232" s="117">
        <f>BK233+BK245+BK249+BK253</f>
        <v>0</v>
      </c>
    </row>
    <row r="233" spans="2:65" s="11" customFormat="1" ht="22.9" customHeight="1">
      <c r="B233" s="109"/>
      <c r="D233" s="110" t="s">
        <v>70</v>
      </c>
      <c r="E233" s="118" t="s">
        <v>328</v>
      </c>
      <c r="F233" s="118" t="s">
        <v>329</v>
      </c>
      <c r="J233" s="119">
        <f>BK233</f>
        <v>0</v>
      </c>
      <c r="L233" s="109"/>
      <c r="M233" s="113"/>
      <c r="P233" s="114">
        <f>SUM(P234:P244)</f>
        <v>0</v>
      </c>
      <c r="R233" s="114">
        <f>SUM(R234:R244)</f>
        <v>0</v>
      </c>
      <c r="T233" s="115">
        <f>SUM(T234:T244)</f>
        <v>0</v>
      </c>
      <c r="AR233" s="110" t="s">
        <v>146</v>
      </c>
      <c r="AT233" s="116" t="s">
        <v>70</v>
      </c>
      <c r="AU233" s="116" t="s">
        <v>79</v>
      </c>
      <c r="AY233" s="110" t="s">
        <v>116</v>
      </c>
      <c r="BK233" s="117">
        <f>SUM(BK234:BK244)</f>
        <v>0</v>
      </c>
    </row>
    <row r="234" spans="2:65" s="1" customFormat="1" ht="14.45" customHeight="1">
      <c r="B234" s="120"/>
      <c r="C234" s="121" t="s">
        <v>330</v>
      </c>
      <c r="D234" s="121" t="s">
        <v>118</v>
      </c>
      <c r="E234" s="122" t="s">
        <v>331</v>
      </c>
      <c r="F234" s="123" t="s">
        <v>332</v>
      </c>
      <c r="G234" s="124" t="s">
        <v>333</v>
      </c>
      <c r="H234" s="125">
        <v>1</v>
      </c>
      <c r="I234" s="126"/>
      <c r="J234" s="126">
        <f>ROUND(I234*H234,2)</f>
        <v>0</v>
      </c>
      <c r="K234" s="123" t="s">
        <v>122</v>
      </c>
      <c r="L234" s="25"/>
      <c r="M234" s="127" t="s">
        <v>1</v>
      </c>
      <c r="N234" s="128" t="s">
        <v>36</v>
      </c>
      <c r="O234" s="129">
        <v>0</v>
      </c>
      <c r="P234" s="129">
        <f>O234*H234</f>
        <v>0</v>
      </c>
      <c r="Q234" s="129">
        <v>0</v>
      </c>
      <c r="R234" s="129">
        <f>Q234*H234</f>
        <v>0</v>
      </c>
      <c r="S234" s="129">
        <v>0</v>
      </c>
      <c r="T234" s="130">
        <f>S234*H234</f>
        <v>0</v>
      </c>
      <c r="AR234" s="131" t="s">
        <v>334</v>
      </c>
      <c r="AT234" s="131" t="s">
        <v>118</v>
      </c>
      <c r="AU234" s="131" t="s">
        <v>81</v>
      </c>
      <c r="AY234" s="13" t="s">
        <v>116</v>
      </c>
      <c r="BE234" s="132">
        <f>IF(N234="základní",J234,0)</f>
        <v>0</v>
      </c>
      <c r="BF234" s="132">
        <f>IF(N234="snížená",J234,0)</f>
        <v>0</v>
      </c>
      <c r="BG234" s="132">
        <f>IF(N234="zákl. přenesená",J234,0)</f>
        <v>0</v>
      </c>
      <c r="BH234" s="132">
        <f>IF(N234="sníž. přenesená",J234,0)</f>
        <v>0</v>
      </c>
      <c r="BI234" s="132">
        <f>IF(N234="nulová",J234,0)</f>
        <v>0</v>
      </c>
      <c r="BJ234" s="13" t="s">
        <v>79</v>
      </c>
      <c r="BK234" s="132">
        <f>ROUND(I234*H234,2)</f>
        <v>0</v>
      </c>
      <c r="BL234" s="13" t="s">
        <v>334</v>
      </c>
      <c r="BM234" s="131" t="s">
        <v>335</v>
      </c>
    </row>
    <row r="235" spans="2:65" s="1" customFormat="1" ht="11.25">
      <c r="B235" s="25"/>
      <c r="D235" s="133" t="s">
        <v>125</v>
      </c>
      <c r="F235" s="134" t="s">
        <v>332</v>
      </c>
      <c r="L235" s="25"/>
      <c r="M235" s="135"/>
      <c r="T235" s="49"/>
      <c r="AT235" s="13" t="s">
        <v>125</v>
      </c>
      <c r="AU235" s="13" t="s">
        <v>81</v>
      </c>
    </row>
    <row r="236" spans="2:65" s="1" customFormat="1" ht="11.25">
      <c r="B236" s="25"/>
      <c r="D236" s="136" t="s">
        <v>127</v>
      </c>
      <c r="F236" s="137" t="s">
        <v>336</v>
      </c>
      <c r="L236" s="25"/>
      <c r="M236" s="135"/>
      <c r="T236" s="49"/>
      <c r="AT236" s="13" t="s">
        <v>127</v>
      </c>
      <c r="AU236" s="13" t="s">
        <v>81</v>
      </c>
    </row>
    <row r="237" spans="2:65" s="1" customFormat="1" ht="19.5">
      <c r="B237" s="25"/>
      <c r="D237" s="133" t="s">
        <v>238</v>
      </c>
      <c r="F237" s="147" t="s">
        <v>337</v>
      </c>
      <c r="L237" s="25"/>
      <c r="M237" s="135"/>
      <c r="T237" s="49"/>
      <c r="AT237" s="13" t="s">
        <v>238</v>
      </c>
      <c r="AU237" s="13" t="s">
        <v>81</v>
      </c>
    </row>
    <row r="238" spans="2:65" s="1" customFormat="1" ht="14.45" customHeight="1">
      <c r="B238" s="120"/>
      <c r="C238" s="121" t="s">
        <v>338</v>
      </c>
      <c r="D238" s="121" t="s">
        <v>118</v>
      </c>
      <c r="E238" s="122" t="s">
        <v>339</v>
      </c>
      <c r="F238" s="123" t="s">
        <v>340</v>
      </c>
      <c r="G238" s="124" t="s">
        <v>333</v>
      </c>
      <c r="H238" s="125">
        <v>1</v>
      </c>
      <c r="I238" s="126"/>
      <c r="J238" s="126">
        <f>ROUND(I238*H238,2)</f>
        <v>0</v>
      </c>
      <c r="K238" s="123" t="s">
        <v>122</v>
      </c>
      <c r="L238" s="25"/>
      <c r="M238" s="127" t="s">
        <v>1</v>
      </c>
      <c r="N238" s="128" t="s">
        <v>36</v>
      </c>
      <c r="O238" s="129">
        <v>0</v>
      </c>
      <c r="P238" s="129">
        <f>O238*H238</f>
        <v>0</v>
      </c>
      <c r="Q238" s="129">
        <v>0</v>
      </c>
      <c r="R238" s="129">
        <f>Q238*H238</f>
        <v>0</v>
      </c>
      <c r="S238" s="129">
        <v>0</v>
      </c>
      <c r="T238" s="130">
        <f>S238*H238</f>
        <v>0</v>
      </c>
      <c r="AR238" s="131" t="s">
        <v>334</v>
      </c>
      <c r="AT238" s="131" t="s">
        <v>118</v>
      </c>
      <c r="AU238" s="131" t="s">
        <v>81</v>
      </c>
      <c r="AY238" s="13" t="s">
        <v>116</v>
      </c>
      <c r="BE238" s="132">
        <f>IF(N238="základní",J238,0)</f>
        <v>0</v>
      </c>
      <c r="BF238" s="132">
        <f>IF(N238="snížená",J238,0)</f>
        <v>0</v>
      </c>
      <c r="BG238" s="132">
        <f>IF(N238="zákl. přenesená",J238,0)</f>
        <v>0</v>
      </c>
      <c r="BH238" s="132">
        <f>IF(N238="sníž. přenesená",J238,0)</f>
        <v>0</v>
      </c>
      <c r="BI238" s="132">
        <f>IF(N238="nulová",J238,0)</f>
        <v>0</v>
      </c>
      <c r="BJ238" s="13" t="s">
        <v>79</v>
      </c>
      <c r="BK238" s="132">
        <f>ROUND(I238*H238,2)</f>
        <v>0</v>
      </c>
      <c r="BL238" s="13" t="s">
        <v>334</v>
      </c>
      <c r="BM238" s="131" t="s">
        <v>341</v>
      </c>
    </row>
    <row r="239" spans="2:65" s="1" customFormat="1" ht="11.25">
      <c r="B239" s="25"/>
      <c r="D239" s="133" t="s">
        <v>125</v>
      </c>
      <c r="F239" s="134" t="s">
        <v>340</v>
      </c>
      <c r="L239" s="25"/>
      <c r="M239" s="135"/>
      <c r="T239" s="49"/>
      <c r="AT239" s="13" t="s">
        <v>125</v>
      </c>
      <c r="AU239" s="13" t="s">
        <v>81</v>
      </c>
    </row>
    <row r="240" spans="2:65" s="1" customFormat="1" ht="11.25">
      <c r="B240" s="25"/>
      <c r="D240" s="136" t="s">
        <v>127</v>
      </c>
      <c r="F240" s="137" t="s">
        <v>342</v>
      </c>
      <c r="L240" s="25"/>
      <c r="M240" s="135"/>
      <c r="T240" s="49"/>
      <c r="AT240" s="13" t="s">
        <v>127</v>
      </c>
      <c r="AU240" s="13" t="s">
        <v>81</v>
      </c>
    </row>
    <row r="241" spans="2:65" s="1" customFormat="1" ht="19.5">
      <c r="B241" s="25"/>
      <c r="D241" s="133" t="s">
        <v>238</v>
      </c>
      <c r="F241" s="147" t="s">
        <v>343</v>
      </c>
      <c r="L241" s="25"/>
      <c r="M241" s="135"/>
      <c r="T241" s="49"/>
      <c r="AT241" s="13" t="s">
        <v>238</v>
      </c>
      <c r="AU241" s="13" t="s">
        <v>81</v>
      </c>
    </row>
    <row r="242" spans="2:65" s="1" customFormat="1" ht="14.45" customHeight="1">
      <c r="B242" s="120"/>
      <c r="C242" s="121" t="s">
        <v>344</v>
      </c>
      <c r="D242" s="121" t="s">
        <v>118</v>
      </c>
      <c r="E242" s="122" t="s">
        <v>345</v>
      </c>
      <c r="F242" s="123" t="s">
        <v>346</v>
      </c>
      <c r="G242" s="124" t="s">
        <v>333</v>
      </c>
      <c r="H242" s="125">
        <v>1</v>
      </c>
      <c r="I242" s="126"/>
      <c r="J242" s="126">
        <f>ROUND(I242*H242,2)</f>
        <v>0</v>
      </c>
      <c r="K242" s="123" t="s">
        <v>122</v>
      </c>
      <c r="L242" s="25"/>
      <c r="M242" s="127" t="s">
        <v>1</v>
      </c>
      <c r="N242" s="128" t="s">
        <v>36</v>
      </c>
      <c r="O242" s="129">
        <v>0</v>
      </c>
      <c r="P242" s="129">
        <f>O242*H242</f>
        <v>0</v>
      </c>
      <c r="Q242" s="129">
        <v>0</v>
      </c>
      <c r="R242" s="129">
        <f>Q242*H242</f>
        <v>0</v>
      </c>
      <c r="S242" s="129">
        <v>0</v>
      </c>
      <c r="T242" s="130">
        <f>S242*H242</f>
        <v>0</v>
      </c>
      <c r="AR242" s="131" t="s">
        <v>334</v>
      </c>
      <c r="AT242" s="131" t="s">
        <v>118</v>
      </c>
      <c r="AU242" s="131" t="s">
        <v>81</v>
      </c>
      <c r="AY242" s="13" t="s">
        <v>116</v>
      </c>
      <c r="BE242" s="132">
        <f>IF(N242="základní",J242,0)</f>
        <v>0</v>
      </c>
      <c r="BF242" s="132">
        <f>IF(N242="snížená",J242,0)</f>
        <v>0</v>
      </c>
      <c r="BG242" s="132">
        <f>IF(N242="zákl. přenesená",J242,0)</f>
        <v>0</v>
      </c>
      <c r="BH242" s="132">
        <f>IF(N242="sníž. přenesená",J242,0)</f>
        <v>0</v>
      </c>
      <c r="BI242" s="132">
        <f>IF(N242="nulová",J242,0)</f>
        <v>0</v>
      </c>
      <c r="BJ242" s="13" t="s">
        <v>79</v>
      </c>
      <c r="BK242" s="132">
        <f>ROUND(I242*H242,2)</f>
        <v>0</v>
      </c>
      <c r="BL242" s="13" t="s">
        <v>334</v>
      </c>
      <c r="BM242" s="131" t="s">
        <v>347</v>
      </c>
    </row>
    <row r="243" spans="2:65" s="1" customFormat="1" ht="11.25">
      <c r="B243" s="25"/>
      <c r="D243" s="133" t="s">
        <v>125</v>
      </c>
      <c r="F243" s="134" t="s">
        <v>346</v>
      </c>
      <c r="L243" s="25"/>
      <c r="M243" s="135"/>
      <c r="T243" s="49"/>
      <c r="AT243" s="13" t="s">
        <v>125</v>
      </c>
      <c r="AU243" s="13" t="s">
        <v>81</v>
      </c>
    </row>
    <row r="244" spans="2:65" s="1" customFormat="1" ht="11.25">
      <c r="B244" s="25"/>
      <c r="D244" s="136" t="s">
        <v>127</v>
      </c>
      <c r="F244" s="137" t="s">
        <v>348</v>
      </c>
      <c r="L244" s="25"/>
      <c r="M244" s="135"/>
      <c r="T244" s="49"/>
      <c r="AT244" s="13" t="s">
        <v>127</v>
      </c>
      <c r="AU244" s="13" t="s">
        <v>81</v>
      </c>
    </row>
    <row r="245" spans="2:65" s="11" customFormat="1" ht="22.9" customHeight="1">
      <c r="B245" s="109"/>
      <c r="D245" s="110" t="s">
        <v>70</v>
      </c>
      <c r="E245" s="118" t="s">
        <v>349</v>
      </c>
      <c r="F245" s="118" t="s">
        <v>350</v>
      </c>
      <c r="J245" s="119">
        <f>BK245</f>
        <v>0</v>
      </c>
      <c r="L245" s="109"/>
      <c r="M245" s="113"/>
      <c r="P245" s="114">
        <f>SUM(P246:P248)</f>
        <v>0</v>
      </c>
      <c r="R245" s="114">
        <f>SUM(R246:R248)</f>
        <v>0</v>
      </c>
      <c r="T245" s="115">
        <f>SUM(T246:T248)</f>
        <v>0</v>
      </c>
      <c r="AR245" s="110" t="s">
        <v>146</v>
      </c>
      <c r="AT245" s="116" t="s">
        <v>70</v>
      </c>
      <c r="AU245" s="116" t="s">
        <v>79</v>
      </c>
      <c r="AY245" s="110" t="s">
        <v>116</v>
      </c>
      <c r="BK245" s="117">
        <f>SUM(BK246:BK248)</f>
        <v>0</v>
      </c>
    </row>
    <row r="246" spans="2:65" s="1" customFormat="1" ht="14.45" customHeight="1">
      <c r="B246" s="120"/>
      <c r="C246" s="121" t="s">
        <v>351</v>
      </c>
      <c r="D246" s="121" t="s">
        <v>118</v>
      </c>
      <c r="E246" s="122" t="s">
        <v>352</v>
      </c>
      <c r="F246" s="123" t="s">
        <v>350</v>
      </c>
      <c r="G246" s="124" t="s">
        <v>333</v>
      </c>
      <c r="H246" s="125">
        <v>1</v>
      </c>
      <c r="I246" s="126"/>
      <c r="J246" s="126">
        <f>ROUND(I246*H246,2)</f>
        <v>0</v>
      </c>
      <c r="K246" s="123" t="s">
        <v>122</v>
      </c>
      <c r="L246" s="25"/>
      <c r="M246" s="127" t="s">
        <v>1</v>
      </c>
      <c r="N246" s="128" t="s">
        <v>36</v>
      </c>
      <c r="O246" s="129">
        <v>0</v>
      </c>
      <c r="P246" s="129">
        <f>O246*H246</f>
        <v>0</v>
      </c>
      <c r="Q246" s="129">
        <v>0</v>
      </c>
      <c r="R246" s="129">
        <f>Q246*H246</f>
        <v>0</v>
      </c>
      <c r="S246" s="129">
        <v>0</v>
      </c>
      <c r="T246" s="130">
        <f>S246*H246</f>
        <v>0</v>
      </c>
      <c r="AR246" s="131" t="s">
        <v>334</v>
      </c>
      <c r="AT246" s="131" t="s">
        <v>118</v>
      </c>
      <c r="AU246" s="131" t="s">
        <v>81</v>
      </c>
      <c r="AY246" s="13" t="s">
        <v>116</v>
      </c>
      <c r="BE246" s="132">
        <f>IF(N246="základní",J246,0)</f>
        <v>0</v>
      </c>
      <c r="BF246" s="132">
        <f>IF(N246="snížená",J246,0)</f>
        <v>0</v>
      </c>
      <c r="BG246" s="132">
        <f>IF(N246="zákl. přenesená",J246,0)</f>
        <v>0</v>
      </c>
      <c r="BH246" s="132">
        <f>IF(N246="sníž. přenesená",J246,0)</f>
        <v>0</v>
      </c>
      <c r="BI246" s="132">
        <f>IF(N246="nulová",J246,0)</f>
        <v>0</v>
      </c>
      <c r="BJ246" s="13" t="s">
        <v>79</v>
      </c>
      <c r="BK246" s="132">
        <f>ROUND(I246*H246,2)</f>
        <v>0</v>
      </c>
      <c r="BL246" s="13" t="s">
        <v>334</v>
      </c>
      <c r="BM246" s="131" t="s">
        <v>353</v>
      </c>
    </row>
    <row r="247" spans="2:65" s="1" customFormat="1" ht="11.25">
      <c r="B247" s="25"/>
      <c r="D247" s="133" t="s">
        <v>125</v>
      </c>
      <c r="F247" s="134" t="s">
        <v>350</v>
      </c>
      <c r="L247" s="25"/>
      <c r="M247" s="135"/>
      <c r="T247" s="49"/>
      <c r="AT247" s="13" t="s">
        <v>125</v>
      </c>
      <c r="AU247" s="13" t="s">
        <v>81</v>
      </c>
    </row>
    <row r="248" spans="2:65" s="1" customFormat="1" ht="11.25">
      <c r="B248" s="25"/>
      <c r="D248" s="136" t="s">
        <v>127</v>
      </c>
      <c r="F248" s="137" t="s">
        <v>354</v>
      </c>
      <c r="L248" s="25"/>
      <c r="M248" s="135"/>
      <c r="T248" s="49"/>
      <c r="AT248" s="13" t="s">
        <v>127</v>
      </c>
      <c r="AU248" s="13" t="s">
        <v>81</v>
      </c>
    </row>
    <row r="249" spans="2:65" s="11" customFormat="1" ht="22.9" customHeight="1">
      <c r="B249" s="109"/>
      <c r="D249" s="110" t="s">
        <v>70</v>
      </c>
      <c r="E249" s="118" t="s">
        <v>355</v>
      </c>
      <c r="F249" s="118" t="s">
        <v>356</v>
      </c>
      <c r="J249" s="119">
        <f>BK249</f>
        <v>0</v>
      </c>
      <c r="L249" s="109"/>
      <c r="M249" s="113"/>
      <c r="P249" s="114">
        <f>SUM(P250:P252)</f>
        <v>0</v>
      </c>
      <c r="R249" s="114">
        <f>SUM(R250:R252)</f>
        <v>0</v>
      </c>
      <c r="T249" s="115">
        <f>SUM(T250:T252)</f>
        <v>0</v>
      </c>
      <c r="AR249" s="110" t="s">
        <v>146</v>
      </c>
      <c r="AT249" s="116" t="s">
        <v>70</v>
      </c>
      <c r="AU249" s="116" t="s">
        <v>79</v>
      </c>
      <c r="AY249" s="110" t="s">
        <v>116</v>
      </c>
      <c r="BK249" s="117">
        <f>SUM(BK250:BK252)</f>
        <v>0</v>
      </c>
    </row>
    <row r="250" spans="2:65" s="1" customFormat="1" ht="14.45" customHeight="1">
      <c r="B250" s="120"/>
      <c r="C250" s="121" t="s">
        <v>357</v>
      </c>
      <c r="D250" s="121" t="s">
        <v>118</v>
      </c>
      <c r="E250" s="122" t="s">
        <v>358</v>
      </c>
      <c r="F250" s="123" t="s">
        <v>356</v>
      </c>
      <c r="G250" s="124" t="s">
        <v>333</v>
      </c>
      <c r="H250" s="125">
        <v>1</v>
      </c>
      <c r="I250" s="126"/>
      <c r="J250" s="126">
        <f>ROUND(I250*H250,2)</f>
        <v>0</v>
      </c>
      <c r="K250" s="123" t="s">
        <v>122</v>
      </c>
      <c r="L250" s="25"/>
      <c r="M250" s="127" t="s">
        <v>1</v>
      </c>
      <c r="N250" s="128" t="s">
        <v>36</v>
      </c>
      <c r="O250" s="129">
        <v>0</v>
      </c>
      <c r="P250" s="129">
        <f>O250*H250</f>
        <v>0</v>
      </c>
      <c r="Q250" s="129">
        <v>0</v>
      </c>
      <c r="R250" s="129">
        <f>Q250*H250</f>
        <v>0</v>
      </c>
      <c r="S250" s="129">
        <v>0</v>
      </c>
      <c r="T250" s="130">
        <f>S250*H250</f>
        <v>0</v>
      </c>
      <c r="AR250" s="131" t="s">
        <v>334</v>
      </c>
      <c r="AT250" s="131" t="s">
        <v>118</v>
      </c>
      <c r="AU250" s="131" t="s">
        <v>81</v>
      </c>
      <c r="AY250" s="13" t="s">
        <v>116</v>
      </c>
      <c r="BE250" s="132">
        <f>IF(N250="základní",J250,0)</f>
        <v>0</v>
      </c>
      <c r="BF250" s="132">
        <f>IF(N250="snížená",J250,0)</f>
        <v>0</v>
      </c>
      <c r="BG250" s="132">
        <f>IF(N250="zákl. přenesená",J250,0)</f>
        <v>0</v>
      </c>
      <c r="BH250" s="132">
        <f>IF(N250="sníž. přenesená",J250,0)</f>
        <v>0</v>
      </c>
      <c r="BI250" s="132">
        <f>IF(N250="nulová",J250,0)</f>
        <v>0</v>
      </c>
      <c r="BJ250" s="13" t="s">
        <v>79</v>
      </c>
      <c r="BK250" s="132">
        <f>ROUND(I250*H250,2)</f>
        <v>0</v>
      </c>
      <c r="BL250" s="13" t="s">
        <v>334</v>
      </c>
      <c r="BM250" s="131" t="s">
        <v>359</v>
      </c>
    </row>
    <row r="251" spans="2:65" s="1" customFormat="1" ht="11.25">
      <c r="B251" s="25"/>
      <c r="D251" s="133" t="s">
        <v>125</v>
      </c>
      <c r="F251" s="134" t="s">
        <v>356</v>
      </c>
      <c r="L251" s="25"/>
      <c r="M251" s="135"/>
      <c r="T251" s="49"/>
      <c r="AT251" s="13" t="s">
        <v>125</v>
      </c>
      <c r="AU251" s="13" t="s">
        <v>81</v>
      </c>
    </row>
    <row r="252" spans="2:65" s="1" customFormat="1" ht="11.25">
      <c r="B252" s="25"/>
      <c r="D252" s="136" t="s">
        <v>127</v>
      </c>
      <c r="F252" s="137" t="s">
        <v>360</v>
      </c>
      <c r="L252" s="25"/>
      <c r="M252" s="135"/>
      <c r="T252" s="49"/>
      <c r="AT252" s="13" t="s">
        <v>127</v>
      </c>
      <c r="AU252" s="13" t="s">
        <v>81</v>
      </c>
    </row>
    <row r="253" spans="2:65" s="11" customFormat="1" ht="22.9" customHeight="1">
      <c r="B253" s="109"/>
      <c r="D253" s="110" t="s">
        <v>70</v>
      </c>
      <c r="E253" s="118" t="s">
        <v>361</v>
      </c>
      <c r="F253" s="118" t="s">
        <v>362</v>
      </c>
      <c r="J253" s="119">
        <f>BK253</f>
        <v>0</v>
      </c>
      <c r="L253" s="109"/>
      <c r="M253" s="113"/>
      <c r="P253" s="114">
        <f>SUM(P254:P260)</f>
        <v>0</v>
      </c>
      <c r="R253" s="114">
        <f>SUM(R254:R260)</f>
        <v>0</v>
      </c>
      <c r="T253" s="115">
        <f>SUM(T254:T260)</f>
        <v>0</v>
      </c>
      <c r="AR253" s="110" t="s">
        <v>146</v>
      </c>
      <c r="AT253" s="116" t="s">
        <v>70</v>
      </c>
      <c r="AU253" s="116" t="s">
        <v>79</v>
      </c>
      <c r="AY253" s="110" t="s">
        <v>116</v>
      </c>
      <c r="BK253" s="117">
        <f>SUM(BK254:BK260)</f>
        <v>0</v>
      </c>
    </row>
    <row r="254" spans="2:65" s="1" customFormat="1" ht="14.45" customHeight="1">
      <c r="B254" s="120"/>
      <c r="C254" s="121" t="s">
        <v>363</v>
      </c>
      <c r="D254" s="121" t="s">
        <v>118</v>
      </c>
      <c r="E254" s="122" t="s">
        <v>364</v>
      </c>
      <c r="F254" s="123" t="s">
        <v>365</v>
      </c>
      <c r="G254" s="124" t="s">
        <v>333</v>
      </c>
      <c r="H254" s="125">
        <v>1</v>
      </c>
      <c r="I254" s="126"/>
      <c r="J254" s="126">
        <f>ROUND(I254*H254,2)</f>
        <v>0</v>
      </c>
      <c r="K254" s="123" t="s">
        <v>122</v>
      </c>
      <c r="L254" s="25"/>
      <c r="M254" s="127" t="s">
        <v>1</v>
      </c>
      <c r="N254" s="128" t="s">
        <v>36</v>
      </c>
      <c r="O254" s="129">
        <v>0</v>
      </c>
      <c r="P254" s="129">
        <f>O254*H254</f>
        <v>0</v>
      </c>
      <c r="Q254" s="129">
        <v>0</v>
      </c>
      <c r="R254" s="129">
        <f>Q254*H254</f>
        <v>0</v>
      </c>
      <c r="S254" s="129">
        <v>0</v>
      </c>
      <c r="T254" s="130">
        <f>S254*H254</f>
        <v>0</v>
      </c>
      <c r="AR254" s="131" t="s">
        <v>334</v>
      </c>
      <c r="AT254" s="131" t="s">
        <v>118</v>
      </c>
      <c r="AU254" s="131" t="s">
        <v>81</v>
      </c>
      <c r="AY254" s="13" t="s">
        <v>116</v>
      </c>
      <c r="BE254" s="132">
        <f>IF(N254="základní",J254,0)</f>
        <v>0</v>
      </c>
      <c r="BF254" s="132">
        <f>IF(N254="snížená",J254,0)</f>
        <v>0</v>
      </c>
      <c r="BG254" s="132">
        <f>IF(N254="zákl. přenesená",J254,0)</f>
        <v>0</v>
      </c>
      <c r="BH254" s="132">
        <f>IF(N254="sníž. přenesená",J254,0)</f>
        <v>0</v>
      </c>
      <c r="BI254" s="132">
        <f>IF(N254="nulová",J254,0)</f>
        <v>0</v>
      </c>
      <c r="BJ254" s="13" t="s">
        <v>79</v>
      </c>
      <c r="BK254" s="132">
        <f>ROUND(I254*H254,2)</f>
        <v>0</v>
      </c>
      <c r="BL254" s="13" t="s">
        <v>334</v>
      </c>
      <c r="BM254" s="131" t="s">
        <v>366</v>
      </c>
    </row>
    <row r="255" spans="2:65" s="1" customFormat="1" ht="11.25">
      <c r="B255" s="25"/>
      <c r="D255" s="133" t="s">
        <v>125</v>
      </c>
      <c r="F255" s="134" t="s">
        <v>365</v>
      </c>
      <c r="L255" s="25"/>
      <c r="M255" s="135"/>
      <c r="T255" s="49"/>
      <c r="AT255" s="13" t="s">
        <v>125</v>
      </c>
      <c r="AU255" s="13" t="s">
        <v>81</v>
      </c>
    </row>
    <row r="256" spans="2:65" s="1" customFormat="1" ht="11.25">
      <c r="B256" s="25"/>
      <c r="D256" s="136" t="s">
        <v>127</v>
      </c>
      <c r="F256" s="137" t="s">
        <v>367</v>
      </c>
      <c r="L256" s="25"/>
      <c r="M256" s="135"/>
      <c r="T256" s="49"/>
      <c r="AT256" s="13" t="s">
        <v>127</v>
      </c>
      <c r="AU256" s="13" t="s">
        <v>81</v>
      </c>
    </row>
    <row r="257" spans="2:65" s="1" customFormat="1" ht="39">
      <c r="B257" s="25"/>
      <c r="D257" s="133" t="s">
        <v>238</v>
      </c>
      <c r="F257" s="147" t="s">
        <v>368</v>
      </c>
      <c r="L257" s="25"/>
      <c r="M257" s="135"/>
      <c r="T257" s="49"/>
      <c r="AT257" s="13" t="s">
        <v>238</v>
      </c>
      <c r="AU257" s="13" t="s">
        <v>81</v>
      </c>
    </row>
    <row r="258" spans="2:65" s="1" customFormat="1" ht="14.45" customHeight="1">
      <c r="B258" s="120"/>
      <c r="C258" s="121" t="s">
        <v>369</v>
      </c>
      <c r="D258" s="121" t="s">
        <v>118</v>
      </c>
      <c r="E258" s="122" t="s">
        <v>370</v>
      </c>
      <c r="F258" s="123" t="s">
        <v>371</v>
      </c>
      <c r="G258" s="124" t="s">
        <v>333</v>
      </c>
      <c r="H258" s="125">
        <v>1</v>
      </c>
      <c r="I258" s="126"/>
      <c r="J258" s="126">
        <f>ROUND(I258*H258,2)</f>
        <v>0</v>
      </c>
      <c r="K258" s="123" t="s">
        <v>1</v>
      </c>
      <c r="L258" s="25"/>
      <c r="M258" s="127" t="s">
        <v>1</v>
      </c>
      <c r="N258" s="128" t="s">
        <v>36</v>
      </c>
      <c r="O258" s="129">
        <v>0</v>
      </c>
      <c r="P258" s="129">
        <f>O258*H258</f>
        <v>0</v>
      </c>
      <c r="Q258" s="129">
        <v>0</v>
      </c>
      <c r="R258" s="129">
        <f>Q258*H258</f>
        <v>0</v>
      </c>
      <c r="S258" s="129">
        <v>0</v>
      </c>
      <c r="T258" s="130">
        <f>S258*H258</f>
        <v>0</v>
      </c>
      <c r="AR258" s="131" t="s">
        <v>334</v>
      </c>
      <c r="AT258" s="131" t="s">
        <v>118</v>
      </c>
      <c r="AU258" s="131" t="s">
        <v>81</v>
      </c>
      <c r="AY258" s="13" t="s">
        <v>116</v>
      </c>
      <c r="BE258" s="132">
        <f>IF(N258="základní",J258,0)</f>
        <v>0</v>
      </c>
      <c r="BF258" s="132">
        <f>IF(N258="snížená",J258,0)</f>
        <v>0</v>
      </c>
      <c r="BG258" s="132">
        <f>IF(N258="zákl. přenesená",J258,0)</f>
        <v>0</v>
      </c>
      <c r="BH258" s="132">
        <f>IF(N258="sníž. přenesená",J258,0)</f>
        <v>0</v>
      </c>
      <c r="BI258" s="132">
        <f>IF(N258="nulová",J258,0)</f>
        <v>0</v>
      </c>
      <c r="BJ258" s="13" t="s">
        <v>79</v>
      </c>
      <c r="BK258" s="132">
        <f>ROUND(I258*H258,2)</f>
        <v>0</v>
      </c>
      <c r="BL258" s="13" t="s">
        <v>334</v>
      </c>
      <c r="BM258" s="131" t="s">
        <v>372</v>
      </c>
    </row>
    <row r="259" spans="2:65" s="1" customFormat="1" ht="11.25">
      <c r="B259" s="25"/>
      <c r="D259" s="133" t="s">
        <v>125</v>
      </c>
      <c r="F259" s="134" t="s">
        <v>371</v>
      </c>
      <c r="L259" s="25"/>
      <c r="M259" s="135"/>
      <c r="T259" s="49"/>
      <c r="AT259" s="13" t="s">
        <v>125</v>
      </c>
      <c r="AU259" s="13" t="s">
        <v>81</v>
      </c>
    </row>
    <row r="260" spans="2:65" s="1" customFormat="1" ht="19.5">
      <c r="B260" s="25"/>
      <c r="D260" s="133" t="s">
        <v>238</v>
      </c>
      <c r="F260" s="147" t="s">
        <v>373</v>
      </c>
      <c r="L260" s="25"/>
      <c r="M260" s="148"/>
      <c r="N260" s="149"/>
      <c r="O260" s="149"/>
      <c r="P260" s="149"/>
      <c r="Q260" s="149"/>
      <c r="R260" s="149"/>
      <c r="S260" s="149"/>
      <c r="T260" s="150"/>
      <c r="AT260" s="13" t="s">
        <v>238</v>
      </c>
      <c r="AU260" s="13" t="s">
        <v>81</v>
      </c>
    </row>
    <row r="261" spans="2:65" s="1" customFormat="1" ht="6.95" customHeight="1">
      <c r="B261" s="37"/>
      <c r="C261" s="38"/>
      <c r="D261" s="38"/>
      <c r="E261" s="38"/>
      <c r="F261" s="38"/>
      <c r="G261" s="38"/>
      <c r="H261" s="38"/>
      <c r="I261" s="38"/>
      <c r="J261" s="38"/>
      <c r="K261" s="38"/>
      <c r="L261" s="25"/>
    </row>
  </sheetData>
  <autoFilter ref="C126:K260" xr:uid="{00000000-0009-0000-0000-000001000000}"/>
  <mergeCells count="9">
    <mergeCell ref="E87:H87"/>
    <mergeCell ref="E117:H117"/>
    <mergeCell ref="E119:H119"/>
    <mergeCell ref="L2:V2"/>
    <mergeCell ref="E7:H7"/>
    <mergeCell ref="E9:H9"/>
    <mergeCell ref="E18:H18"/>
    <mergeCell ref="E27:H27"/>
    <mergeCell ref="E85:H85"/>
  </mergeCells>
  <hyperlinks>
    <hyperlink ref="F132" r:id="rId1" xr:uid="{00000000-0004-0000-0100-000000000000}"/>
    <hyperlink ref="F135" r:id="rId2" xr:uid="{00000000-0004-0000-0100-000001000000}"/>
    <hyperlink ref="F138" r:id="rId3" xr:uid="{00000000-0004-0000-0100-000002000000}"/>
    <hyperlink ref="F141" r:id="rId4" xr:uid="{00000000-0004-0000-0100-000003000000}"/>
    <hyperlink ref="F144" r:id="rId5" xr:uid="{00000000-0004-0000-0100-000004000000}"/>
    <hyperlink ref="F147" r:id="rId6" xr:uid="{00000000-0004-0000-0100-000005000000}"/>
    <hyperlink ref="F152" r:id="rId7" xr:uid="{00000000-0004-0000-0100-000006000000}"/>
    <hyperlink ref="F155" r:id="rId8" xr:uid="{00000000-0004-0000-0100-000007000000}"/>
    <hyperlink ref="F158" r:id="rId9" xr:uid="{00000000-0004-0000-0100-000008000000}"/>
    <hyperlink ref="F161" r:id="rId10" xr:uid="{00000000-0004-0000-0100-000009000000}"/>
    <hyperlink ref="F164" r:id="rId11" xr:uid="{00000000-0004-0000-0100-00000A000000}"/>
    <hyperlink ref="F167" r:id="rId12" xr:uid="{00000000-0004-0000-0100-00000B000000}"/>
    <hyperlink ref="F172" r:id="rId13" xr:uid="{00000000-0004-0000-0100-00000C000000}"/>
    <hyperlink ref="F176" r:id="rId14" xr:uid="{00000000-0004-0000-0100-00000D000000}"/>
    <hyperlink ref="F179" r:id="rId15" xr:uid="{00000000-0004-0000-0100-00000E000000}"/>
    <hyperlink ref="F182" r:id="rId16" xr:uid="{00000000-0004-0000-0100-00000F000000}"/>
    <hyperlink ref="F190" r:id="rId17" xr:uid="{00000000-0004-0000-0100-000010000000}"/>
    <hyperlink ref="F194" r:id="rId18" xr:uid="{00000000-0004-0000-0100-000011000000}"/>
    <hyperlink ref="F203" r:id="rId19" xr:uid="{00000000-0004-0000-0100-000012000000}"/>
    <hyperlink ref="F208" r:id="rId20" xr:uid="{00000000-0004-0000-0100-000013000000}"/>
    <hyperlink ref="F211" r:id="rId21" xr:uid="{00000000-0004-0000-0100-000014000000}"/>
    <hyperlink ref="F215" r:id="rId22" xr:uid="{00000000-0004-0000-0100-000015000000}"/>
    <hyperlink ref="F218" r:id="rId23" xr:uid="{00000000-0004-0000-0100-000016000000}"/>
    <hyperlink ref="F221" r:id="rId24" xr:uid="{00000000-0004-0000-0100-000017000000}"/>
    <hyperlink ref="F224" r:id="rId25" xr:uid="{00000000-0004-0000-0100-000018000000}"/>
    <hyperlink ref="F227" r:id="rId26" xr:uid="{00000000-0004-0000-0100-000019000000}"/>
    <hyperlink ref="F231" r:id="rId27" xr:uid="{00000000-0004-0000-0100-00001A000000}"/>
    <hyperlink ref="F236" r:id="rId28" xr:uid="{00000000-0004-0000-0100-00001B000000}"/>
    <hyperlink ref="F240" r:id="rId29" xr:uid="{00000000-0004-0000-0100-00001C000000}"/>
    <hyperlink ref="F244" r:id="rId30" xr:uid="{00000000-0004-0000-0100-00001D000000}"/>
    <hyperlink ref="F248" r:id="rId31" xr:uid="{00000000-0004-0000-0100-00001E000000}"/>
    <hyperlink ref="F252" r:id="rId32" xr:uid="{00000000-0004-0000-0100-00001F000000}"/>
    <hyperlink ref="F256" r:id="rId33" xr:uid="{00000000-0004-0000-0100-000020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3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4</vt:i4>
      </vt:variant>
    </vt:vector>
  </HeadingPairs>
  <TitlesOfParts>
    <vt:vector size="6" baseType="lpstr">
      <vt:lpstr>Rekapitulace stavby</vt:lpstr>
      <vt:lpstr>stav - Soupis předpokláda...</vt:lpstr>
      <vt:lpstr>'Rekapitulace stavby'!Názvy_tisku</vt:lpstr>
      <vt:lpstr>'stav - Soupis předpokláda...'!Názvy_tisku</vt:lpstr>
      <vt:lpstr>'Rekapitulace stavby'!Oblast_tisku</vt:lpstr>
      <vt:lpstr>'stav - Soupis předpokláda...'!Oblast_tisku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Havlista-PC\Havlista</dc:creator>
  <cp:lastModifiedBy>tomas</cp:lastModifiedBy>
  <dcterms:created xsi:type="dcterms:W3CDTF">2024-01-22T15:05:07Z</dcterms:created>
  <dcterms:modified xsi:type="dcterms:W3CDTF">2024-01-23T07:38:00Z</dcterms:modified>
</cp:coreProperties>
</file>