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29f5dfe4d8a9d9b/Dokumenty/A ZAKÁZKY/Líbeznice zelený pás 2026/DI I 26.2.2026/"/>
    </mc:Choice>
  </mc:AlternateContent>
  <xr:revisionPtr revIDLastSave="0" documentId="8_{E4B01E24-6DD3-4D74-9233-15B8F212A16F}" xr6:coauthVersionLast="47" xr6:coauthVersionMax="47" xr10:uidLastSave="{00000000-0000-0000-0000-000000000000}"/>
  <bookViews>
    <workbookView xWindow="1170" yWindow="1170" windowWidth="21600" windowHeight="11235" activeTab="2" xr2:uid="{00000000-000D-0000-FFFF-FFFF00000000}"/>
  </bookViews>
  <sheets>
    <sheet name="Rekapitulace stavby" sheetId="1" r:id="rId1"/>
    <sheet name="SO.01 - Terénní úpravy" sheetId="2" r:id="rId2"/>
    <sheet name="SO.02 - Sadové úpravy a k..." sheetId="3" r:id="rId3"/>
    <sheet name="SO.03 - Lávka" sheetId="4" r:id="rId4"/>
    <sheet name="SO.04 - Psí hřiště" sheetId="5" r:id="rId5"/>
    <sheet name="SO.05 - VRN" sheetId="6" r:id="rId6"/>
  </sheets>
  <definedNames>
    <definedName name="_xlnm._FilterDatabase" localSheetId="1" hidden="1">'SO.01 - Terénní úpravy'!$C$120:$K$170</definedName>
    <definedName name="_xlnm._FilterDatabase" localSheetId="2" hidden="1">'SO.02 - Sadové úpravy a k...'!$C$131:$K$230</definedName>
    <definedName name="_xlnm._FilterDatabase" localSheetId="3" hidden="1">'SO.03 - Lávka'!$C$122:$K$218</definedName>
    <definedName name="_xlnm._FilterDatabase" localSheetId="4" hidden="1">'SO.04 - Psí hřiště'!$C$118:$K$134</definedName>
    <definedName name="_xlnm._FilterDatabase" localSheetId="5" hidden="1">'SO.05 - VRN'!$C$120:$K$130</definedName>
    <definedName name="_xlnm.Print_Titles" localSheetId="0">'Rekapitulace stavby'!$92:$92</definedName>
    <definedName name="_xlnm.Print_Titles" localSheetId="1">'SO.01 - Terénní úpravy'!$120:$120</definedName>
    <definedName name="_xlnm.Print_Titles" localSheetId="2">'SO.02 - Sadové úpravy a k...'!$131:$131</definedName>
    <definedName name="_xlnm.Print_Titles" localSheetId="3">'SO.03 - Lávka'!$122:$122</definedName>
    <definedName name="_xlnm.Print_Titles" localSheetId="4">'SO.04 - Psí hřiště'!$118:$118</definedName>
    <definedName name="_xlnm.Print_Titles" localSheetId="5">'SO.05 - VRN'!$120:$120</definedName>
    <definedName name="_xlnm.Print_Area" localSheetId="0">'Rekapitulace stavby'!$D$4:$AO$76,'Rekapitulace stavby'!$C$82:$AQ$100</definedName>
    <definedName name="_xlnm.Print_Area" localSheetId="1">'SO.01 - Terénní úpravy'!$C$4:$J$76,'SO.01 - Terénní úpravy'!$C$82:$J$102,'SO.01 - Terénní úpravy'!$C$108:$J$170</definedName>
    <definedName name="_xlnm.Print_Area" localSheetId="2">'SO.02 - Sadové úpravy a k...'!$C$4:$J$76,'SO.02 - Sadové úpravy a k...'!$C$82:$J$113,'SO.02 - Sadové úpravy a k...'!$C$119:$J$230</definedName>
    <definedName name="_xlnm.Print_Area" localSheetId="3">'SO.03 - Lávka'!$C$4:$J$76,'SO.03 - Lávka'!$C$82:$J$104,'SO.03 - Lávka'!$C$110:$J$218</definedName>
    <definedName name="_xlnm.Print_Area" localSheetId="4">'SO.04 - Psí hřiště'!$C$4:$J$76,'SO.04 - Psí hřiště'!$C$82:$J$100,'SO.04 - Psí hřiště'!$C$106:$J$134</definedName>
    <definedName name="_xlnm.Print_Area" localSheetId="5">'SO.05 - VRN'!$C$4:$J$76,'SO.05 - VRN'!$C$82:$J$102,'SO.05 - VRN'!$C$108:$J$130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5" i="2" l="1"/>
  <c r="H130" i="2"/>
  <c r="H129" i="2"/>
  <c r="T125" i="2"/>
  <c r="H127" i="2"/>
  <c r="F127" i="2"/>
  <c r="H164" i="2"/>
  <c r="H158" i="2"/>
  <c r="H151" i="2"/>
  <c r="H152" i="2"/>
  <c r="F161" i="2"/>
  <c r="H162" i="2" s="1"/>
  <c r="F155" i="2"/>
  <c r="F149" i="2"/>
  <c r="H163" i="2"/>
  <c r="H159" i="2"/>
  <c r="BK159" i="2" s="1"/>
  <c r="H157" i="2"/>
  <c r="H156" i="2"/>
  <c r="H149" i="2"/>
  <c r="H150" i="2"/>
  <c r="H147" i="2" s="1"/>
  <c r="J37" i="6"/>
  <c r="J36" i="6"/>
  <c r="AY99" i="1"/>
  <c r="J35" i="6"/>
  <c r="AX99" i="1"/>
  <c r="BI130" i="6"/>
  <c r="BH130" i="6"/>
  <c r="BG130" i="6"/>
  <c r="BF130" i="6"/>
  <c r="T130" i="6"/>
  <c r="T129" i="6"/>
  <c r="R130" i="6"/>
  <c r="R129" i="6" s="1"/>
  <c r="P130" i="6"/>
  <c r="P129" i="6"/>
  <c r="BI128" i="6"/>
  <c r="BH128" i="6"/>
  <c r="BG128" i="6"/>
  <c r="BF128" i="6"/>
  <c r="T128" i="6"/>
  <c r="T127" i="6"/>
  <c r="R128" i="6"/>
  <c r="R127" i="6"/>
  <c r="P128" i="6"/>
  <c r="P127" i="6"/>
  <c r="BI126" i="6"/>
  <c r="BH126" i="6"/>
  <c r="BG126" i="6"/>
  <c r="BF126" i="6"/>
  <c r="T126" i="6"/>
  <c r="T125" i="6"/>
  <c r="R126" i="6"/>
  <c r="R125" i="6"/>
  <c r="P126" i="6"/>
  <c r="P125" i="6" s="1"/>
  <c r="P122" i="6" s="1"/>
  <c r="P121" i="6" s="1"/>
  <c r="AU99" i="1" s="1"/>
  <c r="BI124" i="6"/>
  <c r="BH124" i="6"/>
  <c r="BG124" i="6"/>
  <c r="BF124" i="6"/>
  <c r="T124" i="6"/>
  <c r="T123" i="6"/>
  <c r="T122" i="6" s="1"/>
  <c r="T121" i="6" s="1"/>
  <c r="R124" i="6"/>
  <c r="R123" i="6" s="1"/>
  <c r="P124" i="6"/>
  <c r="P123" i="6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/>
  <c r="J17" i="6"/>
  <c r="J12" i="6"/>
  <c r="J115" i="6" s="1"/>
  <c r="E7" i="6"/>
  <c r="E85" i="6"/>
  <c r="J37" i="5"/>
  <c r="J36" i="5"/>
  <c r="AY98" i="1"/>
  <c r="J35" i="5"/>
  <c r="AX98" i="1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J116" i="5"/>
  <c r="J115" i="5"/>
  <c r="F115" i="5"/>
  <c r="F113" i="5"/>
  <c r="E111" i="5"/>
  <c r="J92" i="5"/>
  <c r="J91" i="5"/>
  <c r="F91" i="5"/>
  <c r="F89" i="5"/>
  <c r="E87" i="5"/>
  <c r="J18" i="5"/>
  <c r="E18" i="5"/>
  <c r="F92" i="5" s="1"/>
  <c r="J17" i="5"/>
  <c r="J12" i="5"/>
  <c r="J113" i="5"/>
  <c r="E7" i="5"/>
  <c r="E109" i="5"/>
  <c r="J37" i="4"/>
  <c r="J36" i="4"/>
  <c r="AY97" i="1" s="1"/>
  <c r="J35" i="4"/>
  <c r="AX97" i="1"/>
  <c r="BI218" i="4"/>
  <c r="BH218" i="4"/>
  <c r="BG218" i="4"/>
  <c r="BF218" i="4"/>
  <c r="T218" i="4"/>
  <c r="R218" i="4"/>
  <c r="P218" i="4"/>
  <c r="BI217" i="4"/>
  <c r="BH217" i="4"/>
  <c r="BG217" i="4"/>
  <c r="BF217" i="4"/>
  <c r="T217" i="4"/>
  <c r="R217" i="4"/>
  <c r="P217" i="4"/>
  <c r="BI216" i="4"/>
  <c r="BH216" i="4"/>
  <c r="BG216" i="4"/>
  <c r="BF216" i="4"/>
  <c r="T216" i="4"/>
  <c r="R216" i="4"/>
  <c r="P216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7" i="4"/>
  <c r="BH197" i="4"/>
  <c r="BG197" i="4"/>
  <c r="BF197" i="4"/>
  <c r="T197" i="4"/>
  <c r="R197" i="4"/>
  <c r="P197" i="4"/>
  <c r="BI196" i="4"/>
  <c r="BH196" i="4"/>
  <c r="BG196" i="4"/>
  <c r="BF196" i="4"/>
  <c r="T196" i="4"/>
  <c r="R196" i="4"/>
  <c r="P196" i="4"/>
  <c r="BI195" i="4"/>
  <c r="BH195" i="4"/>
  <c r="BG195" i="4"/>
  <c r="BF195" i="4"/>
  <c r="T195" i="4"/>
  <c r="R195" i="4"/>
  <c r="P195" i="4"/>
  <c r="BI189" i="4"/>
  <c r="BH189" i="4"/>
  <c r="BG189" i="4"/>
  <c r="BF189" i="4"/>
  <c r="T189" i="4"/>
  <c r="R189" i="4"/>
  <c r="P189" i="4"/>
  <c r="BI184" i="4"/>
  <c r="BH184" i="4"/>
  <c r="BG184" i="4"/>
  <c r="BF184" i="4"/>
  <c r="T184" i="4"/>
  <c r="R184" i="4"/>
  <c r="P184" i="4"/>
  <c r="BI176" i="4"/>
  <c r="BH176" i="4"/>
  <c r="BG176" i="4"/>
  <c r="BF176" i="4"/>
  <c r="T176" i="4"/>
  <c r="R176" i="4"/>
  <c r="P176" i="4"/>
  <c r="BI167" i="4"/>
  <c r="BH167" i="4"/>
  <c r="BG167" i="4"/>
  <c r="BF167" i="4"/>
  <c r="T167" i="4"/>
  <c r="R167" i="4"/>
  <c r="P167" i="4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4" i="4"/>
  <c r="BH154" i="4"/>
  <c r="BG154" i="4"/>
  <c r="BF154" i="4"/>
  <c r="T154" i="4"/>
  <c r="R154" i="4"/>
  <c r="P154" i="4"/>
  <c r="BI151" i="4"/>
  <c r="BH151" i="4"/>
  <c r="BG151" i="4"/>
  <c r="BF151" i="4"/>
  <c r="T151" i="4"/>
  <c r="T150" i="4" s="1"/>
  <c r="R151" i="4"/>
  <c r="R150" i="4"/>
  <c r="P151" i="4"/>
  <c r="P150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2" i="4"/>
  <c r="BH142" i="4"/>
  <c r="BG142" i="4"/>
  <c r="BF142" i="4"/>
  <c r="T142" i="4"/>
  <c r="R142" i="4"/>
  <c r="P142" i="4"/>
  <c r="BI139" i="4"/>
  <c r="BH139" i="4"/>
  <c r="BG139" i="4"/>
  <c r="BF139" i="4"/>
  <c r="T139" i="4"/>
  <c r="R139" i="4"/>
  <c r="P139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/>
  <c r="J37" i="3"/>
  <c r="J36" i="3"/>
  <c r="AY96" i="1"/>
  <c r="J35" i="3"/>
  <c r="AX96" i="1"/>
  <c r="BI230" i="3"/>
  <c r="BH230" i="3"/>
  <c r="BG230" i="3"/>
  <c r="BF230" i="3"/>
  <c r="T230" i="3"/>
  <c r="R230" i="3"/>
  <c r="P230" i="3"/>
  <c r="BI229" i="3"/>
  <c r="BH229" i="3"/>
  <c r="BG229" i="3"/>
  <c r="BF229" i="3"/>
  <c r="T229" i="3"/>
  <c r="R229" i="3"/>
  <c r="P229" i="3"/>
  <c r="BI227" i="3"/>
  <c r="BH227" i="3"/>
  <c r="BG227" i="3"/>
  <c r="BF227" i="3"/>
  <c r="T227" i="3"/>
  <c r="R227" i="3"/>
  <c r="P227" i="3"/>
  <c r="BI226" i="3"/>
  <c r="BH226" i="3"/>
  <c r="BG226" i="3"/>
  <c r="BF226" i="3"/>
  <c r="T226" i="3"/>
  <c r="R226" i="3"/>
  <c r="P226" i="3"/>
  <c r="BI225" i="3"/>
  <c r="BH225" i="3"/>
  <c r="BG225" i="3"/>
  <c r="BF225" i="3"/>
  <c r="T225" i="3"/>
  <c r="R225" i="3"/>
  <c r="P225" i="3"/>
  <c r="BI224" i="3"/>
  <c r="BH224" i="3"/>
  <c r="BG224" i="3"/>
  <c r="BF224" i="3"/>
  <c r="T224" i="3"/>
  <c r="R224" i="3"/>
  <c r="P224" i="3"/>
  <c r="BI223" i="3"/>
  <c r="BH223" i="3"/>
  <c r="BG223" i="3"/>
  <c r="BF223" i="3"/>
  <c r="T223" i="3"/>
  <c r="R223" i="3"/>
  <c r="P223" i="3"/>
  <c r="BI222" i="3"/>
  <c r="BH222" i="3"/>
  <c r="BG222" i="3"/>
  <c r="BF222" i="3"/>
  <c r="T222" i="3"/>
  <c r="R222" i="3"/>
  <c r="P222" i="3"/>
  <c r="BI221" i="3"/>
  <c r="BH221" i="3"/>
  <c r="BG221" i="3"/>
  <c r="BF221" i="3"/>
  <c r="T221" i="3"/>
  <c r="R221" i="3"/>
  <c r="P221" i="3"/>
  <c r="BI220" i="3"/>
  <c r="BH220" i="3"/>
  <c r="BG220" i="3"/>
  <c r="BF220" i="3"/>
  <c r="T220" i="3"/>
  <c r="R220" i="3"/>
  <c r="P220" i="3"/>
  <c r="BI219" i="3"/>
  <c r="BH219" i="3"/>
  <c r="BG219" i="3"/>
  <c r="BF219" i="3"/>
  <c r="T219" i="3"/>
  <c r="R219" i="3"/>
  <c r="P219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5" i="3"/>
  <c r="BH205" i="3"/>
  <c r="BG205" i="3"/>
  <c r="BF205" i="3"/>
  <c r="T205" i="3"/>
  <c r="R205" i="3"/>
  <c r="P205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7" i="3"/>
  <c r="BH187" i="3"/>
  <c r="BG187" i="3"/>
  <c r="BF187" i="3"/>
  <c r="T187" i="3"/>
  <c r="R187" i="3"/>
  <c r="P187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2" i="3"/>
  <c r="BH172" i="3"/>
  <c r="BG172" i="3"/>
  <c r="BF172" i="3"/>
  <c r="T172" i="3"/>
  <c r="R172" i="3"/>
  <c r="P172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T156" i="3" s="1"/>
  <c r="R157" i="3"/>
  <c r="R156" i="3" s="1"/>
  <c r="P157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J129" i="3"/>
  <c r="J128" i="3"/>
  <c r="F128" i="3"/>
  <c r="F126" i="3"/>
  <c r="E124" i="3"/>
  <c r="J92" i="3"/>
  <c r="J91" i="3"/>
  <c r="F91" i="3"/>
  <c r="F89" i="3"/>
  <c r="E87" i="3"/>
  <c r="J18" i="3"/>
  <c r="E18" i="3"/>
  <c r="F129" i="3"/>
  <c r="J17" i="3"/>
  <c r="J12" i="3"/>
  <c r="J89" i="3" s="1"/>
  <c r="E7" i="3"/>
  <c r="E122" i="3"/>
  <c r="J37" i="2"/>
  <c r="J36" i="2"/>
  <c r="AY95" i="1" s="1"/>
  <c r="J35" i="2"/>
  <c r="AX95" i="1" s="1"/>
  <c r="BI170" i="2"/>
  <c r="BH170" i="2"/>
  <c r="BG170" i="2"/>
  <c r="BF170" i="2"/>
  <c r="T170" i="2"/>
  <c r="T169" i="2"/>
  <c r="R170" i="2"/>
  <c r="R169" i="2" s="1"/>
  <c r="P170" i="2"/>
  <c r="P169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3" i="2"/>
  <c r="BH153" i="2"/>
  <c r="BG153" i="2"/>
  <c r="BF153" i="2"/>
  <c r="BI151" i="2"/>
  <c r="BH151" i="2"/>
  <c r="BG151" i="2"/>
  <c r="BF151" i="2"/>
  <c r="T151" i="2"/>
  <c r="R151" i="2"/>
  <c r="P151" i="2"/>
  <c r="BI147" i="2"/>
  <c r="BH147" i="2"/>
  <c r="BG147" i="2"/>
  <c r="BF147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BI125" i="2"/>
  <c r="BH125" i="2"/>
  <c r="BG125" i="2"/>
  <c r="BF125" i="2"/>
  <c r="BI124" i="2"/>
  <c r="BH124" i="2"/>
  <c r="BG124" i="2"/>
  <c r="BF124" i="2"/>
  <c r="T124" i="2"/>
  <c r="R124" i="2"/>
  <c r="P124" i="2"/>
  <c r="J118" i="2"/>
  <c r="J117" i="2"/>
  <c r="F117" i="2"/>
  <c r="F115" i="2"/>
  <c r="E113" i="2"/>
  <c r="J92" i="2"/>
  <c r="J91" i="2"/>
  <c r="F91" i="2"/>
  <c r="F89" i="2"/>
  <c r="E87" i="2"/>
  <c r="J18" i="2"/>
  <c r="E18" i="2"/>
  <c r="F118" i="2" s="1"/>
  <c r="J17" i="2"/>
  <c r="J12" i="2"/>
  <c r="J115" i="2" s="1"/>
  <c r="E7" i="2"/>
  <c r="E111" i="2"/>
  <c r="L90" i="1"/>
  <c r="AM90" i="1"/>
  <c r="AM89" i="1"/>
  <c r="L89" i="1"/>
  <c r="AM87" i="1"/>
  <c r="L87" i="1"/>
  <c r="L85" i="1"/>
  <c r="L84" i="1"/>
  <c r="BK167" i="2"/>
  <c r="J170" i="2"/>
  <c r="J167" i="2"/>
  <c r="BK163" i="2"/>
  <c r="J142" i="2"/>
  <c r="BK138" i="2"/>
  <c r="J132" i="2"/>
  <c r="J131" i="2"/>
  <c r="BK124" i="2"/>
  <c r="BK157" i="2"/>
  <c r="BK151" i="2"/>
  <c r="BK142" i="2"/>
  <c r="J138" i="2"/>
  <c r="J137" i="2"/>
  <c r="BK131" i="2"/>
  <c r="J124" i="2"/>
  <c r="BK230" i="3"/>
  <c r="BK229" i="3"/>
  <c r="J227" i="3"/>
  <c r="BK226" i="3"/>
  <c r="J225" i="3"/>
  <c r="BK224" i="3"/>
  <c r="BK223" i="3"/>
  <c r="BK222" i="3"/>
  <c r="J221" i="3"/>
  <c r="J219" i="3"/>
  <c r="BK216" i="3"/>
  <c r="BK214" i="3"/>
  <c r="J213" i="3"/>
  <c r="BK206" i="3"/>
  <c r="BK205" i="3"/>
  <c r="J201" i="3"/>
  <c r="BK199" i="3"/>
  <c r="J196" i="3"/>
  <c r="J193" i="3"/>
  <c r="J191" i="3"/>
  <c r="BK187" i="3"/>
  <c r="J185" i="3"/>
  <c r="BK182" i="3"/>
  <c r="J179" i="3"/>
  <c r="BK177" i="3"/>
  <c r="BK175" i="3"/>
  <c r="BK173" i="3"/>
  <c r="BK171" i="3"/>
  <c r="J169" i="3"/>
  <c r="BK165" i="3"/>
  <c r="J164" i="3"/>
  <c r="BK161" i="3"/>
  <c r="J160" i="3"/>
  <c r="BK155" i="3"/>
  <c r="BK153" i="3"/>
  <c r="BK152" i="3"/>
  <c r="BK150" i="3"/>
  <c r="J148" i="3"/>
  <c r="J144" i="3"/>
  <c r="BK142" i="3"/>
  <c r="BK140" i="3"/>
  <c r="BK138" i="3"/>
  <c r="BK136" i="3"/>
  <c r="J134" i="3"/>
  <c r="J229" i="3"/>
  <c r="J226" i="3"/>
  <c r="J224" i="3"/>
  <c r="J222" i="3"/>
  <c r="J220" i="3"/>
  <c r="J216" i="3"/>
  <c r="J214" i="3"/>
  <c r="BK211" i="3"/>
  <c r="J206" i="3"/>
  <c r="J204" i="3"/>
  <c r="BK201" i="3"/>
  <c r="J199" i="3"/>
  <c r="BK196" i="3"/>
  <c r="BK194" i="3"/>
  <c r="J192" i="3"/>
  <c r="BK188" i="3"/>
  <c r="BK186" i="3"/>
  <c r="J183" i="3"/>
  <c r="BK181" i="3"/>
  <c r="J178" i="3"/>
  <c r="J176" i="3"/>
  <c r="BK174" i="3"/>
  <c r="J172" i="3"/>
  <c r="J170" i="3"/>
  <c r="J166" i="3"/>
  <c r="BK164" i="3"/>
  <c r="J157" i="3"/>
  <c r="BK154" i="3"/>
  <c r="J152" i="3"/>
  <c r="J149" i="3"/>
  <c r="BK146" i="3"/>
  <c r="J145" i="3"/>
  <c r="BK143" i="3"/>
  <c r="BK141" i="3"/>
  <c r="BK139" i="3"/>
  <c r="J137" i="3"/>
  <c r="BK135" i="3"/>
  <c r="J218" i="4"/>
  <c r="BK216" i="4"/>
  <c r="J198" i="4"/>
  <c r="J196" i="4"/>
  <c r="J189" i="4"/>
  <c r="J176" i="4"/>
  <c r="BK159" i="4"/>
  <c r="J154" i="4"/>
  <c r="J148" i="4"/>
  <c r="J142" i="4"/>
  <c r="BK136" i="4"/>
  <c r="J131" i="4"/>
  <c r="J127" i="4"/>
  <c r="J126" i="4"/>
  <c r="BK217" i="4"/>
  <c r="BK200" i="4"/>
  <c r="BK198" i="4"/>
  <c r="BK196" i="4"/>
  <c r="J195" i="4"/>
  <c r="BK189" i="4"/>
  <c r="BK176" i="4"/>
  <c r="J159" i="4"/>
  <c r="BK154" i="4"/>
  <c r="BK148" i="4"/>
  <c r="J146" i="4"/>
  <c r="J139" i="4"/>
  <c r="J134" i="4"/>
  <c r="BK131" i="4"/>
  <c r="BK127" i="4"/>
  <c r="BK134" i="5"/>
  <c r="BK131" i="5"/>
  <c r="BK126" i="5"/>
  <c r="BK124" i="5"/>
  <c r="BK122" i="5"/>
  <c r="J132" i="5"/>
  <c r="J128" i="5"/>
  <c r="J125" i="5"/>
  <c r="J122" i="5"/>
  <c r="BK132" i="5"/>
  <c r="BK128" i="5"/>
  <c r="J127" i="5"/>
  <c r="J123" i="5"/>
  <c r="BK130" i="6"/>
  <c r="BK126" i="6"/>
  <c r="J124" i="6"/>
  <c r="BK170" i="2"/>
  <c r="BK166" i="2"/>
  <c r="J166" i="2"/>
  <c r="J163" i="2"/>
  <c r="J157" i="2"/>
  <c r="J151" i="2"/>
  <c r="J143" i="2"/>
  <c r="J139" i="2"/>
  <c r="BK137" i="2"/>
  <c r="J159" i="2"/>
  <c r="BK143" i="2"/>
  <c r="BK139" i="2"/>
  <c r="BK132" i="2"/>
  <c r="AS94" i="1"/>
  <c r="BK220" i="3"/>
  <c r="BK215" i="3"/>
  <c r="J211" i="3"/>
  <c r="BK208" i="3"/>
  <c r="BK204" i="3"/>
  <c r="BK203" i="3"/>
  <c r="BK200" i="3"/>
  <c r="J197" i="3"/>
  <c r="BK195" i="3"/>
  <c r="J194" i="3"/>
  <c r="BK192" i="3"/>
  <c r="J188" i="3"/>
  <c r="J186" i="3"/>
  <c r="BK183" i="3"/>
  <c r="J181" i="3"/>
  <c r="BK178" i="3"/>
  <c r="BK176" i="3"/>
  <c r="J174" i="3"/>
  <c r="BK172" i="3"/>
  <c r="BK170" i="3"/>
  <c r="BK166" i="3"/>
  <c r="BK162" i="3"/>
  <c r="J161" i="3"/>
  <c r="BK157" i="3"/>
  <c r="J154" i="3"/>
  <c r="BK151" i="3"/>
  <c r="BK149" i="3"/>
  <c r="J146" i="3"/>
  <c r="J143" i="3"/>
  <c r="J141" i="3"/>
  <c r="J139" i="3"/>
  <c r="BK137" i="3"/>
  <c r="J135" i="3"/>
  <c r="J230" i="3"/>
  <c r="BK227" i="3"/>
  <c r="BK225" i="3"/>
  <c r="J223" i="3"/>
  <c r="BK221" i="3"/>
  <c r="BK219" i="3"/>
  <c r="J215" i="3"/>
  <c r="BK213" i="3"/>
  <c r="J208" i="3"/>
  <c r="J205" i="3"/>
  <c r="J203" i="3"/>
  <c r="J200" i="3"/>
  <c r="BK197" i="3"/>
  <c r="J195" i="3"/>
  <c r="BK193" i="3"/>
  <c r="BK191" i="3"/>
  <c r="J187" i="3"/>
  <c r="BK185" i="3"/>
  <c r="J182" i="3"/>
  <c r="BK179" i="3"/>
  <c r="J177" i="3"/>
  <c r="J175" i="3"/>
  <c r="J173" i="3"/>
  <c r="J171" i="3"/>
  <c r="BK169" i="3"/>
  <c r="J165" i="3"/>
  <c r="J162" i="3"/>
  <c r="BK160" i="3"/>
  <c r="J155" i="3"/>
  <c r="J153" i="3"/>
  <c r="J151" i="3"/>
  <c r="J150" i="3"/>
  <c r="BK148" i="3"/>
  <c r="BK145" i="3"/>
  <c r="BK144" i="3"/>
  <c r="J142" i="3"/>
  <c r="J140" i="3"/>
  <c r="J138" i="3"/>
  <c r="J136" i="3"/>
  <c r="BK134" i="3"/>
  <c r="J217" i="4"/>
  <c r="J200" i="4"/>
  <c r="J197" i="4"/>
  <c r="BK195" i="4"/>
  <c r="J184" i="4"/>
  <c r="BK167" i="4"/>
  <c r="J157" i="4"/>
  <c r="J151" i="4"/>
  <c r="BK147" i="4"/>
  <c r="BK146" i="4"/>
  <c r="BK139" i="4"/>
  <c r="BK134" i="4"/>
  <c r="J133" i="4"/>
  <c r="J130" i="4"/>
  <c r="BK218" i="4"/>
  <c r="J216" i="4"/>
  <c r="BK197" i="4"/>
  <c r="BK184" i="4"/>
  <c r="J167" i="4"/>
  <c r="BK157" i="4"/>
  <c r="BK151" i="4"/>
  <c r="J147" i="4"/>
  <c r="BK142" i="4"/>
  <c r="J136" i="4"/>
  <c r="BK133" i="4"/>
  <c r="BK130" i="4"/>
  <c r="BK126" i="4"/>
  <c r="J134" i="5"/>
  <c r="BK133" i="5"/>
  <c r="J129" i="5"/>
  <c r="BK125" i="5"/>
  <c r="BK123" i="5"/>
  <c r="BK129" i="5"/>
  <c r="BK127" i="5"/>
  <c r="J124" i="5"/>
  <c r="J133" i="5"/>
  <c r="J131" i="5"/>
  <c r="J126" i="5"/>
  <c r="BK128" i="6"/>
  <c r="BK124" i="6"/>
  <c r="J130" i="6"/>
  <c r="J128" i="6"/>
  <c r="J126" i="6"/>
  <c r="BK125" i="2" l="1"/>
  <c r="P125" i="2"/>
  <c r="R125" i="2"/>
  <c r="R123" i="2" s="1"/>
  <c r="T147" i="2"/>
  <c r="R147" i="2"/>
  <c r="P147" i="2"/>
  <c r="J147" i="2"/>
  <c r="BE147" i="2" s="1"/>
  <c r="BK147" i="2"/>
  <c r="H161" i="2"/>
  <c r="H155" i="2"/>
  <c r="H153" i="2" s="1"/>
  <c r="T147" i="3"/>
  <c r="P147" i="3"/>
  <c r="R122" i="6"/>
  <c r="R121" i="6" s="1"/>
  <c r="R147" i="3"/>
  <c r="BK165" i="2"/>
  <c r="J165" i="2" s="1"/>
  <c r="J100" i="2" s="1"/>
  <c r="T165" i="2"/>
  <c r="BK123" i="2"/>
  <c r="J123" i="2" s="1"/>
  <c r="J98" i="2" s="1"/>
  <c r="P123" i="2"/>
  <c r="T123" i="2"/>
  <c r="P165" i="2"/>
  <c r="R165" i="2"/>
  <c r="P133" i="3"/>
  <c r="R133" i="3"/>
  <c r="BK159" i="3"/>
  <c r="J159" i="3" s="1"/>
  <c r="J101" i="3" s="1"/>
  <c r="R159" i="3"/>
  <c r="BK163" i="3"/>
  <c r="J163" i="3" s="1"/>
  <c r="J102" i="3" s="1"/>
  <c r="R163" i="3"/>
  <c r="P168" i="3"/>
  <c r="T168" i="3"/>
  <c r="P180" i="3"/>
  <c r="T180" i="3"/>
  <c r="P184" i="3"/>
  <c r="T184" i="3"/>
  <c r="BK190" i="3"/>
  <c r="J190" i="3" s="1"/>
  <c r="J108" i="3" s="1"/>
  <c r="R190" i="3"/>
  <c r="BK198" i="3"/>
  <c r="J198" i="3" s="1"/>
  <c r="J109" i="3" s="1"/>
  <c r="R198" i="3"/>
  <c r="P228" i="3"/>
  <c r="P207" i="3" s="1"/>
  <c r="P202" i="3" s="1"/>
  <c r="T228" i="3"/>
  <c r="T207" i="3" s="1"/>
  <c r="T202" i="3" s="1"/>
  <c r="BK125" i="4"/>
  <c r="J125" i="4" s="1"/>
  <c r="J98" i="4" s="1"/>
  <c r="R125" i="4"/>
  <c r="P132" i="4"/>
  <c r="P124" i="4" s="1"/>
  <c r="R132" i="4"/>
  <c r="BK153" i="4"/>
  <c r="J153" i="4" s="1"/>
  <c r="J102" i="4" s="1"/>
  <c r="R153" i="4"/>
  <c r="BK199" i="4"/>
  <c r="J199" i="4" s="1"/>
  <c r="J103" i="4" s="1"/>
  <c r="R199" i="4"/>
  <c r="P121" i="5"/>
  <c r="T121" i="5"/>
  <c r="P130" i="5"/>
  <c r="R130" i="5"/>
  <c r="BK133" i="3"/>
  <c r="J133" i="3" s="1"/>
  <c r="J97" i="3" s="1"/>
  <c r="T133" i="3"/>
  <c r="P159" i="3"/>
  <c r="T159" i="3"/>
  <c r="P163" i="3"/>
  <c r="T163" i="3"/>
  <c r="BK168" i="3"/>
  <c r="J168" i="3" s="1"/>
  <c r="J104" i="3" s="1"/>
  <c r="R168" i="3"/>
  <c r="BK180" i="3"/>
  <c r="J180" i="3" s="1"/>
  <c r="J105" i="3" s="1"/>
  <c r="R180" i="3"/>
  <c r="BK184" i="3"/>
  <c r="J184" i="3" s="1"/>
  <c r="J106" i="3" s="1"/>
  <c r="R184" i="3"/>
  <c r="P190" i="3"/>
  <c r="T190" i="3"/>
  <c r="P198" i="3"/>
  <c r="T198" i="3"/>
  <c r="BK228" i="3"/>
  <c r="J228" i="3" s="1"/>
  <c r="J112" i="3" s="1"/>
  <c r="R228" i="3"/>
  <c r="R207" i="3" s="1"/>
  <c r="R202" i="3" s="1"/>
  <c r="P125" i="4"/>
  <c r="T125" i="4"/>
  <c r="BK132" i="4"/>
  <c r="J132" i="4" s="1"/>
  <c r="J99" i="4" s="1"/>
  <c r="T132" i="4"/>
  <c r="P153" i="4"/>
  <c r="T153" i="4"/>
  <c r="P199" i="4"/>
  <c r="T199" i="4"/>
  <c r="BK121" i="5"/>
  <c r="J121" i="5" s="1"/>
  <c r="J98" i="5" s="1"/>
  <c r="R121" i="5"/>
  <c r="R120" i="5" s="1"/>
  <c r="R119" i="5" s="1"/>
  <c r="BK130" i="5"/>
  <c r="J130" i="5" s="1"/>
  <c r="J99" i="5" s="1"/>
  <c r="T130" i="5"/>
  <c r="BK169" i="2"/>
  <c r="J169" i="2"/>
  <c r="J101" i="2" s="1"/>
  <c r="BK150" i="4"/>
  <c r="J150" i="4" s="1"/>
  <c r="J100" i="4" s="1"/>
  <c r="BK156" i="3"/>
  <c r="J156" i="3" s="1"/>
  <c r="J99" i="3" s="1"/>
  <c r="BK207" i="3"/>
  <c r="J207" i="3" s="1"/>
  <c r="J111" i="3" s="1"/>
  <c r="BK123" i="6"/>
  <c r="J123" i="6" s="1"/>
  <c r="J98" i="6" s="1"/>
  <c r="BK125" i="6"/>
  <c r="J125" i="6" s="1"/>
  <c r="J99" i="6" s="1"/>
  <c r="BK127" i="6"/>
  <c r="J127" i="6" s="1"/>
  <c r="J100" i="6" s="1"/>
  <c r="BK129" i="6"/>
  <c r="J129" i="6"/>
  <c r="J101" i="6" s="1"/>
  <c r="J89" i="6"/>
  <c r="F92" i="6"/>
  <c r="E111" i="6"/>
  <c r="BE124" i="6"/>
  <c r="BE130" i="6"/>
  <c r="BE126" i="6"/>
  <c r="BE128" i="6"/>
  <c r="J89" i="5"/>
  <c r="F116" i="5"/>
  <c r="BE122" i="5"/>
  <c r="BE124" i="5"/>
  <c r="BE125" i="5"/>
  <c r="BE129" i="5"/>
  <c r="BE134" i="5"/>
  <c r="BE123" i="5"/>
  <c r="BE126" i="5"/>
  <c r="E85" i="5"/>
  <c r="BE127" i="5"/>
  <c r="BE128" i="5"/>
  <c r="BE131" i="5"/>
  <c r="BE132" i="5"/>
  <c r="BE133" i="5"/>
  <c r="E85" i="4"/>
  <c r="F92" i="4"/>
  <c r="J117" i="4"/>
  <c r="BE130" i="4"/>
  <c r="BE139" i="4"/>
  <c r="BE142" i="4"/>
  <c r="BE146" i="4"/>
  <c r="BE147" i="4"/>
  <c r="BE148" i="4"/>
  <c r="BE151" i="4"/>
  <c r="BE167" i="4"/>
  <c r="BE176" i="4"/>
  <c r="BE197" i="4"/>
  <c r="BE218" i="4"/>
  <c r="BE126" i="4"/>
  <c r="BE127" i="4"/>
  <c r="BE131" i="4"/>
  <c r="BE133" i="4"/>
  <c r="BE134" i="4"/>
  <c r="BE136" i="4"/>
  <c r="BE154" i="4"/>
  <c r="BE157" i="4"/>
  <c r="BE159" i="4"/>
  <c r="BE184" i="4"/>
  <c r="BE189" i="4"/>
  <c r="BE195" i="4"/>
  <c r="BE196" i="4"/>
  <c r="BE198" i="4"/>
  <c r="BE200" i="4"/>
  <c r="BE216" i="4"/>
  <c r="BE217" i="4"/>
  <c r="E85" i="3"/>
  <c r="F92" i="3"/>
  <c r="J126" i="3"/>
  <c r="BE134" i="3"/>
  <c r="BE135" i="3"/>
  <c r="BE137" i="3"/>
  <c r="BE138" i="3"/>
  <c r="BE139" i="3"/>
  <c r="BE140" i="3"/>
  <c r="BE142" i="3"/>
  <c r="BE143" i="3"/>
  <c r="BE145" i="3"/>
  <c r="BE146" i="3"/>
  <c r="BE150" i="3"/>
  <c r="BE151" i="3"/>
  <c r="BE153" i="3"/>
  <c r="BE154" i="3"/>
  <c r="BE155" i="3"/>
  <c r="BE162" i="3"/>
  <c r="BE166" i="3"/>
  <c r="BE169" i="3"/>
  <c r="BE171" i="3"/>
  <c r="BE173" i="3"/>
  <c r="BE176" i="3"/>
  <c r="BE178" i="3"/>
  <c r="BE185" i="3"/>
  <c r="BE187" i="3"/>
  <c r="BE192" i="3"/>
  <c r="BE193" i="3"/>
  <c r="BE195" i="3"/>
  <c r="BE196" i="3"/>
  <c r="BE200" i="3"/>
  <c r="BE204" i="3"/>
  <c r="BE208" i="3"/>
  <c r="BE211" i="3"/>
  <c r="BE214" i="3"/>
  <c r="BE216" i="3"/>
  <c r="BE220" i="3"/>
  <c r="BE222" i="3"/>
  <c r="BE224" i="3"/>
  <c r="BE226" i="3"/>
  <c r="BE229" i="3"/>
  <c r="BE136" i="3"/>
  <c r="BE141" i="3"/>
  <c r="BE144" i="3"/>
  <c r="BE148" i="3"/>
  <c r="BE149" i="3"/>
  <c r="BE152" i="3"/>
  <c r="BE157" i="3"/>
  <c r="BE160" i="3"/>
  <c r="BE161" i="3"/>
  <c r="BE164" i="3"/>
  <c r="BE165" i="3"/>
  <c r="BE170" i="3"/>
  <c r="BE172" i="3"/>
  <c r="BE174" i="3"/>
  <c r="BE175" i="3"/>
  <c r="BE177" i="3"/>
  <c r="BE179" i="3"/>
  <c r="BE181" i="3"/>
  <c r="BE182" i="3"/>
  <c r="BE183" i="3"/>
  <c r="BE186" i="3"/>
  <c r="BE188" i="3"/>
  <c r="BE191" i="3"/>
  <c r="BE194" i="3"/>
  <c r="BE197" i="3"/>
  <c r="BE199" i="3"/>
  <c r="BE201" i="3"/>
  <c r="BE203" i="3"/>
  <c r="BE205" i="3"/>
  <c r="BE206" i="3"/>
  <c r="BE213" i="3"/>
  <c r="BE215" i="3"/>
  <c r="BE219" i="3"/>
  <c r="BE221" i="3"/>
  <c r="BE223" i="3"/>
  <c r="BE225" i="3"/>
  <c r="BE227" i="3"/>
  <c r="BE230" i="3"/>
  <c r="J89" i="2"/>
  <c r="BE124" i="2"/>
  <c r="BE125" i="2"/>
  <c r="BE132" i="2"/>
  <c r="BE137" i="2"/>
  <c r="BE138" i="2"/>
  <c r="BE139" i="2"/>
  <c r="BE142" i="2"/>
  <c r="BE151" i="2"/>
  <c r="BE159" i="2"/>
  <c r="E85" i="2"/>
  <c r="F92" i="2"/>
  <c r="BE131" i="2"/>
  <c r="BE143" i="2"/>
  <c r="BE157" i="2"/>
  <c r="BE163" i="2"/>
  <c r="BE170" i="2"/>
  <c r="BE166" i="2"/>
  <c r="BE167" i="2"/>
  <c r="F35" i="2"/>
  <c r="BB95" i="1" s="1"/>
  <c r="F34" i="2"/>
  <c r="BA95" i="1" s="1"/>
  <c r="F34" i="3"/>
  <c r="BA96" i="1" s="1"/>
  <c r="F37" i="3"/>
  <c r="BD96" i="1" s="1"/>
  <c r="J34" i="4"/>
  <c r="AW97" i="1" s="1"/>
  <c r="F34" i="4"/>
  <c r="BA97" i="1" s="1"/>
  <c r="F37" i="4"/>
  <c r="BD97" i="1" s="1"/>
  <c r="F37" i="5"/>
  <c r="BD98" i="1" s="1"/>
  <c r="J34" i="5"/>
  <c r="AW98" i="1" s="1"/>
  <c r="F34" i="6"/>
  <c r="BA99" i="1" s="1"/>
  <c r="F36" i="6"/>
  <c r="BC99" i="1" s="1"/>
  <c r="F36" i="2"/>
  <c r="BC95" i="1" s="1"/>
  <c r="J34" i="2"/>
  <c r="AW95" i="1" s="1"/>
  <c r="F37" i="2"/>
  <c r="BD95" i="1" s="1"/>
  <c r="F36" i="3"/>
  <c r="BC96" i="1" s="1"/>
  <c r="J34" i="3"/>
  <c r="AW96" i="1" s="1"/>
  <c r="F35" i="3"/>
  <c r="BB96" i="1" s="1"/>
  <c r="F36" i="4"/>
  <c r="BC97" i="1" s="1"/>
  <c r="F35" i="4"/>
  <c r="BB97" i="1" s="1"/>
  <c r="F34" i="5"/>
  <c r="BA98" i="1" s="1"/>
  <c r="F36" i="5"/>
  <c r="BC98" i="1" s="1"/>
  <c r="F35" i="5"/>
  <c r="BB98" i="1" s="1"/>
  <c r="F35" i="6"/>
  <c r="BB99" i="1" s="1"/>
  <c r="J34" i="6"/>
  <c r="AW99" i="1" s="1"/>
  <c r="F37" i="6"/>
  <c r="BD99" i="1" s="1"/>
  <c r="BK152" i="4" l="1"/>
  <c r="J152" i="4" s="1"/>
  <c r="J101" i="4" s="1"/>
  <c r="J153" i="2"/>
  <c r="BE153" i="2" s="1"/>
  <c r="J33" i="2" s="1"/>
  <c r="AV95" i="1" s="1"/>
  <c r="AT95" i="1" s="1"/>
  <c r="T153" i="2"/>
  <c r="T146" i="2" s="1"/>
  <c r="T122" i="2" s="1"/>
  <c r="T121" i="2" s="1"/>
  <c r="R153" i="2"/>
  <c r="P153" i="2"/>
  <c r="P146" i="2" s="1"/>
  <c r="P122" i="2" s="1"/>
  <c r="P121" i="2" s="1"/>
  <c r="AU95" i="1" s="1"/>
  <c r="BK153" i="2"/>
  <c r="BK146" i="2" s="1"/>
  <c r="R146" i="2"/>
  <c r="P152" i="4"/>
  <c r="P123" i="4"/>
  <c r="AU97" i="1"/>
  <c r="T189" i="3"/>
  <c r="P158" i="3"/>
  <c r="P132" i="3" s="1"/>
  <c r="AU96" i="1" s="1"/>
  <c r="T120" i="5"/>
  <c r="T119" i="5"/>
  <c r="P120" i="5"/>
  <c r="P119" i="5" s="1"/>
  <c r="AU98" i="1" s="1"/>
  <c r="P167" i="3"/>
  <c r="R158" i="3"/>
  <c r="T152" i="4"/>
  <c r="T124" i="4"/>
  <c r="T123" i="4"/>
  <c r="P189" i="3"/>
  <c r="R167" i="3"/>
  <c r="T158" i="3"/>
  <c r="T132" i="3" s="1"/>
  <c r="R152" i="4"/>
  <c r="R124" i="4"/>
  <c r="R123" i="4" s="1"/>
  <c r="R189" i="3"/>
  <c r="R132" i="3" s="1"/>
  <c r="T167" i="3"/>
  <c r="R122" i="2"/>
  <c r="R121" i="2" s="1"/>
  <c r="BK147" i="3"/>
  <c r="J147" i="3" s="1"/>
  <c r="J98" i="3" s="1"/>
  <c r="BK202" i="3"/>
  <c r="J202" i="3" s="1"/>
  <c r="J110" i="3" s="1"/>
  <c r="BK158" i="3"/>
  <c r="J158" i="3" s="1"/>
  <c r="J100" i="3" s="1"/>
  <c r="BK167" i="3"/>
  <c r="J167" i="3" s="1"/>
  <c r="J103" i="3" s="1"/>
  <c r="BK124" i="4"/>
  <c r="J124" i="4" s="1"/>
  <c r="J97" i="4" s="1"/>
  <c r="BK120" i="5"/>
  <c r="J120" i="5" s="1"/>
  <c r="J97" i="5" s="1"/>
  <c r="BK189" i="3"/>
  <c r="J189" i="3" s="1"/>
  <c r="J107" i="3" s="1"/>
  <c r="BK122" i="6"/>
  <c r="J122" i="6" s="1"/>
  <c r="J97" i="6" s="1"/>
  <c r="J33" i="3"/>
  <c r="AV96" i="1" s="1"/>
  <c r="AT96" i="1" s="1"/>
  <c r="F33" i="4"/>
  <c r="AZ97" i="1" s="1"/>
  <c r="F33" i="5"/>
  <c r="AZ98" i="1" s="1"/>
  <c r="F33" i="6"/>
  <c r="AZ99" i="1" s="1"/>
  <c r="BD94" i="1"/>
  <c r="W33" i="1" s="1"/>
  <c r="BB94" i="1"/>
  <c r="W31" i="1" s="1"/>
  <c r="F33" i="3"/>
  <c r="AZ96" i="1" s="1"/>
  <c r="J33" i="4"/>
  <c r="AV97" i="1" s="1"/>
  <c r="AT97" i="1" s="1"/>
  <c r="J33" i="5"/>
  <c r="AV98" i="1" s="1"/>
  <c r="AT98" i="1" s="1"/>
  <c r="J33" i="6"/>
  <c r="AV99" i="1" s="1"/>
  <c r="AT99" i="1" s="1"/>
  <c r="BA94" i="1"/>
  <c r="W30" i="1" s="1"/>
  <c r="BC94" i="1"/>
  <c r="AY94" i="1" s="1"/>
  <c r="BK123" i="4" l="1"/>
  <c r="J123" i="4" s="1"/>
  <c r="J96" i="4" s="1"/>
  <c r="F33" i="2"/>
  <c r="AZ95" i="1" s="1"/>
  <c r="AZ94" i="1" s="1"/>
  <c r="W29" i="1" s="1"/>
  <c r="J146" i="2"/>
  <c r="J99" i="2" s="1"/>
  <c r="BK122" i="2"/>
  <c r="J122" i="2" s="1"/>
  <c r="J97" i="2" s="1"/>
  <c r="BK132" i="3"/>
  <c r="J132" i="3" s="1"/>
  <c r="J96" i="3" s="1"/>
  <c r="BK119" i="5"/>
  <c r="J119" i="5" s="1"/>
  <c r="J96" i="5" s="1"/>
  <c r="BK121" i="6"/>
  <c r="J121" i="6" s="1"/>
  <c r="AU94" i="1"/>
  <c r="AW94" i="1"/>
  <c r="AK30" i="1" s="1"/>
  <c r="AX94" i="1"/>
  <c r="W32" i="1"/>
  <c r="J30" i="4" l="1"/>
  <c r="AG97" i="1" s="1"/>
  <c r="AN97" i="1" s="1"/>
  <c r="BK121" i="2"/>
  <c r="J121" i="2" s="1"/>
  <c r="J30" i="2" s="1"/>
  <c r="AG95" i="1" s="1"/>
  <c r="AN95" i="1" s="1"/>
  <c r="J96" i="6"/>
  <c r="J30" i="6"/>
  <c r="AG99" i="1" s="1"/>
  <c r="J30" i="5"/>
  <c r="AG98" i="1" s="1"/>
  <c r="J30" i="3"/>
  <c r="AG96" i="1" s="1"/>
  <c r="AV94" i="1"/>
  <c r="AK29" i="1" s="1"/>
  <c r="J39" i="4" l="1"/>
  <c r="J96" i="2"/>
  <c r="J39" i="2"/>
  <c r="J39" i="5"/>
  <c r="J39" i="6"/>
  <c r="J39" i="3"/>
  <c r="AN96" i="1"/>
  <c r="AN98" i="1"/>
  <c r="AN99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<sst xmlns="http://schemas.openxmlformats.org/spreadsheetml/2006/main" count="3776" uniqueCount="693">
  <si>
    <t>Export Komplet</t>
  </si>
  <si>
    <t/>
  </si>
  <si>
    <t>2.0</t>
  </si>
  <si>
    <t>False</t>
  </si>
  <si>
    <t>{d1934d9a-7de5-48f1-a2c5-90aaac941e50}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</si>
  <si>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</si>
  <si>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</si>
  <si>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</si>
  <si>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</si>
  <si>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</si>
  <si>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</si>
  <si>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</si>
  <si>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</si>
  <si>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2025/04</t>
  </si>
  <si>
    <t>Stavba:</t>
  </si>
  <si>
    <t>Segment II v okružním parku Zelený pás Líbeznice</t>
  </si>
  <si>
    <t>KSO:</t>
  </si>
  <si>
    <t>CC-CZ:</t>
  </si>
  <si>
    <t>Místo:</t>
  </si>
  <si>
    <t>Líbeznice</t>
  </si>
  <si>
    <t>Datum:</t>
  </si>
  <si>
    <t>17. 4. 2025</t>
  </si>
  <si>
    <t>Zadavatel:</t>
  </si>
  <si>
    <t>IČ:</t>
  </si>
  <si>
    <t>Obec Líbeznice</t>
  </si>
  <si>
    <t>DIČ:</t>
  </si>
  <si>
    <t>Zhotovitel:</t>
  </si>
  <si>
    <t xml:space="preserve"> </t>
  </si>
  <si>
    <t>Projektant:</t>
  </si>
  <si>
    <t>MENU Architekti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</si>
  <si>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</si>
  <si>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</si>
  <si>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</si>
  <si>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</si>
  <si>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</si>
  <si>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</si>
  <si>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</si>
  <si>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</si>
  <si>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</si>
  <si>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</si>
  <si>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</si>
  <si>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</si>
  <si>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</si>
  <si>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</si>
  <si>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</si>
  <si>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</si>
  <si>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</si>
  <si>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</si>
  <si>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</si>
  <si>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</si>
  <si>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</si>
  <si>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</si>
  <si>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</si>
  <si>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</si>
  <si>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</si>
  <si>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</si>
  <si>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</si>
  <si>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</si>
  <si>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</si>
  <si>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</si>
  <si>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</si>
  <si>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</si>
  <si>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</si>
  <si>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</si>
  <si>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</si>
  <si>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</si>
  <si>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</si>
  <si>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</si>
  <si>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</si>
  <si>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</si>
  <si>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</si>
  <si>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</si>
  <si>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</si>
  <si>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</si>
  <si>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</si>
  <si>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</si>
  <si>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</si>
  <si>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</si>
  <si>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SO.01</t>
  </si>
  <si>
    <t>Terénní úpravy</t>
  </si>
  <si>
    <t>STA</t>
  </si>
  <si>
    <t>1</t>
  </si>
  <si>
    <t>{c6f6580b-0501-4064-9c1f-30b78706df29}</t>
  </si>
  <si>
    <t>2</t>
  </si>
  <si>
    <t>SO.02</t>
  </si>
  <si>
    <t>Sadové úpravy a krajina</t>
  </si>
  <si>
    <t>{939a7001-2f8c-4de1-a2ce-c9582be110aa}</t>
  </si>
  <si>
    <t>SO.03</t>
  </si>
  <si>
    <t>Lávka</t>
  </si>
  <si>
    <t>{88580bfe-aca6-4922-ac63-2820908a011c}</t>
  </si>
  <si>
    <t>SO.04</t>
  </si>
  <si>
    <t>Psí hřiště</t>
  </si>
  <si>
    <t>{d133f2a1-8a89-4a8f-9611-b1c14addb89b}</t>
  </si>
  <si>
    <t>SO.05</t>
  </si>
  <si>
    <t>VRN</t>
  </si>
  <si>
    <t>{a4b0ace9-8e82-41f6-8d02-63757de827b5}</t>
  </si>
  <si>
    <t>KRYCÍ LIST SOUPISU PRACÍ</t>
  </si>
  <si>
    <t>Objekt:</t>
  </si>
  <si>
    <t>SO.01 - Terénní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</si>
  <si>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</si>
  <si>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</si>
  <si>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</si>
  <si>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</si>
  <si>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</si>
  <si>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</si>
  <si>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</si>
  <si>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</si>
  <si>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</si>
  <si>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</si>
  <si>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</si>
  <si>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</si>
  <si>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</si>
  <si>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</si>
  <si>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</si>
  <si>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</si>
  <si>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</si>
  <si>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</si>
  <si>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</si>
  <si>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</si>
  <si>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</si>
  <si>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</si>
  <si>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</si>
  <si>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</si>
  <si>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</si>
  <si>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</si>
  <si>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</si>
  <si>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</si>
  <si>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119005132</t>
  </si>
  <si>
    <t>Vytyčení výsadeb zapojených nebo v záhonu plochy přes 100 m2 s rozmístěním rostlin do plochy nepravidelně</t>
  </si>
  <si>
    <t>m2</t>
  </si>
  <si>
    <t>4</t>
  </si>
  <si>
    <t>-1235108695</t>
  </si>
  <si>
    <t>121151123</t>
  </si>
  <si>
    <t>Sejmutí ornice plochy přes 500 m2 tl vrstvy do 200 mm strojně</t>
  </si>
  <si>
    <t>-19738947</t>
  </si>
  <si>
    <t>VV</t>
  </si>
  <si>
    <t>Mlatová cesta</t>
  </si>
  <si>
    <t>Ostatní plocha</t>
  </si>
  <si>
    <t>Součet</t>
  </si>
  <si>
    <t>3</t>
  </si>
  <si>
    <t>131251105</t>
  </si>
  <si>
    <t>Hloubení jam nezapažených v hornině třídy těžitelnosti I skupiny 3 objemu do 1000 m3 strojně</t>
  </si>
  <si>
    <t>m3</t>
  </si>
  <si>
    <t>356141639</t>
  </si>
  <si>
    <t>162351104</t>
  </si>
  <si>
    <t>Vodorovné přemístění přes 500 do 1000 m výkopku/sypaniny z horniny třídy těžitelnosti I skupiny 1 až 3</t>
  </si>
  <si>
    <t>314507539</t>
  </si>
  <si>
    <t>237</t>
  </si>
  <si>
    <t>45</t>
  </si>
  <si>
    <t>25+16+10</t>
  </si>
  <si>
    <t>5</t>
  </si>
  <si>
    <t>167151111</t>
  </si>
  <si>
    <t>Nakládání výkopku z hornin třídy těžitelnosti I skupiny 1 až 3 přes 100 m3</t>
  </si>
  <si>
    <t>997932563</t>
  </si>
  <si>
    <t>6</t>
  </si>
  <si>
    <t>171151101</t>
  </si>
  <si>
    <t>Hutnění boků násypů pro jakýkoliv sklon a míru zhutnění svahu</t>
  </si>
  <si>
    <t>-2041405024</t>
  </si>
  <si>
    <t>7</t>
  </si>
  <si>
    <t>171152501</t>
  </si>
  <si>
    <t>Zhutnění podloží z hornin soudržných nebo nesoudržných pod násypy</t>
  </si>
  <si>
    <t>220909253</t>
  </si>
  <si>
    <t>617,13+454,36+500,0 "rezerva</t>
  </si>
  <si>
    <t>8</t>
  </si>
  <si>
    <t>182151111</t>
  </si>
  <si>
    <t>Svahování v zářezech v hornině třídy těžitelnosti I skupiny 1 až 3 strojně</t>
  </si>
  <si>
    <t>2035260293</t>
  </si>
  <si>
    <t>9</t>
  </si>
  <si>
    <t>182351123</t>
  </si>
  <si>
    <t>Rozprostření ornice pl přes 100 do 500 m2 ve svahu přes 1:5 tl vrstvy do 200 mm strojně</t>
  </si>
  <si>
    <t>1359374471</t>
  </si>
  <si>
    <t>Rozprostření přebývající zeminy</t>
  </si>
  <si>
    <t>2500</t>
  </si>
  <si>
    <t>Komunikace pozemní</t>
  </si>
  <si>
    <t>10</t>
  </si>
  <si>
    <t>561121101</t>
  </si>
  <si>
    <t>Zřízení podkladu nebo ochranné vrstvy vozovky z mechanicky zpevněné zeminy MZ tl 50 mm</t>
  </si>
  <si>
    <t>937900678</t>
  </si>
  <si>
    <t>11</t>
  </si>
  <si>
    <t>M</t>
  </si>
  <si>
    <t>58341341.R</t>
  </si>
  <si>
    <t>Mlatový povrch</t>
  </si>
  <si>
    <t>t</t>
  </si>
  <si>
    <t>-1653776835</t>
  </si>
  <si>
    <t>561121102</t>
  </si>
  <si>
    <t>Zřízení podkladu nebo ochranné vrstvy vozovky z mechanicky zpevněné zeminy MZ tl 80 mm</t>
  </si>
  <si>
    <t>-912950019</t>
  </si>
  <si>
    <t>13</t>
  </si>
  <si>
    <t>58337302</t>
  </si>
  <si>
    <t>štěrkopísek frakce 0/16</t>
  </si>
  <si>
    <t>398180446</t>
  </si>
  <si>
    <t>14</t>
  </si>
  <si>
    <t>561121111</t>
  </si>
  <si>
    <t>Zřízení podkladu nebo ochranné vrstvy vozovky z mechanicky zpevněné zeminy MZ tl 150 mm</t>
  </si>
  <si>
    <t>1491606664</t>
  </si>
  <si>
    <t>15</t>
  </si>
  <si>
    <t>58344171</t>
  </si>
  <si>
    <t>štěrkodrť frakce 0/32</t>
  </si>
  <si>
    <t>1013696164</t>
  </si>
  <si>
    <t>Ostatní konstrukce a práce, bourání</t>
  </si>
  <si>
    <t>16</t>
  </si>
  <si>
    <t>916371212</t>
  </si>
  <si>
    <t>Osazení skrytého zahradního obrubníku kovového jednostranným odkopáním zeminy</t>
  </si>
  <si>
    <t>m</t>
  </si>
  <si>
    <t>100596902</t>
  </si>
  <si>
    <t>17</t>
  </si>
  <si>
    <t>13824001</t>
  </si>
  <si>
    <t>obrubník zahradní PZ 1195x130mm</t>
  </si>
  <si>
    <t>869698798</t>
  </si>
  <si>
    <t>796,34*1,02 'Přepočtené koeficientem množství</t>
  </si>
  <si>
    <t>998</t>
  </si>
  <si>
    <t>Přesun hmot</t>
  </si>
  <si>
    <t>18</t>
  </si>
  <si>
    <t>998222012</t>
  </si>
  <si>
    <t>Přesun hmot pro tělovýchovné plochy</t>
  </si>
  <si>
    <t>-1627380017</t>
  </si>
  <si>
    <t>SO.02 - Sadové úpravy a krajina</t>
  </si>
  <si>
    <t>D1 - BYLINY :</t>
  </si>
  <si>
    <t>D2 - MATERIÁL - BŘEHY</t>
  </si>
  <si>
    <t xml:space="preserve">    D3 - MATERIÁL - TRÁVNÍK VÝSADBA</t>
  </si>
  <si>
    <t>D4 - Přehled navržených dřevin pro ÚSEK VI. - Na Zvonici</t>
  </si>
  <si>
    <t xml:space="preserve">    D5 - HL.ALEJ + SOLITÉRY</t>
  </si>
  <si>
    <t xml:space="preserve">    D6 - KEŘE – OKRAJOVÝ LEM</t>
  </si>
  <si>
    <t>D7 - Přehled navržených dřevin pro ÚSEK VII. - sad, psí cvičiště, solitéry u tůní a keřový lem:</t>
  </si>
  <si>
    <t xml:space="preserve">    D8 - OVOCNÉ A UŽITKOVÉ STROMY V SADĚ</t>
  </si>
  <si>
    <t xml:space="preserve">    D9 - SOLITÉRY U TŮNÍ</t>
  </si>
  <si>
    <t>D10 - Přehled navržených dřevin pro ÚSEK VIII. - Mratínka</t>
  </si>
  <si>
    <t>D11 - PRÁCE, REŽIE, ÚDRŽBA…</t>
  </si>
  <si>
    <t xml:space="preserve">    D12 - Přidružené pro výsadbu  stromů</t>
  </si>
  <si>
    <t xml:space="preserve">      D13 - Péče o výsadbu během roku</t>
  </si>
  <si>
    <t>D1</t>
  </si>
  <si>
    <t>BYLINY :</t>
  </si>
  <si>
    <t>Pol1</t>
  </si>
  <si>
    <t>Kosatec žlutý - Iris pseudoacorus</t>
  </si>
  <si>
    <t>ks</t>
  </si>
  <si>
    <t>Pol2</t>
  </si>
  <si>
    <t>Kyprej vrbice - Lythrum salicaria</t>
  </si>
  <si>
    <t>Pol3</t>
  </si>
  <si>
    <t>Metlice trsnatá .- Deschampsia caespitosa.</t>
  </si>
  <si>
    <t>Pol4</t>
  </si>
  <si>
    <t>Ostřice latnatá - Carex panniculata</t>
  </si>
  <si>
    <t>Pol5</t>
  </si>
  <si>
    <t>Ostřice pašáchor - Carex pseudocyperus</t>
  </si>
  <si>
    <t>Pol6</t>
  </si>
  <si>
    <t>Ostřice pobřežní - Carex riparia</t>
  </si>
  <si>
    <t>Pol7</t>
  </si>
  <si>
    <t>Ostřice štíhlá - Carex gracilis , acuta</t>
  </si>
  <si>
    <t>Pol8</t>
  </si>
  <si>
    <t>Ostřice třeslicová - Carex brizoides</t>
  </si>
  <si>
    <t>Pol9</t>
  </si>
  <si>
    <t>Psineček výběžkatý - Agrostis stolonifera.</t>
  </si>
  <si>
    <t>Pol10</t>
  </si>
  <si>
    <t>Rozrazil potoční - Veronica beccabungea</t>
  </si>
  <si>
    <t>20</t>
  </si>
  <si>
    <t>Pol11</t>
  </si>
  <si>
    <t>Sítina klubkatá - Juncus conglomeratus</t>
  </si>
  <si>
    <t>22</t>
  </si>
  <si>
    <t>Pol12</t>
  </si>
  <si>
    <t>Sítina rozkladitá - Juncus effusus</t>
  </si>
  <si>
    <t>24</t>
  </si>
  <si>
    <t>Pol13</t>
  </si>
  <si>
    <t>Tužebník jilmový - Filipendula ulmaria.</t>
  </si>
  <si>
    <t>26</t>
  </si>
  <si>
    <t>D2</t>
  </si>
  <si>
    <t>MATERIÁL - BŘEHY</t>
  </si>
  <si>
    <t>Pol14</t>
  </si>
  <si>
    <t>Kámen lomový - lom Klecany</t>
  </si>
  <si>
    <t>28</t>
  </si>
  <si>
    <t>Pol15</t>
  </si>
  <si>
    <t>Kačírek říční netříděný</t>
  </si>
  <si>
    <t>30</t>
  </si>
  <si>
    <t>Pol16</t>
  </si>
  <si>
    <t>Mlat výplňový</t>
  </si>
  <si>
    <t>32</t>
  </si>
  <si>
    <t>Pol17</t>
  </si>
  <si>
    <t>Kůly štípané - dub, akát</t>
  </si>
  <si>
    <t>34</t>
  </si>
  <si>
    <t>Pol18</t>
  </si>
  <si>
    <t>klády akátové, dubové, odklestěné větve smrků, borovic, jedlí.  na hať</t>
  </si>
  <si>
    <t>36</t>
  </si>
  <si>
    <t>19</t>
  </si>
  <si>
    <t>Pol19</t>
  </si>
  <si>
    <t>Kokosová zpevňovací svahová rohož</t>
  </si>
  <si>
    <t>38</t>
  </si>
  <si>
    <t>Pol20</t>
  </si>
  <si>
    <t>Hydroosev – směs</t>
  </si>
  <si>
    <t>40</t>
  </si>
  <si>
    <t>Pol21</t>
  </si>
  <si>
    <t>Substrát kolem břehů tůní (rašelina, jíl, písek)</t>
  </si>
  <si>
    <t>42</t>
  </si>
  <si>
    <t>D3</t>
  </si>
  <si>
    <t>MATERIÁL - TRÁVNÍK VÝSADBA</t>
  </si>
  <si>
    <t>Pol22</t>
  </si>
  <si>
    <t>Travní směs</t>
  </si>
  <si>
    <t>44</t>
  </si>
  <si>
    <t>D4</t>
  </si>
  <si>
    <t>Přehled navržených dřevin pro ÚSEK VI. - Na Zvonici</t>
  </si>
  <si>
    <t>D5</t>
  </si>
  <si>
    <t>HL.ALEJ + SOLITÉRY</t>
  </si>
  <si>
    <t>23</t>
  </si>
  <si>
    <t>Pol23</t>
  </si>
  <si>
    <t>Muchovník - amelancier</t>
  </si>
  <si>
    <t>46</t>
  </si>
  <si>
    <t>Pol24</t>
  </si>
  <si>
    <t>Hrušeň - pyrifolia</t>
  </si>
  <si>
    <t>48</t>
  </si>
  <si>
    <t>25</t>
  </si>
  <si>
    <t>Pol25</t>
  </si>
  <si>
    <t>Javor babyka - Acer campestre</t>
  </si>
  <si>
    <t>50</t>
  </si>
  <si>
    <t>D6</t>
  </si>
  <si>
    <t>KEŘE – OKRAJOVÝ LEM</t>
  </si>
  <si>
    <t>Pol26</t>
  </si>
  <si>
    <t>Ptačí zob  - Ligustrum vulgare</t>
  </si>
  <si>
    <t>52</t>
  </si>
  <si>
    <t>27</t>
  </si>
  <si>
    <t>Pol27</t>
  </si>
  <si>
    <t>Meruzalka alpská – Ribes alpinum</t>
  </si>
  <si>
    <t>54</t>
  </si>
  <si>
    <t>Pol28</t>
  </si>
  <si>
    <t>Zimolez tatarský - lohicera tatarica</t>
  </si>
  <si>
    <t>56</t>
  </si>
  <si>
    <t>D7</t>
  </si>
  <si>
    <t>Přehled navržených dřevin pro ÚSEK VII. - sad, psí cvičiště, solitéry u tůní a keřový lem:</t>
  </si>
  <si>
    <t>D8</t>
  </si>
  <si>
    <t>OVOCNÉ A UŽITKOVÉ STROMY V SADĚ</t>
  </si>
  <si>
    <t>29</t>
  </si>
  <si>
    <t>Pol29</t>
  </si>
  <si>
    <t>Jabloň – Malus communis ´Decora´</t>
  </si>
  <si>
    <t>58</t>
  </si>
  <si>
    <t>Pol30</t>
  </si>
  <si>
    <t>Hrušeň - Pyrus communis ´Decora´</t>
  </si>
  <si>
    <t>60</t>
  </si>
  <si>
    <t>31</t>
  </si>
  <si>
    <t>Pol31</t>
  </si>
  <si>
    <t>Dřín velkoplodý cv.</t>
  </si>
  <si>
    <t>62</t>
  </si>
  <si>
    <t>Pol32</t>
  </si>
  <si>
    <t>Třešeň - Cerassus avium cv.</t>
  </si>
  <si>
    <t>64</t>
  </si>
  <si>
    <t>33</t>
  </si>
  <si>
    <t>Pol33</t>
  </si>
  <si>
    <t>Jeřáb oskeruše – Sorbus domestica</t>
  </si>
  <si>
    <t>66</t>
  </si>
  <si>
    <t>Pol34</t>
  </si>
  <si>
    <t>Kaštanovník setý – Castanea sativa cv.</t>
  </si>
  <si>
    <t>68</t>
  </si>
  <si>
    <t>35</t>
  </si>
  <si>
    <t>Pol35</t>
  </si>
  <si>
    <t>Ořešák královský - Juglans regia</t>
  </si>
  <si>
    <t>70</t>
  </si>
  <si>
    <t>Pol36</t>
  </si>
  <si>
    <t>Morušovník – Morus nigra</t>
  </si>
  <si>
    <t>72</t>
  </si>
  <si>
    <t>37</t>
  </si>
  <si>
    <t>Pol37</t>
  </si>
  <si>
    <t>Tisovec dvouřadý – Taxodium distichum n. vrba – Salix alba „Tristis“</t>
  </si>
  <si>
    <t>74</t>
  </si>
  <si>
    <t>Pol38</t>
  </si>
  <si>
    <t>Vrba - Salix alba pendula</t>
  </si>
  <si>
    <t>76</t>
  </si>
  <si>
    <t>39</t>
  </si>
  <si>
    <t>Pol39</t>
  </si>
  <si>
    <t>Vrba trojmužná - Salix triandra</t>
  </si>
  <si>
    <t>78</t>
  </si>
  <si>
    <t>D9</t>
  </si>
  <si>
    <t>SOLITÉRY U TŮNÍ</t>
  </si>
  <si>
    <t>Pol40</t>
  </si>
  <si>
    <t>Lípa malolistá - Tilia cordata</t>
  </si>
  <si>
    <t>80</t>
  </si>
  <si>
    <t>41</t>
  </si>
  <si>
    <t>Pol41</t>
  </si>
  <si>
    <t>Dub letní - Quercus robur</t>
  </si>
  <si>
    <t>82</t>
  </si>
  <si>
    <t>Pol42</t>
  </si>
  <si>
    <t>Topol bílý - Populus alba</t>
  </si>
  <si>
    <t>84</t>
  </si>
  <si>
    <t>43</t>
  </si>
  <si>
    <t>86</t>
  </si>
  <si>
    <t>88</t>
  </si>
  <si>
    <t>Pol43</t>
  </si>
  <si>
    <t>Svída dřín – Cornus mas</t>
  </si>
  <si>
    <t>90</t>
  </si>
  <si>
    <t>Pol44</t>
  </si>
  <si>
    <t>Vrba nachová - Salix purpurea "Gracilis"</t>
  </si>
  <si>
    <t>92</t>
  </si>
  <si>
    <t>D10</t>
  </si>
  <si>
    <t>Přehled navržených dřevin pro ÚSEK VIII. - Mratínka</t>
  </si>
  <si>
    <t>47</t>
  </si>
  <si>
    <t>94</t>
  </si>
  <si>
    <t>Pol45</t>
  </si>
  <si>
    <t>Javor mléč - Acer platanoides</t>
  </si>
  <si>
    <t>96</t>
  </si>
  <si>
    <t>49</t>
  </si>
  <si>
    <t>Pol46</t>
  </si>
  <si>
    <t>Habr lesní - Carpinus betulus</t>
  </si>
  <si>
    <t>98</t>
  </si>
  <si>
    <t>100</t>
  </si>
  <si>
    <t>51</t>
  </si>
  <si>
    <t>102</t>
  </si>
  <si>
    <t>Pol47</t>
  </si>
  <si>
    <t>Jedle bělokorá - Abies alba</t>
  </si>
  <si>
    <t>104</t>
  </si>
  <si>
    <t>53</t>
  </si>
  <si>
    <t>Pol48</t>
  </si>
  <si>
    <t>Borovice lesní - Pinus sylvestris</t>
  </si>
  <si>
    <t>106</t>
  </si>
  <si>
    <t>108</t>
  </si>
  <si>
    <t>55</t>
  </si>
  <si>
    <t>110</t>
  </si>
  <si>
    <t>Pol49</t>
  </si>
  <si>
    <t>Brslen evropský - euonymus europaeus</t>
  </si>
  <si>
    <t>112</t>
  </si>
  <si>
    <t>D11</t>
  </si>
  <si>
    <t>PRÁCE, REŽIE, ÚDRŽBA…</t>
  </si>
  <si>
    <t>57</t>
  </si>
  <si>
    <t>Pol50</t>
  </si>
  <si>
    <t>Rostliny</t>
  </si>
  <si>
    <t>kpl</t>
  </si>
  <si>
    <t>114</t>
  </si>
  <si>
    <t>Pol51</t>
  </si>
  <si>
    <t>Materiál</t>
  </si>
  <si>
    <t>116</t>
  </si>
  <si>
    <t>59</t>
  </si>
  <si>
    <t>Pol52</t>
  </si>
  <si>
    <t>Práce</t>
  </si>
  <si>
    <t>118</t>
  </si>
  <si>
    <t>Pol53</t>
  </si>
  <si>
    <t>Režie, dodávky</t>
  </si>
  <si>
    <t>120</t>
  </si>
  <si>
    <t>D12</t>
  </si>
  <si>
    <t>Přidružené pro výsadbu  stromů</t>
  </si>
  <si>
    <t>61</t>
  </si>
  <si>
    <t>Pol115</t>
  </si>
  <si>
    <t>Kůly ke stromům impregnované - d7 cm x l-2m</t>
  </si>
  <si>
    <t>-2139492076</t>
  </si>
  <si>
    <t>81,0*3,0</t>
  </si>
  <si>
    <t>Pol116</t>
  </si>
  <si>
    <t>Příčky spojovací ke kůlům mb - d7 cm x 2m</t>
  </si>
  <si>
    <t>1669280032</t>
  </si>
  <si>
    <t>81,0*4,0</t>
  </si>
  <si>
    <t>63</t>
  </si>
  <si>
    <t>Pol117</t>
  </si>
  <si>
    <t>Drén závlahový - D 8 cm</t>
  </si>
  <si>
    <t>-777961326</t>
  </si>
  <si>
    <t>Pol118</t>
  </si>
  <si>
    <t>Úvazky – popruh - Š 2 cm</t>
  </si>
  <si>
    <t>bal 40</t>
  </si>
  <si>
    <t>-1776766684</t>
  </si>
  <si>
    <t>65</t>
  </si>
  <si>
    <t>Pol119</t>
  </si>
  <si>
    <t>Nátěr – Arboflex</t>
  </si>
  <si>
    <t>5l</t>
  </si>
  <si>
    <t>5408339</t>
  </si>
  <si>
    <t>Pol120</t>
  </si>
  <si>
    <t>Kůra mulčovací jemná fermentovaná Basic 1 s pískem - m3</t>
  </si>
  <si>
    <t>-1365571477</t>
  </si>
  <si>
    <t>81,0*0,1</t>
  </si>
  <si>
    <t>67</t>
  </si>
  <si>
    <t>Pol121</t>
  </si>
  <si>
    <t>Substrát výsadbový – směs</t>
  </si>
  <si>
    <t>792722492</t>
  </si>
  <si>
    <t>Pol122</t>
  </si>
  <si>
    <t>Výsadba stromu s balem - Bal d 60cm s instalací závlahového drénu a zamulčováním.</t>
  </si>
  <si>
    <t>367772550</t>
  </si>
  <si>
    <t>69</t>
  </si>
  <si>
    <t>Pol123</t>
  </si>
  <si>
    <t>ošetření stromu prostřihem – úpravou koruny, kořenů -  zastřižení přerušených poškozených kořenů, úprava koruny, nátěr kmene.</t>
  </si>
  <si>
    <t>-2123973478</t>
  </si>
  <si>
    <t>Pol124</t>
  </si>
  <si>
    <t>Doprava stromů a materiálu na místo</t>
  </si>
  <si>
    <t>1982560815</t>
  </si>
  <si>
    <t>71</t>
  </si>
  <si>
    <t>Pol125</t>
  </si>
  <si>
    <t>Přemístění materiálu do 15m</t>
  </si>
  <si>
    <t>1436179025</t>
  </si>
  <si>
    <t>Pol126</t>
  </si>
  <si>
    <t>Hutnění povrchu</t>
  </si>
  <si>
    <t>433860538</t>
  </si>
  <si>
    <t>73</t>
  </si>
  <si>
    <t>Pol127</t>
  </si>
  <si>
    <t>Míchání zeminy a recyklátu/písku</t>
  </si>
  <si>
    <t>-972768433</t>
  </si>
  <si>
    <t>Pol128</t>
  </si>
  <si>
    <t>Překrytí vrstvou substrátu, zarovnání povrchu</t>
  </si>
  <si>
    <t>-202839161</t>
  </si>
  <si>
    <t>75</t>
  </si>
  <si>
    <t>Pol130</t>
  </si>
  <si>
    <t>Výsadba nízkých trvalek do vytlačovaných jamek do zpevněného trávníku se substrátem</t>
  </si>
  <si>
    <t>-673924210</t>
  </si>
  <si>
    <t>D13</t>
  </si>
  <si>
    <t>Péče o výsadbu během roku</t>
  </si>
  <si>
    <t>Pol132</t>
  </si>
  <si>
    <t>Odstranění stařiny trav</t>
  </si>
  <si>
    <t>342443487</t>
  </si>
  <si>
    <t>77</t>
  </si>
  <si>
    <t>Pol133</t>
  </si>
  <si>
    <t>Doplňování substrátu a mulče v zatěžovaných partiích - materiál</t>
  </si>
  <si>
    <t>-278777135</t>
  </si>
  <si>
    <t>SO.03 - Lávka</t>
  </si>
  <si>
    <t xml:space="preserve">    2 - Zakládání</t>
  </si>
  <si>
    <t>PSV - Práce a dodávky PSV</t>
  </si>
  <si>
    <t xml:space="preserve">    762 - Konstrukce tesařské</t>
  </si>
  <si>
    <t xml:space="preserve">    783 - Dokončovací práce - nátěry</t>
  </si>
  <si>
    <t>559778566</t>
  </si>
  <si>
    <t>1881359495</t>
  </si>
  <si>
    <t>3,679</t>
  </si>
  <si>
    <t>2099898877</t>
  </si>
  <si>
    <t>-2032751396</t>
  </si>
  <si>
    <t>Zakládání</t>
  </si>
  <si>
    <t>231212111</t>
  </si>
  <si>
    <t>Zřízení pilot svislých zapažených D přes 245 do 450 mm hl od 0 do 10 m s vytažením pažnic z betonu železového</t>
  </si>
  <si>
    <t>-1340434185</t>
  </si>
  <si>
    <t>58933329</t>
  </si>
  <si>
    <t>beton C 30/37 X0,XC1-4,XD1-2,XA1-2,XF1 kamenivo frakce 0/16</t>
  </si>
  <si>
    <t>-1335751633</t>
  </si>
  <si>
    <t>3,02*1,1 'Přepočtené koeficientem množství</t>
  </si>
  <si>
    <t>231611114</t>
  </si>
  <si>
    <t>Výztuž pilot betonovaných do země ocel z betonářské oceli 10 505</t>
  </si>
  <si>
    <t>2761926</t>
  </si>
  <si>
    <t>(278,28-147,45)/1000</t>
  </si>
  <si>
    <t>271572211</t>
  </si>
  <si>
    <t>Podsyp pod základové konstrukce se zhutněním z netříděného štěrkopísku</t>
  </si>
  <si>
    <t>-990998708</t>
  </si>
  <si>
    <t>0,6*0,15*4,2*2,0+0,3*0,3*4,0*0,15</t>
  </si>
  <si>
    <t>274322611</t>
  </si>
  <si>
    <t>Základové pasy ze ŽB se zvýšenými nároky na prostředí tř. C 30/37</t>
  </si>
  <si>
    <t>-1165053844</t>
  </si>
  <si>
    <t>ŽB převázka</t>
  </si>
  <si>
    <t>2,58*1,1</t>
  </si>
  <si>
    <t>274351121</t>
  </si>
  <si>
    <t>Zřízení bednění základových pasů rovného</t>
  </si>
  <si>
    <t>1332372045</t>
  </si>
  <si>
    <t>274351122</t>
  </si>
  <si>
    <t>Odstranění bednění základových pasů rovného</t>
  </si>
  <si>
    <t>839130785</t>
  </si>
  <si>
    <t>274361821</t>
  </si>
  <si>
    <t>Výztuž základových pasů betonářskou ocelí 10 505 (R)</t>
  </si>
  <si>
    <t>-622321481</t>
  </si>
  <si>
    <t>147,45/1000</t>
  </si>
  <si>
    <t>-225239003</t>
  </si>
  <si>
    <t>PSV</t>
  </si>
  <si>
    <t>Práce a dodávky PSV</t>
  </si>
  <si>
    <t>762</t>
  </si>
  <si>
    <t>Konstrukce tesařské</t>
  </si>
  <si>
    <t>762523108</t>
  </si>
  <si>
    <t>Položení podlahy z hoblovaných fošen na sraz</t>
  </si>
  <si>
    <t>-520502510</t>
  </si>
  <si>
    <t>7,1*3,0</t>
  </si>
  <si>
    <t>60516111</t>
  </si>
  <si>
    <t>řezivo modřínové sušené tl 50mm</t>
  </si>
  <si>
    <t>1769571198</t>
  </si>
  <si>
    <t>21,3*0,06 'Přepočtené koeficientem množství</t>
  </si>
  <si>
    <t>762713221</t>
  </si>
  <si>
    <t>Montáž prostorové vázané kce pomocí tesařských spojů a ocelových spojek z hoblovaného řeziva průřezové pl přes 120 do 224 cm2</t>
  </si>
  <si>
    <t>1498452185</t>
  </si>
  <si>
    <t>Sloupy</t>
  </si>
  <si>
    <t>1,51*12,0</t>
  </si>
  <si>
    <t>Diagonály</t>
  </si>
  <si>
    <t>1,58*2,0</t>
  </si>
  <si>
    <t>Madlo</t>
  </si>
  <si>
    <t>6,4*2,0</t>
  </si>
  <si>
    <t>60512130</t>
  </si>
  <si>
    <t>hranol modřínové řezivo průřezu do 224cm2 do dl 6m</t>
  </si>
  <si>
    <t>-1946504708</t>
  </si>
  <si>
    <t>1,51*12,0*0,14*0,14</t>
  </si>
  <si>
    <t>1,58*2,0*0,14*0,14</t>
  </si>
  <si>
    <t>6,4*2,0*0,14*0,14</t>
  </si>
  <si>
    <t>0,668*1,1 'Přepočtené koeficientem množství</t>
  </si>
  <si>
    <t>762713261</t>
  </si>
  <si>
    <t>Montáž prostorové vázané kce pomocí tesařských spojů a ocelových spojek z hoblovaného řeziva průřezové pl přes 600 cm2</t>
  </si>
  <si>
    <t>-708022593</t>
  </si>
  <si>
    <t>Příčník</t>
  </si>
  <si>
    <t>0,86*17,0</t>
  </si>
  <si>
    <t>Nosník</t>
  </si>
  <si>
    <t>6,4*4,0</t>
  </si>
  <si>
    <t>Práh</t>
  </si>
  <si>
    <t>1,4*4,0</t>
  </si>
  <si>
    <t>60512146</t>
  </si>
  <si>
    <t>hranol BSH řezivo průřezu nad 450cm2 dl 6-8m</t>
  </si>
  <si>
    <t>-1719916043</t>
  </si>
  <si>
    <t>6,4*4,0*0,16*0,4</t>
  </si>
  <si>
    <t>1,638*1,1 'Přepočtené koeficientem množství</t>
  </si>
  <si>
    <t>60512145</t>
  </si>
  <si>
    <t>hranol Dubové řezivo průřezu nad 450cm2 do dl 6m</t>
  </si>
  <si>
    <t>-787285017</t>
  </si>
  <si>
    <t>0,86*17,0*0,16*0,4</t>
  </si>
  <si>
    <t>1,4*4,0*0,16*0,4</t>
  </si>
  <si>
    <t>762795000</t>
  </si>
  <si>
    <t>Spojovací prostředky pro montáž prostorových vázaných kcí</t>
  </si>
  <si>
    <t>575514828</t>
  </si>
  <si>
    <t>998762121</t>
  </si>
  <si>
    <t>Přesun hmot tonážní pro kce tesařské ruční v objektech v do 6 m</t>
  </si>
  <si>
    <t>-2067335414</t>
  </si>
  <si>
    <t>998762129</t>
  </si>
  <si>
    <t>Příplatek k ručnímu přesunu hmot tonážnímu pro kce tesařské za zvětšený přesun ZKD 50 m</t>
  </si>
  <si>
    <t>1141639132</t>
  </si>
  <si>
    <t>998762194</t>
  </si>
  <si>
    <t>Příplatek k přesunu hmot tonážnímu pro kce tesařské za zvětšený přesun do 1000 m</t>
  </si>
  <si>
    <t>-500989136</t>
  </si>
  <si>
    <t>783</t>
  </si>
  <si>
    <t>Dokončovací práce - nátěry</t>
  </si>
  <si>
    <t>783201201</t>
  </si>
  <si>
    <t>Obroušení tesařských konstrukcí před provedením nátěru</t>
  </si>
  <si>
    <t>-880706137</t>
  </si>
  <si>
    <t>(0,14*4,0)*1,51*12,0</t>
  </si>
  <si>
    <t>(0,14*4,0)*1,58*20,0</t>
  </si>
  <si>
    <t xml:space="preserve">Madlo </t>
  </si>
  <si>
    <t>(0,14*4,0)*6,4*2,0</t>
  </si>
  <si>
    <t>(0,16*2,0+0,4*2,0)*0,86*17,0</t>
  </si>
  <si>
    <t>(0,16*2,0+0,4*2,0)*6,4*4,0</t>
  </si>
  <si>
    <t>Dubový práh</t>
  </si>
  <si>
    <t>(0,16*2,0+0,4*2,0)*1,4*4,0</t>
  </si>
  <si>
    <t>Podlaha</t>
  </si>
  <si>
    <t>21,3*2,0</t>
  </si>
  <si>
    <t>783201403</t>
  </si>
  <si>
    <t>Oprášení tesařských konstrukcí před provedením nátěru</t>
  </si>
  <si>
    <t>-428958034</t>
  </si>
  <si>
    <t>783263101</t>
  </si>
  <si>
    <t>Napouštěcí jednonásobný olejový nátěr tesařských konstrukcí zabudovaných do konstrukce</t>
  </si>
  <si>
    <t>-1434447327</t>
  </si>
  <si>
    <t>783268111</t>
  </si>
  <si>
    <t>Lazurovací dvojnásobný olejový nátěr tesařských konstrukcí</t>
  </si>
  <si>
    <t>2079034669</t>
  </si>
  <si>
    <t>SO.04 - Psí hřiště</t>
  </si>
  <si>
    <t>HSV - HSV</t>
  </si>
  <si>
    <t xml:space="preserve">    D01 - Prvky psí hřiště</t>
  </si>
  <si>
    <t xml:space="preserve">    D02 - Mobiliář</t>
  </si>
  <si>
    <t>D01</t>
  </si>
  <si>
    <t>Prvky psí hřiště</t>
  </si>
  <si>
    <t>01</t>
  </si>
  <si>
    <t>Dodávka a montáž prvku - C1 - Houpačka</t>
  </si>
  <si>
    <t>-1756519882</t>
  </si>
  <si>
    <t>02</t>
  </si>
  <si>
    <t>Dodávka a montáž prvku - C2 - Áčko</t>
  </si>
  <si>
    <t>1380265991</t>
  </si>
  <si>
    <t>03</t>
  </si>
  <si>
    <t>Dodávka a montáž prvku - C3 -  Slalom</t>
  </si>
  <si>
    <t>377568832</t>
  </si>
  <si>
    <t>04</t>
  </si>
  <si>
    <t>Dodávka a montáž prvku - C4 - Nízká překážka</t>
  </si>
  <si>
    <t>1730882752</t>
  </si>
  <si>
    <t>05</t>
  </si>
  <si>
    <t>Dodávka a montáž prvku - C5 - Kladina</t>
  </si>
  <si>
    <t>-1538163878</t>
  </si>
  <si>
    <t>06</t>
  </si>
  <si>
    <t>Dodávka a montáž prvku - C6 - Skok daleký</t>
  </si>
  <si>
    <t>188713830</t>
  </si>
  <si>
    <t>07</t>
  </si>
  <si>
    <t>Dodávka a montáž prvku - C7 - Přírodní tunel</t>
  </si>
  <si>
    <t>1193501632</t>
  </si>
  <si>
    <t>08</t>
  </si>
  <si>
    <t>Dodávka a montáž prvku - C8 - Proskakovací kruh</t>
  </si>
  <si>
    <t>1164791644</t>
  </si>
  <si>
    <t>D02</t>
  </si>
  <si>
    <t>Mobiliář</t>
  </si>
  <si>
    <t>09</t>
  </si>
  <si>
    <t>Dodávka a montáž prvku - Odpadový koš</t>
  </si>
  <si>
    <t>515962585</t>
  </si>
  <si>
    <t>Dodávka a montáž prvku - Lavice L01</t>
  </si>
  <si>
    <t>894584755</t>
  </si>
  <si>
    <t>Dodávka a montáž prvku - Lavice kruhová L02</t>
  </si>
  <si>
    <t>374502332</t>
  </si>
  <si>
    <t>Dodávka a montáž prvku - Oplocení hřiště</t>
  </si>
  <si>
    <t>-1233889598</t>
  </si>
  <si>
    <t>SO.05 - VRN</t>
  </si>
  <si>
    <t>VRN - Vedlejší rozpočtové náklady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</si>
  <si>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</si>
  <si>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</si>
  <si>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</si>
  <si>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VRN7 - Provozní vlivy</t>
  </si>
  <si>
    <t>Vedlejší rozpočtové náklady</t>
  </si>
  <si>
    <t>VRN2</t>
  </si>
  <si>
    <t>Příprava staveniště</t>
  </si>
  <si>
    <t>020001000</t>
  </si>
  <si>
    <t>1024</t>
  </si>
  <si>
    <t>-591067798</t>
  </si>
  <si>
    <t>VRN3</t>
  </si>
  <si>
    <t>Zařízení staveniště</t>
  </si>
  <si>
    <t>030001000</t>
  </si>
  <si>
    <t>-170143037</t>
  </si>
  <si>
    <t>VRN4</t>
  </si>
  <si>
    <t>Inženýrská činnost</t>
  </si>
  <si>
    <t>045002000</t>
  </si>
  <si>
    <t>Kompletační a koordinační činnost</t>
  </si>
  <si>
    <t>1876130015</t>
  </si>
  <si>
    <t>VRN7</t>
  </si>
  <si>
    <t>Provozní vlivy</t>
  </si>
  <si>
    <t>070001000</t>
  </si>
  <si>
    <t>-489113578</t>
  </si>
  <si>
    <t>1137,730*0,45 'Přepočtené koeficientem množství</t>
  </si>
  <si>
    <t>1137,730*0,18 'Přepočtené koeficientem množství</t>
  </si>
  <si>
    <t>1137,730*0,09 'Přepočtené koeficientem množství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</si>
</sst>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20" fillId="5" borderId="22" xfId="0" applyFont="1" applyFill="1" applyBorder="1" applyAlignment="1" applyProtection="1">
      <alignment horizontal="center" vertical="center"/>
      <protection locked="0"/>
    </xf>
    <xf numFmtId="49" fontId="20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20" fillId="5" borderId="22" xfId="0" applyFont="1" applyFill="1" applyBorder="1" applyAlignment="1" applyProtection="1">
      <alignment horizontal="left" vertical="center" wrapText="1"/>
      <protection locked="0"/>
    </xf>
    <xf numFmtId="0" fontId="20" fillId="5" borderId="22" xfId="0" applyFont="1" applyFill="1" applyBorder="1" applyAlignment="1" applyProtection="1">
      <alignment horizontal="center" vertical="center" wrapText="1"/>
      <protection locked="0"/>
    </xf>
    <xf numFmtId="167" fontId="20" fillId="5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5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workbookViewId="0">
      <selection activeCell="BE26" sqref="BE26"/>
    </sheetView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66406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7.15" customHeight="1" x14ac:dyDescent="0.2">
      <c r="AR2" s="208" t="s">
        <v>5</v>
      </c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S2" s="16" t="s">
        <v>6</v>
      </c>
      <c r="BT2" s="16" t="s">
        <v>7</v>
      </c>
    </row>
    <row r="3" spans="1:74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5.15" customHeight="1" x14ac:dyDescent="0.2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 x14ac:dyDescent="0.2">
      <c r="B5" s="19"/>
      <c r="D5" s="22" t="s">
        <v>12</v>
      </c>
      <c r="K5" s="201" t="s">
        <v>13</v>
      </c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R5" s="19"/>
      <c r="BS5" s="16" t="s">
        <v>6</v>
      </c>
    </row>
    <row r="6" spans="1:74" ht="37.15" customHeight="1" x14ac:dyDescent="0.2">
      <c r="B6" s="19"/>
      <c r="D6" s="24" t="s">
        <v>14</v>
      </c>
      <c r="K6" s="203" t="s">
        <v>15</v>
      </c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R6" s="19"/>
      <c r="BS6" s="16" t="s">
        <v>6</v>
      </c>
    </row>
    <row r="7" spans="1:74" ht="12" customHeight="1" x14ac:dyDescent="0.2">
      <c r="B7" s="19"/>
      <c r="D7" s="25" t="s">
        <v>16</v>
      </c>
      <c r="K7" s="23" t="s">
        <v>1</v>
      </c>
      <c r="AK7" s="25" t="s">
        <v>17</v>
      </c>
      <c r="AN7" s="23" t="s">
        <v>1</v>
      </c>
      <c r="AR7" s="19"/>
      <c r="BS7" s="16" t="s">
        <v>6</v>
      </c>
    </row>
    <row r="8" spans="1:74" ht="12" customHeight="1" x14ac:dyDescent="0.2">
      <c r="B8" s="19"/>
      <c r="D8" s="25" t="s">
        <v>18</v>
      </c>
      <c r="K8" s="23" t="s">
        <v>19</v>
      </c>
      <c r="AK8" s="25" t="s">
        <v>20</v>
      </c>
      <c r="AN8" s="23" t="s">
        <v>21</v>
      </c>
      <c r="AR8" s="19"/>
      <c r="BS8" s="16" t="s">
        <v>6</v>
      </c>
    </row>
    <row r="9" spans="1:74" ht="14.65" customHeight="1" x14ac:dyDescent="0.2">
      <c r="B9" s="19"/>
      <c r="AR9" s="19"/>
      <c r="BS9" s="16" t="s">
        <v>6</v>
      </c>
    </row>
    <row r="10" spans="1:74" ht="12" customHeight="1" x14ac:dyDescent="0.2">
      <c r="B10" s="19"/>
      <c r="D10" s="25" t="s">
        <v>22</v>
      </c>
      <c r="AK10" s="25" t="s">
        <v>23</v>
      </c>
      <c r="AN10" s="23" t="s">
        <v>1</v>
      </c>
      <c r="AR10" s="19"/>
      <c r="BS10" s="16" t="s">
        <v>6</v>
      </c>
    </row>
    <row r="11" spans="1:74" ht="18.600000000000001" customHeight="1" x14ac:dyDescent="0.2">
      <c r="B11" s="19"/>
      <c r="E11" s="23" t="s">
        <v>24</v>
      </c>
      <c r="AK11" s="25" t="s">
        <v>25</v>
      </c>
      <c r="AN11" s="23" t="s">
        <v>1</v>
      </c>
      <c r="AR11" s="19"/>
      <c r="BS11" s="16" t="s">
        <v>6</v>
      </c>
    </row>
    <row r="12" spans="1:74" ht="7.15" customHeight="1" x14ac:dyDescent="0.2">
      <c r="B12" s="19"/>
      <c r="AR12" s="19"/>
      <c r="BS12" s="16" t="s">
        <v>6</v>
      </c>
    </row>
    <row r="13" spans="1:74" ht="12" customHeight="1" x14ac:dyDescent="0.2">
      <c r="B13" s="19"/>
      <c r="D13" s="25" t="s">
        <v>26</v>
      </c>
      <c r="AK13" s="25" t="s">
        <v>23</v>
      </c>
      <c r="AN13" s="23" t="s">
        <v>1</v>
      </c>
      <c r="AR13" s="19"/>
      <c r="BS13" s="16" t="s">
        <v>6</v>
      </c>
    </row>
    <row r="14" spans="1:74" ht="12.75" x14ac:dyDescent="0.2">
      <c r="B14" s="19"/>
      <c r="E14" s="23" t="s">
        <v>27</v>
      </c>
      <c r="AK14" s="25" t="s">
        <v>25</v>
      </c>
      <c r="AN14" s="23" t="s">
        <v>1</v>
      </c>
      <c r="AR14" s="19"/>
      <c r="BS14" s="16" t="s">
        <v>6</v>
      </c>
    </row>
    <row r="15" spans="1:74" ht="7.15" customHeight="1" x14ac:dyDescent="0.2">
      <c r="B15" s="19"/>
      <c r="AR15" s="19"/>
      <c r="BS15" s="16" t="s">
        <v>3</v>
      </c>
    </row>
    <row r="16" spans="1:74" ht="12" customHeight="1" x14ac:dyDescent="0.2">
      <c r="B16" s="19"/>
      <c r="D16" s="25" t="s">
        <v>28</v>
      </c>
      <c r="AK16" s="25" t="s">
        <v>23</v>
      </c>
      <c r="AN16" s="23" t="s">
        <v>1</v>
      </c>
      <c r="AR16" s="19"/>
      <c r="BS16" s="16" t="s">
        <v>3</v>
      </c>
    </row>
    <row r="17" spans="2:71" ht="18.600000000000001" customHeight="1" x14ac:dyDescent="0.2">
      <c r="B17" s="19"/>
      <c r="E17" s="23" t="s">
        <v>29</v>
      </c>
      <c r="AK17" s="25" t="s">
        <v>25</v>
      </c>
      <c r="AN17" s="23" t="s">
        <v>1</v>
      </c>
      <c r="AR17" s="19"/>
      <c r="BS17" s="16" t="s">
        <v>30</v>
      </c>
    </row>
    <row r="18" spans="2:71" ht="7.15" customHeight="1" x14ac:dyDescent="0.2">
      <c r="B18" s="19"/>
      <c r="AR18" s="19"/>
      <c r="BS18" s="16" t="s">
        <v>6</v>
      </c>
    </row>
    <row r="19" spans="2:71" ht="12" customHeight="1" x14ac:dyDescent="0.2">
      <c r="B19" s="19"/>
      <c r="D19" s="25" t="s">
        <v>31</v>
      </c>
      <c r="AK19" s="25" t="s">
        <v>23</v>
      </c>
      <c r="AN19" s="23" t="s">
        <v>1</v>
      </c>
      <c r="AR19" s="19"/>
      <c r="BS19" s="16" t="s">
        <v>6</v>
      </c>
    </row>
    <row r="20" spans="2:71" ht="18.600000000000001" customHeight="1" x14ac:dyDescent="0.2">
      <c r="B20" s="19"/>
      <c r="E20" s="23" t="s">
        <v>29</v>
      </c>
      <c r="AK20" s="25" t="s">
        <v>25</v>
      </c>
      <c r="AN20" s="23" t="s">
        <v>1</v>
      </c>
      <c r="AR20" s="19"/>
      <c r="BS20" s="16" t="s">
        <v>30</v>
      </c>
    </row>
    <row r="21" spans="2:71" ht="7.15" customHeight="1" x14ac:dyDescent="0.2">
      <c r="B21" s="19"/>
      <c r="AR21" s="19"/>
    </row>
    <row r="22" spans="2:71" ht="12" customHeight="1" x14ac:dyDescent="0.2">
      <c r="B22" s="19"/>
      <c r="D22" s="25" t="s">
        <v>32</v>
      </c>
      <c r="AR22" s="19"/>
    </row>
    <row r="23" spans="2:71" ht="16.5" customHeight="1" x14ac:dyDescent="0.2">
      <c r="B23" s="19"/>
      <c r="E23" s="204" t="s">
        <v>1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R23" s="19"/>
    </row>
    <row r="24" spans="2:71" ht="7.15" customHeight="1" x14ac:dyDescent="0.2">
      <c r="B24" s="19"/>
      <c r="AR24" s="19"/>
    </row>
    <row r="25" spans="2:71" ht="7.15" customHeight="1" x14ac:dyDescent="0.2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 x14ac:dyDescent="0.2">
      <c r="B26" s="28"/>
      <c r="D26" s="29" t="s">
        <v>33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05">
        <f>ROUND(AG94,2)</f>
        <v>0</v>
      </c>
      <c r="AL26" s="206"/>
      <c r="AM26" s="206"/>
      <c r="AN26" s="206"/>
      <c r="AO26" s="206"/>
      <c r="AR26" s="28"/>
    </row>
    <row r="27" spans="2:71" s="1" customFormat="1" ht="7.15" customHeight="1" x14ac:dyDescent="0.2">
      <c r="B27" s="28"/>
      <c r="AR27" s="28"/>
    </row>
    <row r="28" spans="2:71" s="1" customFormat="1" ht="12.75" x14ac:dyDescent="0.2">
      <c r="B28" s="28"/>
      <c r="L28" s="207" t="s">
        <v>34</v>
      </c>
      <c r="M28" s="207"/>
      <c r="N28" s="207"/>
      <c r="O28" s="207"/>
      <c r="P28" s="207"/>
      <c r="W28" s="207" t="s">
        <v>35</v>
      </c>
      <c r="X28" s="207"/>
      <c r="Y28" s="207"/>
      <c r="Z28" s="207"/>
      <c r="AA28" s="207"/>
      <c r="AB28" s="207"/>
      <c r="AC28" s="207"/>
      <c r="AD28" s="207"/>
      <c r="AE28" s="207"/>
      <c r="AK28" s="207" t="s">
        <v>36</v>
      </c>
      <c r="AL28" s="207"/>
      <c r="AM28" s="207"/>
      <c r="AN28" s="207"/>
      <c r="AO28" s="207"/>
      <c r="AR28" s="28"/>
    </row>
    <row r="29" spans="2:71" s="2" customFormat="1" ht="14.65" customHeight="1" x14ac:dyDescent="0.2">
      <c r="B29" s="32"/>
      <c r="D29" s="25" t="s">
        <v>37</v>
      </c>
      <c r="F29" s="25" t="s">
        <v>38</v>
      </c>
      <c r="L29" s="198">
        <v>0.21</v>
      </c>
      <c r="M29" s="199"/>
      <c r="N29" s="199"/>
      <c r="O29" s="199"/>
      <c r="P29" s="199"/>
      <c r="W29" s="200">
        <f>ROUND(AZ94, 2)</f>
        <v>0</v>
      </c>
      <c r="X29" s="199"/>
      <c r="Y29" s="199"/>
      <c r="Z29" s="199"/>
      <c r="AA29" s="199"/>
      <c r="AB29" s="199"/>
      <c r="AC29" s="199"/>
      <c r="AD29" s="199"/>
      <c r="AE29" s="199"/>
      <c r="AK29" s="200">
        <f>ROUND(AV94, 2)</f>
        <v>0</v>
      </c>
      <c r="AL29" s="199"/>
      <c r="AM29" s="199"/>
      <c r="AN29" s="199"/>
      <c r="AO29" s="199"/>
      <c r="AR29" s="32"/>
    </row>
    <row r="30" spans="2:71" s="2" customFormat="1" ht="14.65" customHeight="1" x14ac:dyDescent="0.2">
      <c r="B30" s="32"/>
      <c r="F30" s="25" t="s">
        <v>39</v>
      </c>
      <c r="L30" s="198">
        <v>0.12</v>
      </c>
      <c r="M30" s="199"/>
      <c r="N30" s="199"/>
      <c r="O30" s="199"/>
      <c r="P30" s="199"/>
      <c r="W30" s="200">
        <f>ROUND(BA94, 2)</f>
        <v>0</v>
      </c>
      <c r="X30" s="199"/>
      <c r="Y30" s="199"/>
      <c r="Z30" s="199"/>
      <c r="AA30" s="199"/>
      <c r="AB30" s="199"/>
      <c r="AC30" s="199"/>
      <c r="AD30" s="199"/>
      <c r="AE30" s="199"/>
      <c r="AK30" s="200">
        <f>ROUND(AW94, 2)</f>
        <v>0</v>
      </c>
      <c r="AL30" s="199"/>
      <c r="AM30" s="199"/>
      <c r="AN30" s="199"/>
      <c r="AO30" s="199"/>
      <c r="AR30" s="32"/>
    </row>
    <row r="31" spans="2:71" s="2" customFormat="1" ht="14.65" hidden="1" customHeight="1" x14ac:dyDescent="0.2">
      <c r="B31" s="32"/>
      <c r="F31" s="25" t="s">
        <v>40</v>
      </c>
      <c r="L31" s="198">
        <v>0.21</v>
      </c>
      <c r="M31" s="199"/>
      <c r="N31" s="199"/>
      <c r="O31" s="199"/>
      <c r="P31" s="199"/>
      <c r="W31" s="200">
        <f>ROUND(BB94, 2)</f>
        <v>0</v>
      </c>
      <c r="X31" s="199"/>
      <c r="Y31" s="199"/>
      <c r="Z31" s="199"/>
      <c r="AA31" s="199"/>
      <c r="AB31" s="199"/>
      <c r="AC31" s="199"/>
      <c r="AD31" s="199"/>
      <c r="AE31" s="199"/>
      <c r="AK31" s="200">
        <v>0</v>
      </c>
      <c r="AL31" s="199"/>
      <c r="AM31" s="199"/>
      <c r="AN31" s="199"/>
      <c r="AO31" s="199"/>
      <c r="AR31" s="32"/>
    </row>
    <row r="32" spans="2:71" s="2" customFormat="1" ht="14.65" hidden="1" customHeight="1" x14ac:dyDescent="0.2">
      <c r="B32" s="32"/>
      <c r="F32" s="25" t="s">
        <v>41</v>
      </c>
      <c r="L32" s="198">
        <v>0.12</v>
      </c>
      <c r="M32" s="199"/>
      <c r="N32" s="199"/>
      <c r="O32" s="199"/>
      <c r="P32" s="199"/>
      <c r="W32" s="200">
        <f>ROUND(BC94, 2)</f>
        <v>0</v>
      </c>
      <c r="X32" s="199"/>
      <c r="Y32" s="199"/>
      <c r="Z32" s="199"/>
      <c r="AA32" s="199"/>
      <c r="AB32" s="199"/>
      <c r="AC32" s="199"/>
      <c r="AD32" s="199"/>
      <c r="AE32" s="199"/>
      <c r="AK32" s="200">
        <v>0</v>
      </c>
      <c r="AL32" s="199"/>
      <c r="AM32" s="199"/>
      <c r="AN32" s="199"/>
      <c r="AO32" s="199"/>
      <c r="AR32" s="32"/>
    </row>
    <row r="33" spans="2:44" s="2" customFormat="1" ht="14.65" hidden="1" customHeight="1" x14ac:dyDescent="0.2">
      <c r="B33" s="32"/>
      <c r="F33" s="25" t="s">
        <v>42</v>
      </c>
      <c r="L33" s="198">
        <v>0</v>
      </c>
      <c r="M33" s="199"/>
      <c r="N33" s="199"/>
      <c r="O33" s="199"/>
      <c r="P33" s="199"/>
      <c r="W33" s="200">
        <f>ROUND(BD94, 2)</f>
        <v>0</v>
      </c>
      <c r="X33" s="199"/>
      <c r="Y33" s="199"/>
      <c r="Z33" s="199"/>
      <c r="AA33" s="199"/>
      <c r="AB33" s="199"/>
      <c r="AC33" s="199"/>
      <c r="AD33" s="199"/>
      <c r="AE33" s="199"/>
      <c r="AK33" s="200">
        <v>0</v>
      </c>
      <c r="AL33" s="199"/>
      <c r="AM33" s="199"/>
      <c r="AN33" s="199"/>
      <c r="AO33" s="199"/>
      <c r="AR33" s="32"/>
    </row>
    <row r="34" spans="2:44" s="1" customFormat="1" ht="7.15" customHeight="1" x14ac:dyDescent="0.2">
      <c r="B34" s="28"/>
      <c r="AR34" s="28"/>
    </row>
    <row r="35" spans="2:44" s="1" customFormat="1" ht="25.9" customHeight="1" x14ac:dyDescent="0.2">
      <c r="B35" s="28"/>
      <c r="C35" s="33"/>
      <c r="D35" s="34" t="s">
        <v>43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44</v>
      </c>
      <c r="U35" s="35"/>
      <c r="V35" s="35"/>
      <c r="W35" s="35"/>
      <c r="X35" s="212" t="s">
        <v>45</v>
      </c>
      <c r="Y35" s="210"/>
      <c r="Z35" s="210"/>
      <c r="AA35" s="210"/>
      <c r="AB35" s="210"/>
      <c r="AC35" s="35"/>
      <c r="AD35" s="35"/>
      <c r="AE35" s="35"/>
      <c r="AF35" s="35"/>
      <c r="AG35" s="35"/>
      <c r="AH35" s="35"/>
      <c r="AI35" s="35"/>
      <c r="AJ35" s="35"/>
      <c r="AK35" s="209">
        <f>SUM(AK26:AK33)</f>
        <v>0</v>
      </c>
      <c r="AL35" s="210"/>
      <c r="AM35" s="210"/>
      <c r="AN35" s="210"/>
      <c r="AO35" s="211"/>
      <c r="AP35" s="33"/>
      <c r="AQ35" s="33"/>
      <c r="AR35" s="28"/>
    </row>
    <row r="36" spans="2:44" s="1" customFormat="1" ht="7.15" customHeight="1" x14ac:dyDescent="0.2">
      <c r="B36" s="28"/>
      <c r="AR36" s="28"/>
    </row>
    <row r="37" spans="2:44" s="1" customFormat="1" ht="14.65" customHeight="1" x14ac:dyDescent="0.2">
      <c r="B37" s="28"/>
      <c r="AR37" s="28"/>
    </row>
    <row r="38" spans="2:44" ht="14.65" customHeight="1" x14ac:dyDescent="0.2">
      <c r="B38" s="19"/>
      <c r="AR38" s="19"/>
    </row>
    <row r="39" spans="2:44" ht="14.65" customHeight="1" x14ac:dyDescent="0.2">
      <c r="B39" s="19"/>
      <c r="AR39" s="19"/>
    </row>
    <row r="40" spans="2:44" ht="14.65" customHeight="1" x14ac:dyDescent="0.2">
      <c r="B40" s="19"/>
      <c r="AR40" s="19"/>
    </row>
    <row r="41" spans="2:44" ht="14.65" customHeight="1" x14ac:dyDescent="0.2">
      <c r="B41" s="19"/>
      <c r="AR41" s="19"/>
    </row>
    <row r="42" spans="2:44" ht="14.65" customHeight="1" x14ac:dyDescent="0.2">
      <c r="B42" s="19"/>
      <c r="AR42" s="19"/>
    </row>
    <row r="43" spans="2:44" ht="14.65" customHeight="1" x14ac:dyDescent="0.2">
      <c r="B43" s="19"/>
      <c r="AR43" s="19"/>
    </row>
    <row r="44" spans="2:44" ht="14.65" customHeight="1" x14ac:dyDescent="0.2">
      <c r="B44" s="19"/>
      <c r="AR44" s="19"/>
    </row>
    <row r="45" spans="2:44" ht="14.65" customHeight="1" x14ac:dyDescent="0.2">
      <c r="B45" s="19"/>
      <c r="AR45" s="19"/>
    </row>
    <row r="46" spans="2:44" ht="14.65" customHeight="1" x14ac:dyDescent="0.2">
      <c r="B46" s="19"/>
      <c r="AR46" s="19"/>
    </row>
    <row r="47" spans="2:44" ht="14.65" customHeight="1" x14ac:dyDescent="0.2">
      <c r="B47" s="19"/>
      <c r="AR47" s="19"/>
    </row>
    <row r="48" spans="2:44" ht="14.65" customHeight="1" x14ac:dyDescent="0.2">
      <c r="B48" s="19"/>
      <c r="AR48" s="19"/>
    </row>
    <row r="49" spans="2:44" s="1" customFormat="1" ht="14.65" customHeight="1" x14ac:dyDescent="0.2">
      <c r="B49" s="28"/>
      <c r="D49" s="37" t="s">
        <v>46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47</v>
      </c>
      <c r="AI49" s="38"/>
      <c r="AJ49" s="38"/>
      <c r="AK49" s="38"/>
      <c r="AL49" s="38"/>
      <c r="AM49" s="38"/>
      <c r="AN49" s="38"/>
      <c r="AO49" s="38"/>
      <c r="AR49" s="28"/>
    </row>
    <row r="50" spans="2:44" x14ac:dyDescent="0.2">
      <c r="B50" s="19"/>
      <c r="AR50" s="19"/>
    </row>
    <row r="51" spans="2:44" x14ac:dyDescent="0.2">
      <c r="B51" s="19"/>
      <c r="AR51" s="19"/>
    </row>
    <row r="52" spans="2:44" x14ac:dyDescent="0.2">
      <c r="B52" s="19"/>
      <c r="AR52" s="19"/>
    </row>
    <row r="53" spans="2:44" x14ac:dyDescent="0.2">
      <c r="B53" s="19"/>
      <c r="AR53" s="19"/>
    </row>
    <row r="54" spans="2:44" x14ac:dyDescent="0.2">
      <c r="B54" s="19"/>
      <c r="AR54" s="19"/>
    </row>
    <row r="55" spans="2:44" x14ac:dyDescent="0.2">
      <c r="B55" s="19"/>
      <c r="AR55" s="19"/>
    </row>
    <row r="56" spans="2:44" x14ac:dyDescent="0.2">
      <c r="B56" s="19"/>
      <c r="AR56" s="19"/>
    </row>
    <row r="57" spans="2:44" x14ac:dyDescent="0.2">
      <c r="B57" s="19"/>
      <c r="AR57" s="19"/>
    </row>
    <row r="58" spans="2:44" x14ac:dyDescent="0.2">
      <c r="B58" s="19"/>
      <c r="AR58" s="19"/>
    </row>
    <row r="59" spans="2:44" x14ac:dyDescent="0.2">
      <c r="B59" s="19"/>
      <c r="AR59" s="19"/>
    </row>
    <row r="60" spans="2:44" s="1" customFormat="1" ht="12.75" x14ac:dyDescent="0.2">
      <c r="B60" s="28"/>
      <c r="D60" s="39" t="s">
        <v>48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49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48</v>
      </c>
      <c r="AI60" s="30"/>
      <c r="AJ60" s="30"/>
      <c r="AK60" s="30"/>
      <c r="AL60" s="30"/>
      <c r="AM60" s="39" t="s">
        <v>49</v>
      </c>
      <c r="AN60" s="30"/>
      <c r="AO60" s="30"/>
      <c r="AR60" s="28"/>
    </row>
    <row r="61" spans="2:44" x14ac:dyDescent="0.2">
      <c r="B61" s="19"/>
      <c r="AR61" s="19"/>
    </row>
    <row r="62" spans="2:44" x14ac:dyDescent="0.2">
      <c r="B62" s="19"/>
      <c r="AR62" s="19"/>
    </row>
    <row r="63" spans="2:44" x14ac:dyDescent="0.2">
      <c r="B63" s="19"/>
      <c r="AR63" s="19"/>
    </row>
    <row r="64" spans="2:44" s="1" customFormat="1" ht="12.75" x14ac:dyDescent="0.2">
      <c r="B64" s="28"/>
      <c r="D64" s="37" t="s">
        <v>50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51</v>
      </c>
      <c r="AI64" s="38"/>
      <c r="AJ64" s="38"/>
      <c r="AK64" s="38"/>
      <c r="AL64" s="38"/>
      <c r="AM64" s="38"/>
      <c r="AN64" s="38"/>
      <c r="AO64" s="38"/>
      <c r="AR64" s="28"/>
    </row>
    <row r="65" spans="2:44" x14ac:dyDescent="0.2">
      <c r="B65" s="19"/>
      <c r="AR65" s="19"/>
    </row>
    <row r="66" spans="2:44" x14ac:dyDescent="0.2">
      <c r="B66" s="19"/>
      <c r="AR66" s="19"/>
    </row>
    <row r="67" spans="2:44" x14ac:dyDescent="0.2">
      <c r="B67" s="19"/>
      <c r="AR67" s="19"/>
    </row>
    <row r="68" spans="2:44" x14ac:dyDescent="0.2">
      <c r="B68" s="19"/>
      <c r="AR68" s="19"/>
    </row>
    <row r="69" spans="2:44" x14ac:dyDescent="0.2">
      <c r="B69" s="19"/>
      <c r="AR69" s="19"/>
    </row>
    <row r="70" spans="2:44" x14ac:dyDescent="0.2">
      <c r="B70" s="19"/>
      <c r="AR70" s="19"/>
    </row>
    <row r="71" spans="2:44" x14ac:dyDescent="0.2">
      <c r="B71" s="19"/>
      <c r="AR71" s="19"/>
    </row>
    <row r="72" spans="2:44" x14ac:dyDescent="0.2">
      <c r="B72" s="19"/>
      <c r="AR72" s="19"/>
    </row>
    <row r="73" spans="2:44" x14ac:dyDescent="0.2">
      <c r="B73" s="19"/>
      <c r="AR73" s="19"/>
    </row>
    <row r="74" spans="2:44" x14ac:dyDescent="0.2">
      <c r="B74" s="19"/>
      <c r="AR74" s="19"/>
    </row>
    <row r="75" spans="2:44" s="1" customFormat="1" ht="12.75" x14ac:dyDescent="0.2">
      <c r="B75" s="28"/>
      <c r="D75" s="39" t="s">
        <v>48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49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48</v>
      </c>
      <c r="AI75" s="30"/>
      <c r="AJ75" s="30"/>
      <c r="AK75" s="30"/>
      <c r="AL75" s="30"/>
      <c r="AM75" s="39" t="s">
        <v>49</v>
      </c>
      <c r="AN75" s="30"/>
      <c r="AO75" s="30"/>
      <c r="AR75" s="28"/>
    </row>
    <row r="76" spans="2:44" s="1" customFormat="1" x14ac:dyDescent="0.2">
      <c r="B76" s="28"/>
      <c r="AR76" s="28"/>
    </row>
    <row r="77" spans="2:44" s="1" customFormat="1" ht="7.1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5.15" customHeight="1" x14ac:dyDescent="0.2">
      <c r="B82" s="28"/>
      <c r="C82" s="20" t="s">
        <v>52</v>
      </c>
      <c r="AR82" s="28"/>
    </row>
    <row r="83" spans="1:91" s="1" customFormat="1" ht="7.15" customHeight="1" x14ac:dyDescent="0.2">
      <c r="B83" s="28"/>
      <c r="AR83" s="28"/>
    </row>
    <row r="84" spans="1:91" s="3" customFormat="1" ht="12" customHeight="1" x14ac:dyDescent="0.2">
      <c r="B84" s="44"/>
      <c r="C84" s="25" t="s">
        <v>12</v>
      </c>
      <c r="L84" s="3" t="str">
        <f>K5</f>
        <v>2025/04</v>
      </c>
      <c r="AR84" s="44"/>
    </row>
    <row r="85" spans="1:91" s="4" customFormat="1" ht="37.15" customHeight="1" x14ac:dyDescent="0.2">
      <c r="B85" s="45"/>
      <c r="C85" s="46" t="s">
        <v>14</v>
      </c>
      <c r="L85" s="179" t="str">
        <f>K6</f>
        <v>Segment II v okružním parku Zelený pás Líbeznice</v>
      </c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R85" s="45"/>
    </row>
    <row r="86" spans="1:91" s="1" customFormat="1" ht="7.15" customHeight="1" x14ac:dyDescent="0.2">
      <c r="B86" s="28"/>
      <c r="AR86" s="28"/>
    </row>
    <row r="87" spans="1:91" s="1" customFormat="1" ht="12" customHeight="1" x14ac:dyDescent="0.2">
      <c r="B87" s="28"/>
      <c r="C87" s="25" t="s">
        <v>18</v>
      </c>
      <c r="L87" s="47" t="str">
        <f>IF(K8="","",K8)</f>
        <v>Líbeznice</v>
      </c>
      <c r="AI87" s="25" t="s">
        <v>20</v>
      </c>
      <c r="AM87" s="181" t="str">
        <f>IF(AN8= "","",AN8)</f>
        <v>17. 4. 2025</v>
      </c>
      <c r="AN87" s="181"/>
      <c r="AR87" s="28"/>
    </row>
    <row r="88" spans="1:91" s="1" customFormat="1" ht="7.15" customHeight="1" x14ac:dyDescent="0.2">
      <c r="B88" s="28"/>
      <c r="AR88" s="28"/>
    </row>
    <row r="89" spans="1:91" s="1" customFormat="1" ht="15.4" customHeight="1" x14ac:dyDescent="0.2">
      <c r="B89" s="28"/>
      <c r="C89" s="25" t="s">
        <v>22</v>
      </c>
      <c r="L89" s="3" t="str">
        <f>IF(E11= "","",E11)</f>
        <v>Obec Líbeznice</v>
      </c>
      <c r="AI89" s="25" t="s">
        <v>28</v>
      </c>
      <c r="AM89" s="182" t="str">
        <f>IF(E17="","",E17)</f>
        <v>MENU Architekti s.r.o.</v>
      </c>
      <c r="AN89" s="183"/>
      <c r="AO89" s="183"/>
      <c r="AP89" s="183"/>
      <c r="AR89" s="28"/>
      <c r="AS89" s="184" t="s">
        <v>53</v>
      </c>
      <c r="AT89" s="185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4" customHeight="1" x14ac:dyDescent="0.2">
      <c r="B90" s="28"/>
      <c r="C90" s="25" t="s">
        <v>26</v>
      </c>
      <c r="L90" s="3" t="str">
        <f>IF(E14="","",E14)</f>
        <v xml:space="preserve"> </v>
      </c>
      <c r="AI90" s="25" t="s">
        <v>31</v>
      </c>
      <c r="AM90" s="182" t="str">
        <f>IF(E20="","",E20)</f>
        <v>MENU Architekti s.r.o.</v>
      </c>
      <c r="AN90" s="183"/>
      <c r="AO90" s="183"/>
      <c r="AP90" s="183"/>
      <c r="AR90" s="28"/>
      <c r="AS90" s="186"/>
      <c r="AT90" s="187"/>
      <c r="BD90" s="52"/>
    </row>
    <row r="91" spans="1:91" s="1" customFormat="1" ht="10.9" customHeight="1" x14ac:dyDescent="0.2">
      <c r="B91" s="28"/>
      <c r="AR91" s="28"/>
      <c r="AS91" s="186"/>
      <c r="AT91" s="187"/>
      <c r="BD91" s="52"/>
    </row>
    <row r="92" spans="1:91" s="1" customFormat="1" ht="29.25" customHeight="1" x14ac:dyDescent="0.2">
      <c r="B92" s="28"/>
      <c r="C92" s="188" t="s">
        <v>54</v>
      </c>
      <c r="D92" s="189"/>
      <c r="E92" s="189"/>
      <c r="F92" s="189"/>
      <c r="G92" s="189"/>
      <c r="H92" s="53"/>
      <c r="I92" s="190" t="s">
        <v>55</v>
      </c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92" t="s">
        <v>56</v>
      </c>
      <c r="AH92" s="189"/>
      <c r="AI92" s="189"/>
      <c r="AJ92" s="189"/>
      <c r="AK92" s="189"/>
      <c r="AL92" s="189"/>
      <c r="AM92" s="189"/>
      <c r="AN92" s="190" t="s">
        <v>57</v>
      </c>
      <c r="AO92" s="189"/>
      <c r="AP92" s="191"/>
      <c r="AQ92" s="54" t="s">
        <v>58</v>
      </c>
      <c r="AR92" s="28"/>
      <c r="AS92" s="55" t="s">
        <v>59</v>
      </c>
      <c r="AT92" s="56" t="s">
        <v>60</v>
      </c>
      <c r="AU92" s="56" t="s">
        <v>61</v>
      </c>
      <c r="AV92" s="56" t="s">
        <v>62</v>
      </c>
      <c r="AW92" s="56" t="s">
        <v>63</v>
      </c>
      <c r="AX92" s="56" t="s">
        <v>64</v>
      </c>
      <c r="AY92" s="56" t="s">
        <v>65</v>
      </c>
      <c r="AZ92" s="56" t="s">
        <v>66</v>
      </c>
      <c r="BA92" s="56" t="s">
        <v>67</v>
      </c>
      <c r="BB92" s="56" t="s">
        <v>68</v>
      </c>
      <c r="BC92" s="56" t="s">
        <v>69</v>
      </c>
      <c r="BD92" s="57" t="s">
        <v>70</v>
      </c>
    </row>
    <row r="93" spans="1:91" s="1" customFormat="1" ht="10.9" customHeight="1" x14ac:dyDescent="0.2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65" customHeight="1" x14ac:dyDescent="0.2">
      <c r="B94" s="59"/>
      <c r="C94" s="60" t="s">
        <v>71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96">
        <f>ROUND(SUM(AG95:AG99),2)</f>
        <v>0</v>
      </c>
      <c r="AH94" s="196"/>
      <c r="AI94" s="196"/>
      <c r="AJ94" s="196"/>
      <c r="AK94" s="196"/>
      <c r="AL94" s="196"/>
      <c r="AM94" s="196"/>
      <c r="AN94" s="197">
        <f t="shared" ref="AN94:AN99" si="0">SUM(AG94,AT94)</f>
        <v>0</v>
      </c>
      <c r="AO94" s="197"/>
      <c r="AP94" s="197"/>
      <c r="AQ94" s="63" t="s">
        <v>1</v>
      </c>
      <c r="AR94" s="59"/>
      <c r="AS94" s="64">
        <f>ROUND(SUM(AS95:AS99),2)</f>
        <v>0</v>
      </c>
      <c r="AT94" s="65">
        <f t="shared" ref="AT94:AT99" si="1">ROUND(SUM(AV94:AW94),2)</f>
        <v>0</v>
      </c>
      <c r="AU94" s="66">
        <f>ROUND(SUM(AU95:AU99),5)</f>
        <v>1794.8875499999999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ROUND(SUM(AZ95:AZ99),2)</f>
        <v>0</v>
      </c>
      <c r="BA94" s="65">
        <f>ROUND(SUM(BA95:BA99),2)</f>
        <v>0</v>
      </c>
      <c r="BB94" s="65">
        <f>ROUND(SUM(BB95:BB99),2)</f>
        <v>0</v>
      </c>
      <c r="BC94" s="65">
        <f>ROUND(SUM(BC95:BC99),2)</f>
        <v>0</v>
      </c>
      <c r="BD94" s="67">
        <f>ROUND(SUM(BD95:BD99),2)</f>
        <v>0</v>
      </c>
      <c r="BS94" s="68" t="s">
        <v>72</v>
      </c>
      <c r="BT94" s="68" t="s">
        <v>73</v>
      </c>
      <c r="BU94" s="69" t="s">
        <v>74</v>
      </c>
      <c r="BV94" s="68" t="s">
        <v>75</v>
      </c>
      <c r="BW94" s="68" t="s">
        <v>4</v>
      </c>
      <c r="BX94" s="68" t="s">
        <v>76</v>
      </c>
      <c r="CL94" s="68" t="s">
        <v>1</v>
      </c>
    </row>
    <row r="95" spans="1:91" s="6" customFormat="1" ht="16.5" customHeight="1" x14ac:dyDescent="0.2">
      <c r="A95" s="70" t="s">
        <v>77</v>
      </c>
      <c r="B95" s="71"/>
      <c r="C95" s="72"/>
      <c r="D95" s="195" t="s">
        <v>78</v>
      </c>
      <c r="E95" s="195"/>
      <c r="F95" s="195"/>
      <c r="G95" s="195"/>
      <c r="H95" s="195"/>
      <c r="I95" s="73"/>
      <c r="J95" s="195" t="s">
        <v>79</v>
      </c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3">
        <f>'SO.01 - Terénní úpravy'!J30</f>
        <v>0</v>
      </c>
      <c r="AH95" s="194"/>
      <c r="AI95" s="194"/>
      <c r="AJ95" s="194"/>
      <c r="AK95" s="194"/>
      <c r="AL95" s="194"/>
      <c r="AM95" s="194"/>
      <c r="AN95" s="193">
        <f t="shared" si="0"/>
        <v>0</v>
      </c>
      <c r="AO95" s="194"/>
      <c r="AP95" s="194"/>
      <c r="AQ95" s="74" t="s">
        <v>80</v>
      </c>
      <c r="AR95" s="71"/>
      <c r="AS95" s="75">
        <v>0</v>
      </c>
      <c r="AT95" s="76">
        <f t="shared" si="1"/>
        <v>0</v>
      </c>
      <c r="AU95" s="77">
        <f>'SO.01 - Terénní úpravy'!P121</f>
        <v>1582.2593660000002</v>
      </c>
      <c r="AV95" s="76">
        <f>'SO.01 - Terénní úpravy'!J33</f>
        <v>0</v>
      </c>
      <c r="AW95" s="76">
        <f>'SO.01 - Terénní úpravy'!J34</f>
        <v>0</v>
      </c>
      <c r="AX95" s="76">
        <f>'SO.01 - Terénní úpravy'!J35</f>
        <v>0</v>
      </c>
      <c r="AY95" s="76">
        <f>'SO.01 - Terénní úpravy'!J36</f>
        <v>0</v>
      </c>
      <c r="AZ95" s="76">
        <f>'SO.01 - Terénní úpravy'!F33</f>
        <v>0</v>
      </c>
      <c r="BA95" s="76">
        <f>'SO.01 - Terénní úpravy'!F34</f>
        <v>0</v>
      </c>
      <c r="BB95" s="76">
        <f>'SO.01 - Terénní úpravy'!F35</f>
        <v>0</v>
      </c>
      <c r="BC95" s="76">
        <f>'SO.01 - Terénní úpravy'!F36</f>
        <v>0</v>
      </c>
      <c r="BD95" s="78">
        <f>'SO.01 - Terénní úpravy'!F37</f>
        <v>0</v>
      </c>
      <c r="BT95" s="79" t="s">
        <v>81</v>
      </c>
      <c r="BV95" s="79" t="s">
        <v>75</v>
      </c>
      <c r="BW95" s="79" t="s">
        <v>82</v>
      </c>
      <c r="BX95" s="79" t="s">
        <v>4</v>
      </c>
      <c r="CL95" s="79" t="s">
        <v>1</v>
      </c>
      <c r="CM95" s="79" t="s">
        <v>83</v>
      </c>
    </row>
    <row r="96" spans="1:91" s="6" customFormat="1" ht="16.5" customHeight="1" x14ac:dyDescent="0.2">
      <c r="A96" s="70" t="s">
        <v>77</v>
      </c>
      <c r="B96" s="71"/>
      <c r="C96" s="72"/>
      <c r="D96" s="195" t="s">
        <v>84</v>
      </c>
      <c r="E96" s="195"/>
      <c r="F96" s="195"/>
      <c r="G96" s="195"/>
      <c r="H96" s="195"/>
      <c r="I96" s="73"/>
      <c r="J96" s="195" t="s">
        <v>85</v>
      </c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3">
        <f>'SO.02 - Sadové úpravy a k...'!J30</f>
        <v>0</v>
      </c>
      <c r="AH96" s="194"/>
      <c r="AI96" s="194"/>
      <c r="AJ96" s="194"/>
      <c r="AK96" s="194"/>
      <c r="AL96" s="194"/>
      <c r="AM96" s="194"/>
      <c r="AN96" s="193">
        <f t="shared" si="0"/>
        <v>0</v>
      </c>
      <c r="AO96" s="194"/>
      <c r="AP96" s="194"/>
      <c r="AQ96" s="74" t="s">
        <v>80</v>
      </c>
      <c r="AR96" s="71"/>
      <c r="AS96" s="75">
        <v>0</v>
      </c>
      <c r="AT96" s="76">
        <f t="shared" si="1"/>
        <v>0</v>
      </c>
      <c r="AU96" s="77">
        <f>'SO.02 - Sadové úpravy a k...'!P132</f>
        <v>0</v>
      </c>
      <c r="AV96" s="76">
        <f>'SO.02 - Sadové úpravy a k...'!J33</f>
        <v>0</v>
      </c>
      <c r="AW96" s="76">
        <f>'SO.02 - Sadové úpravy a k...'!J34</f>
        <v>0</v>
      </c>
      <c r="AX96" s="76">
        <f>'SO.02 - Sadové úpravy a k...'!J35</f>
        <v>0</v>
      </c>
      <c r="AY96" s="76">
        <f>'SO.02 - Sadové úpravy a k...'!J36</f>
        <v>0</v>
      </c>
      <c r="AZ96" s="76">
        <f>'SO.02 - Sadové úpravy a k...'!F33</f>
        <v>0</v>
      </c>
      <c r="BA96" s="76">
        <f>'SO.02 - Sadové úpravy a k...'!F34</f>
        <v>0</v>
      </c>
      <c r="BB96" s="76">
        <f>'SO.02 - Sadové úpravy a k...'!F35</f>
        <v>0</v>
      </c>
      <c r="BC96" s="76">
        <f>'SO.02 - Sadové úpravy a k...'!F36</f>
        <v>0</v>
      </c>
      <c r="BD96" s="78">
        <f>'SO.02 - Sadové úpravy a k...'!F37</f>
        <v>0</v>
      </c>
      <c r="BT96" s="79" t="s">
        <v>81</v>
      </c>
      <c r="BV96" s="79" t="s">
        <v>75</v>
      </c>
      <c r="BW96" s="79" t="s">
        <v>86</v>
      </c>
      <c r="BX96" s="79" t="s">
        <v>4</v>
      </c>
      <c r="CL96" s="79" t="s">
        <v>1</v>
      </c>
      <c r="CM96" s="79" t="s">
        <v>83</v>
      </c>
    </row>
    <row r="97" spans="1:91" s="6" customFormat="1" ht="16.5" customHeight="1" x14ac:dyDescent="0.2">
      <c r="A97" s="70" t="s">
        <v>77</v>
      </c>
      <c r="B97" s="71"/>
      <c r="C97" s="72"/>
      <c r="D97" s="195" t="s">
        <v>87</v>
      </c>
      <c r="E97" s="195"/>
      <c r="F97" s="195"/>
      <c r="G97" s="195"/>
      <c r="H97" s="195"/>
      <c r="I97" s="73"/>
      <c r="J97" s="195" t="s">
        <v>88</v>
      </c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3">
        <f>'SO.03 - Lávka'!J30</f>
        <v>0</v>
      </c>
      <c r="AH97" s="194"/>
      <c r="AI97" s="194"/>
      <c r="AJ97" s="194"/>
      <c r="AK97" s="194"/>
      <c r="AL97" s="194"/>
      <c r="AM97" s="194"/>
      <c r="AN97" s="193">
        <f t="shared" si="0"/>
        <v>0</v>
      </c>
      <c r="AO97" s="194"/>
      <c r="AP97" s="194"/>
      <c r="AQ97" s="74" t="s">
        <v>80</v>
      </c>
      <c r="AR97" s="71"/>
      <c r="AS97" s="75">
        <v>0</v>
      </c>
      <c r="AT97" s="76">
        <f t="shared" si="1"/>
        <v>0</v>
      </c>
      <c r="AU97" s="77">
        <f>'SO.03 - Lávka'!P123</f>
        <v>212.62818299999998</v>
      </c>
      <c r="AV97" s="76">
        <f>'SO.03 - Lávka'!J33</f>
        <v>0</v>
      </c>
      <c r="AW97" s="76">
        <f>'SO.03 - Lávka'!J34</f>
        <v>0</v>
      </c>
      <c r="AX97" s="76">
        <f>'SO.03 - Lávka'!J35</f>
        <v>0</v>
      </c>
      <c r="AY97" s="76">
        <f>'SO.03 - Lávka'!J36</f>
        <v>0</v>
      </c>
      <c r="AZ97" s="76">
        <f>'SO.03 - Lávka'!F33</f>
        <v>0</v>
      </c>
      <c r="BA97" s="76">
        <f>'SO.03 - Lávka'!F34</f>
        <v>0</v>
      </c>
      <c r="BB97" s="76">
        <f>'SO.03 - Lávka'!F35</f>
        <v>0</v>
      </c>
      <c r="BC97" s="76">
        <f>'SO.03 - Lávka'!F36</f>
        <v>0</v>
      </c>
      <c r="BD97" s="78">
        <f>'SO.03 - Lávka'!F37</f>
        <v>0</v>
      </c>
      <c r="BT97" s="79" t="s">
        <v>81</v>
      </c>
      <c r="BV97" s="79" t="s">
        <v>75</v>
      </c>
      <c r="BW97" s="79" t="s">
        <v>89</v>
      </c>
      <c r="BX97" s="79" t="s">
        <v>4</v>
      </c>
      <c r="CL97" s="79" t="s">
        <v>1</v>
      </c>
      <c r="CM97" s="79" t="s">
        <v>83</v>
      </c>
    </row>
    <row r="98" spans="1:91" s="6" customFormat="1" ht="16.5" customHeight="1" x14ac:dyDescent="0.2">
      <c r="A98" s="70" t="s">
        <v>77</v>
      </c>
      <c r="B98" s="71"/>
      <c r="C98" s="72"/>
      <c r="D98" s="195" t="s">
        <v>90</v>
      </c>
      <c r="E98" s="195"/>
      <c r="F98" s="195"/>
      <c r="G98" s="195"/>
      <c r="H98" s="195"/>
      <c r="I98" s="73"/>
      <c r="J98" s="195" t="s">
        <v>91</v>
      </c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3">
        <f>'SO.04 - Psí hřiště'!J30</f>
        <v>0</v>
      </c>
      <c r="AH98" s="194"/>
      <c r="AI98" s="194"/>
      <c r="AJ98" s="194"/>
      <c r="AK98" s="194"/>
      <c r="AL98" s="194"/>
      <c r="AM98" s="194"/>
      <c r="AN98" s="193">
        <f t="shared" si="0"/>
        <v>0</v>
      </c>
      <c r="AO98" s="194"/>
      <c r="AP98" s="194"/>
      <c r="AQ98" s="74" t="s">
        <v>80</v>
      </c>
      <c r="AR98" s="71"/>
      <c r="AS98" s="75">
        <v>0</v>
      </c>
      <c r="AT98" s="76">
        <f t="shared" si="1"/>
        <v>0</v>
      </c>
      <c r="AU98" s="77">
        <f>'SO.04 - Psí hřiště'!P119</f>
        <v>0</v>
      </c>
      <c r="AV98" s="76">
        <f>'SO.04 - Psí hřiště'!J33</f>
        <v>0</v>
      </c>
      <c r="AW98" s="76">
        <f>'SO.04 - Psí hřiště'!J34</f>
        <v>0</v>
      </c>
      <c r="AX98" s="76">
        <f>'SO.04 - Psí hřiště'!J35</f>
        <v>0</v>
      </c>
      <c r="AY98" s="76">
        <f>'SO.04 - Psí hřiště'!J36</f>
        <v>0</v>
      </c>
      <c r="AZ98" s="76">
        <f>'SO.04 - Psí hřiště'!F33</f>
        <v>0</v>
      </c>
      <c r="BA98" s="76">
        <f>'SO.04 - Psí hřiště'!F34</f>
        <v>0</v>
      </c>
      <c r="BB98" s="76">
        <f>'SO.04 - Psí hřiště'!F35</f>
        <v>0</v>
      </c>
      <c r="BC98" s="76">
        <f>'SO.04 - Psí hřiště'!F36</f>
        <v>0</v>
      </c>
      <c r="BD98" s="78">
        <f>'SO.04 - Psí hřiště'!F37</f>
        <v>0</v>
      </c>
      <c r="BT98" s="79" t="s">
        <v>81</v>
      </c>
      <c r="BV98" s="79" t="s">
        <v>75</v>
      </c>
      <c r="BW98" s="79" t="s">
        <v>92</v>
      </c>
      <c r="BX98" s="79" t="s">
        <v>4</v>
      </c>
      <c r="CL98" s="79" t="s">
        <v>1</v>
      </c>
      <c r="CM98" s="79" t="s">
        <v>83</v>
      </c>
    </row>
    <row r="99" spans="1:91" s="6" customFormat="1" ht="16.5" customHeight="1" x14ac:dyDescent="0.2">
      <c r="A99" s="70" t="s">
        <v>77</v>
      </c>
      <c r="B99" s="71"/>
      <c r="C99" s="72"/>
      <c r="D99" s="195" t="s">
        <v>93</v>
      </c>
      <c r="E99" s="195"/>
      <c r="F99" s="195"/>
      <c r="G99" s="195"/>
      <c r="H99" s="195"/>
      <c r="I99" s="73"/>
      <c r="J99" s="195" t="s">
        <v>94</v>
      </c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3">
        <f>'SO.05 - VRN'!J30</f>
        <v>0</v>
      </c>
      <c r="AH99" s="194"/>
      <c r="AI99" s="194"/>
      <c r="AJ99" s="194"/>
      <c r="AK99" s="194"/>
      <c r="AL99" s="194"/>
      <c r="AM99" s="194"/>
      <c r="AN99" s="193">
        <f t="shared" si="0"/>
        <v>0</v>
      </c>
      <c r="AO99" s="194"/>
      <c r="AP99" s="194"/>
      <c r="AQ99" s="74" t="s">
        <v>80</v>
      </c>
      <c r="AR99" s="71"/>
      <c r="AS99" s="80">
        <v>0</v>
      </c>
      <c r="AT99" s="81">
        <f t="shared" si="1"/>
        <v>0</v>
      </c>
      <c r="AU99" s="82">
        <f>'SO.05 - VRN'!P121</f>
        <v>0</v>
      </c>
      <c r="AV99" s="81">
        <f>'SO.05 - VRN'!J33</f>
        <v>0</v>
      </c>
      <c r="AW99" s="81">
        <f>'SO.05 - VRN'!J34</f>
        <v>0</v>
      </c>
      <c r="AX99" s="81">
        <f>'SO.05 - VRN'!J35</f>
        <v>0</v>
      </c>
      <c r="AY99" s="81">
        <f>'SO.05 - VRN'!J36</f>
        <v>0</v>
      </c>
      <c r="AZ99" s="81">
        <f>'SO.05 - VRN'!F33</f>
        <v>0</v>
      </c>
      <c r="BA99" s="81">
        <f>'SO.05 - VRN'!F34</f>
        <v>0</v>
      </c>
      <c r="BB99" s="81">
        <f>'SO.05 - VRN'!F35</f>
        <v>0</v>
      </c>
      <c r="BC99" s="81">
        <f>'SO.05 - VRN'!F36</f>
        <v>0</v>
      </c>
      <c r="BD99" s="83">
        <f>'SO.05 - VRN'!F37</f>
        <v>0</v>
      </c>
      <c r="BT99" s="79" t="s">
        <v>81</v>
      </c>
      <c r="BV99" s="79" t="s">
        <v>75</v>
      </c>
      <c r="BW99" s="79" t="s">
        <v>95</v>
      </c>
      <c r="BX99" s="79" t="s">
        <v>4</v>
      </c>
      <c r="CL99" s="79" t="s">
        <v>1</v>
      </c>
      <c r="CM99" s="79" t="s">
        <v>83</v>
      </c>
    </row>
    <row r="100" spans="1:91" s="1" customFormat="1" ht="30" customHeight="1" x14ac:dyDescent="0.2">
      <c r="B100" s="28"/>
      <c r="AR100" s="28"/>
    </row>
    <row r="101" spans="1:91" s="1" customFormat="1" ht="7.15" customHeight="1" x14ac:dyDescent="0.2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28"/>
    </row>
  </sheetData>
  <mergeCells count="56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SO.01 - Terénní úpravy'!C2" display="/" xr:uid="{00000000-0004-0000-0000-000000000000}"/>
    <hyperlink ref="A96" location="'SO.02 - Sadové úpravy a k...'!C2" display="/" xr:uid="{00000000-0004-0000-0000-000001000000}"/>
    <hyperlink ref="A97" location="'SO.03 - Lávka'!C2" display="/" xr:uid="{00000000-0004-0000-0000-000002000000}"/>
    <hyperlink ref="A98" location="'SO.04 - Psí hřiště'!C2" display="/" xr:uid="{00000000-0004-0000-0000-000003000000}"/>
    <hyperlink ref="A99" location="'SO.05 - VRN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71"/>
  <sheetViews>
    <sheetView showGridLines="0" topLeftCell="A124" workbookViewId="0">
      <selection activeCell="I163" sqref="I163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33203125" customWidth="1"/>
    <col min="11" max="11" width="22.33203125" hidden="1" customWidth="1"/>
    <col min="12" max="12" width="9.33203125" customWidth="1"/>
    <col min="13" max="13" width="10.66406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.15" customHeight="1" x14ac:dyDescent="0.2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6" t="s">
        <v>82</v>
      </c>
    </row>
    <row r="3" spans="2:46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5.1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7.1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214" t="str">
        <f>'Rekapitulace stavby'!K6</f>
        <v>Segment II v okružním parku Zelený pás Líbeznice</v>
      </c>
      <c r="F7" s="215"/>
      <c r="G7" s="215"/>
      <c r="H7" s="215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9" t="s">
        <v>98</v>
      </c>
      <c r="F9" s="213"/>
      <c r="G9" s="213"/>
      <c r="H9" s="213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7.1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201" t="str">
        <f>'Rekapitulace stavby'!E14</f>
        <v xml:space="preserve"> </v>
      </c>
      <c r="F18" s="201"/>
      <c r="G18" s="201"/>
      <c r="H18" s="201"/>
      <c r="I18" s="25" t="s">
        <v>25</v>
      </c>
      <c r="J18" s="23" t="str">
        <f>'Rekapitulace stavby'!AN14</f>
        <v/>
      </c>
      <c r="L18" s="28"/>
    </row>
    <row r="19" spans="2:12" s="1" customFormat="1" ht="7.1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7.1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7.1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204" t="s">
        <v>1</v>
      </c>
      <c r="F27" s="204"/>
      <c r="G27" s="204"/>
      <c r="H27" s="204"/>
      <c r="L27" s="85"/>
    </row>
    <row r="28" spans="2:12" s="1" customFormat="1" ht="7.15" customHeight="1" x14ac:dyDescent="0.2">
      <c r="B28" s="28"/>
      <c r="L28" s="28"/>
    </row>
    <row r="29" spans="2:12" s="1" customFormat="1" ht="7.1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ROUND(J121, 2)</f>
        <v>0</v>
      </c>
      <c r="L30" s="28"/>
    </row>
    <row r="31" spans="2:12" s="1" customFormat="1" ht="7.1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6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65" customHeight="1" x14ac:dyDescent="0.2">
      <c r="B33" s="28"/>
      <c r="D33" s="51" t="s">
        <v>37</v>
      </c>
      <c r="E33" s="25" t="s">
        <v>38</v>
      </c>
      <c r="F33" s="87">
        <f>ROUND((SUM(BE121:BE170)),  2)</f>
        <v>0</v>
      </c>
      <c r="I33" s="88">
        <v>0.21</v>
      </c>
      <c r="J33" s="87">
        <f>ROUND(((SUM(BE121:BE170))*I33),  2)</f>
        <v>0</v>
      </c>
      <c r="L33" s="28"/>
    </row>
    <row r="34" spans="2:12" s="1" customFormat="1" ht="14.65" customHeight="1" x14ac:dyDescent="0.2">
      <c r="B34" s="28"/>
      <c r="E34" s="25" t="s">
        <v>39</v>
      </c>
      <c r="F34" s="87">
        <f>ROUND((SUM(BF121:BF170)),  2)</f>
        <v>0</v>
      </c>
      <c r="I34" s="88">
        <v>0.12</v>
      </c>
      <c r="J34" s="87">
        <f>ROUND(((SUM(BF121:BF170))*I34),  2)</f>
        <v>0</v>
      </c>
      <c r="L34" s="28"/>
    </row>
    <row r="35" spans="2:12" s="1" customFormat="1" ht="14.65" hidden="1" customHeight="1" x14ac:dyDescent="0.2">
      <c r="B35" s="28"/>
      <c r="E35" s="25" t="s">
        <v>40</v>
      </c>
      <c r="F35" s="87">
        <f>ROUND((SUM(BG121:BG170)),  2)</f>
        <v>0</v>
      </c>
      <c r="I35" s="88">
        <v>0.21</v>
      </c>
      <c r="J35" s="87">
        <f>0</f>
        <v>0</v>
      </c>
      <c r="L35" s="28"/>
    </row>
    <row r="36" spans="2:12" s="1" customFormat="1" ht="14.65" hidden="1" customHeight="1" x14ac:dyDescent="0.2">
      <c r="B36" s="28"/>
      <c r="E36" s="25" t="s">
        <v>41</v>
      </c>
      <c r="F36" s="87">
        <f>ROUND((SUM(BH121:BH170)),  2)</f>
        <v>0</v>
      </c>
      <c r="I36" s="88">
        <v>0.12</v>
      </c>
      <c r="J36" s="87">
        <f>0</f>
        <v>0</v>
      </c>
      <c r="L36" s="28"/>
    </row>
    <row r="37" spans="2:12" s="1" customFormat="1" ht="14.65" hidden="1" customHeight="1" x14ac:dyDescent="0.2">
      <c r="B37" s="28"/>
      <c r="E37" s="25" t="s">
        <v>42</v>
      </c>
      <c r="F37" s="87">
        <f>ROUND((SUM(BI121:BI170)),  2)</f>
        <v>0</v>
      </c>
      <c r="I37" s="88">
        <v>0</v>
      </c>
      <c r="J37" s="87">
        <f>0</f>
        <v>0</v>
      </c>
      <c r="L37" s="28"/>
    </row>
    <row r="38" spans="2:12" s="1" customFormat="1" ht="7.1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65" customHeight="1" x14ac:dyDescent="0.2">
      <c r="B40" s="28"/>
      <c r="L40" s="28"/>
    </row>
    <row r="41" spans="2:12" ht="14.65" customHeight="1" x14ac:dyDescent="0.2">
      <c r="B41" s="19"/>
      <c r="L41" s="19"/>
    </row>
    <row r="42" spans="2:12" ht="14.65" customHeight="1" x14ac:dyDescent="0.2">
      <c r="B42" s="19"/>
      <c r="L42" s="19"/>
    </row>
    <row r="43" spans="2:12" ht="14.65" customHeight="1" x14ac:dyDescent="0.2">
      <c r="B43" s="19"/>
      <c r="L43" s="19"/>
    </row>
    <row r="44" spans="2:12" ht="14.65" customHeight="1" x14ac:dyDescent="0.2">
      <c r="B44" s="19"/>
      <c r="L44" s="19"/>
    </row>
    <row r="45" spans="2:12" ht="14.65" customHeight="1" x14ac:dyDescent="0.2">
      <c r="B45" s="19"/>
      <c r="L45" s="19"/>
    </row>
    <row r="46" spans="2:12" ht="14.65" customHeight="1" x14ac:dyDescent="0.2">
      <c r="B46" s="19"/>
      <c r="L46" s="19"/>
    </row>
    <row r="47" spans="2:12" ht="14.65" customHeight="1" x14ac:dyDescent="0.2">
      <c r="B47" s="19"/>
      <c r="L47" s="19"/>
    </row>
    <row r="48" spans="2:12" ht="14.65" customHeight="1" x14ac:dyDescent="0.2">
      <c r="B48" s="19"/>
      <c r="L48" s="19"/>
    </row>
    <row r="49" spans="2:12" ht="14.65" customHeight="1" x14ac:dyDescent="0.2">
      <c r="B49" s="19"/>
      <c r="L49" s="19"/>
    </row>
    <row r="50" spans="2:12" s="1" customFormat="1" ht="14.6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6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5.15" customHeight="1" x14ac:dyDescent="0.2">
      <c r="B82" s="28"/>
      <c r="C82" s="20" t="s">
        <v>99</v>
      </c>
      <c r="L82" s="28"/>
    </row>
    <row r="83" spans="2:47" s="1" customFormat="1" ht="7.1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214" t="str">
        <f>E7</f>
        <v>Segment II v okružním parku Zelený pás Líbeznice</v>
      </c>
      <c r="F85" s="215"/>
      <c r="G85" s="215"/>
      <c r="H85" s="215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9" t="str">
        <f>E9</f>
        <v>SO.01 - Terénní úpravy</v>
      </c>
      <c r="F87" s="213"/>
      <c r="G87" s="213"/>
      <c r="H87" s="213"/>
      <c r="L87" s="28"/>
    </row>
    <row r="88" spans="2:47" s="1" customFormat="1" ht="7.1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7.15" customHeight="1" x14ac:dyDescent="0.2">
      <c r="B90" s="28"/>
      <c r="L90" s="28"/>
    </row>
    <row r="91" spans="2:47" s="1" customFormat="1" ht="25.9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9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99" t="s">
        <v>102</v>
      </c>
      <c r="J96" s="62">
        <f>J121</f>
        <v>0</v>
      </c>
      <c r="L96" s="28"/>
      <c r="AU96" s="16" t="s">
        <v>103</v>
      </c>
    </row>
    <row r="97" spans="2:12" s="8" customFormat="1" ht="25.15" customHeight="1" x14ac:dyDescent="0.2">
      <c r="B97" s="100"/>
      <c r="D97" s="101" t="s">
        <v>104</v>
      </c>
      <c r="E97" s="102"/>
      <c r="F97" s="102"/>
      <c r="G97" s="102"/>
      <c r="H97" s="102"/>
      <c r="I97" s="102"/>
      <c r="J97" s="103">
        <f>J122</f>
        <v>0</v>
      </c>
      <c r="L97" s="100"/>
    </row>
    <row r="98" spans="2:12" s="9" customFormat="1" ht="19.899999999999999" customHeight="1" x14ac:dyDescent="0.2">
      <c r="B98" s="104"/>
      <c r="D98" s="105" t="s">
        <v>105</v>
      </c>
      <c r="E98" s="106"/>
      <c r="F98" s="106"/>
      <c r="G98" s="106"/>
      <c r="H98" s="106"/>
      <c r="I98" s="106"/>
      <c r="J98" s="107">
        <f>J123</f>
        <v>0</v>
      </c>
      <c r="L98" s="104"/>
    </row>
    <row r="99" spans="2:12" s="9" customFormat="1" ht="19.899999999999999" customHeight="1" x14ac:dyDescent="0.2">
      <c r="B99" s="104"/>
      <c r="D99" s="105" t="s">
        <v>106</v>
      </c>
      <c r="E99" s="106"/>
      <c r="F99" s="106"/>
      <c r="G99" s="106"/>
      <c r="H99" s="106"/>
      <c r="I99" s="106"/>
      <c r="J99" s="107">
        <f>J146</f>
        <v>0</v>
      </c>
      <c r="L99" s="104"/>
    </row>
    <row r="100" spans="2:12" s="9" customFormat="1" ht="19.899999999999999" customHeight="1" x14ac:dyDescent="0.2">
      <c r="B100" s="104"/>
      <c r="D100" s="105" t="s">
        <v>107</v>
      </c>
      <c r="E100" s="106"/>
      <c r="F100" s="106"/>
      <c r="G100" s="106"/>
      <c r="H100" s="106"/>
      <c r="I100" s="106"/>
      <c r="J100" s="107">
        <f>J165</f>
        <v>0</v>
      </c>
      <c r="L100" s="104"/>
    </row>
    <row r="101" spans="2:12" s="9" customFormat="1" ht="19.899999999999999" customHeight="1" x14ac:dyDescent="0.2">
      <c r="B101" s="104"/>
      <c r="D101" s="105" t="s">
        <v>108</v>
      </c>
      <c r="E101" s="106"/>
      <c r="F101" s="106"/>
      <c r="G101" s="106"/>
      <c r="H101" s="106"/>
      <c r="I101" s="106"/>
      <c r="J101" s="107">
        <f>J169</f>
        <v>0</v>
      </c>
      <c r="L101" s="104"/>
    </row>
    <row r="102" spans="2:12" s="1" customFormat="1" ht="21.75" customHeight="1" x14ac:dyDescent="0.2">
      <c r="B102" s="28"/>
      <c r="L102" s="28"/>
    </row>
    <row r="103" spans="2:12" s="1" customFormat="1" ht="7.15" customHeight="1" x14ac:dyDescent="0.2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8"/>
    </row>
    <row r="107" spans="2:12" s="1" customFormat="1" ht="7.15" customHeight="1" x14ac:dyDescent="0.2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8"/>
    </row>
    <row r="108" spans="2:12" s="1" customFormat="1" ht="25.15" customHeight="1" x14ac:dyDescent="0.2">
      <c r="B108" s="28"/>
      <c r="C108" s="20" t="s">
        <v>109</v>
      </c>
      <c r="L108" s="28"/>
    </row>
    <row r="109" spans="2:12" s="1" customFormat="1" ht="7.15" customHeight="1" x14ac:dyDescent="0.2">
      <c r="B109" s="28"/>
      <c r="L109" s="28"/>
    </row>
    <row r="110" spans="2:12" s="1" customFormat="1" ht="12" customHeight="1" x14ac:dyDescent="0.2">
      <c r="B110" s="28"/>
      <c r="C110" s="25" t="s">
        <v>14</v>
      </c>
      <c r="L110" s="28"/>
    </row>
    <row r="111" spans="2:12" s="1" customFormat="1" ht="16.5" customHeight="1" x14ac:dyDescent="0.2">
      <c r="B111" s="28"/>
      <c r="E111" s="214" t="str">
        <f>E7</f>
        <v>Segment II v okružním parku Zelený pás Líbeznice</v>
      </c>
      <c r="F111" s="215"/>
      <c r="G111" s="215"/>
      <c r="H111" s="215"/>
      <c r="L111" s="28"/>
    </row>
    <row r="112" spans="2:12" s="1" customFormat="1" ht="12" customHeight="1" x14ac:dyDescent="0.2">
      <c r="B112" s="28"/>
      <c r="C112" s="25" t="s">
        <v>97</v>
      </c>
      <c r="L112" s="28"/>
    </row>
    <row r="113" spans="2:65" s="1" customFormat="1" ht="16.5" customHeight="1" x14ac:dyDescent="0.2">
      <c r="B113" s="28"/>
      <c r="E113" s="179" t="str">
        <f>E9</f>
        <v>SO.01 - Terénní úpravy</v>
      </c>
      <c r="F113" s="213"/>
      <c r="G113" s="213"/>
      <c r="H113" s="213"/>
      <c r="L113" s="28"/>
    </row>
    <row r="114" spans="2:65" s="1" customFormat="1" ht="7.15" customHeight="1" x14ac:dyDescent="0.2">
      <c r="B114" s="28"/>
      <c r="L114" s="28"/>
    </row>
    <row r="115" spans="2:65" s="1" customFormat="1" ht="12" customHeight="1" x14ac:dyDescent="0.2">
      <c r="B115" s="28"/>
      <c r="C115" s="25" t="s">
        <v>18</v>
      </c>
      <c r="F115" s="23" t="str">
        <f>F12</f>
        <v>Líbeznice</v>
      </c>
      <c r="I115" s="25" t="s">
        <v>20</v>
      </c>
      <c r="J115" s="48" t="str">
        <f>IF(J12="","",J12)</f>
        <v>17. 4. 2025</v>
      </c>
      <c r="L115" s="28"/>
    </row>
    <row r="116" spans="2:65" s="1" customFormat="1" ht="7.15" customHeight="1" x14ac:dyDescent="0.2">
      <c r="B116" s="28"/>
      <c r="L116" s="28"/>
    </row>
    <row r="117" spans="2:65" s="1" customFormat="1" ht="25.9" customHeight="1" x14ac:dyDescent="0.2">
      <c r="B117" s="28"/>
      <c r="C117" s="25" t="s">
        <v>22</v>
      </c>
      <c r="F117" s="23" t="str">
        <f>E15</f>
        <v>Obec Líbeznice</v>
      </c>
      <c r="I117" s="25" t="s">
        <v>28</v>
      </c>
      <c r="J117" s="26" t="str">
        <f>E21</f>
        <v>MENU Architekti s.r.o.</v>
      </c>
      <c r="L117" s="28"/>
    </row>
    <row r="118" spans="2:65" s="1" customFormat="1" ht="25.9" customHeight="1" x14ac:dyDescent="0.2">
      <c r="B118" s="28"/>
      <c r="C118" s="25" t="s">
        <v>26</v>
      </c>
      <c r="F118" s="23" t="str">
        <f>IF(E18="","",E18)</f>
        <v xml:space="preserve"> </v>
      </c>
      <c r="I118" s="25" t="s">
        <v>31</v>
      </c>
      <c r="J118" s="26" t="str">
        <f>E24</f>
        <v>MENU Architekti s.r.o.</v>
      </c>
      <c r="L118" s="28"/>
    </row>
    <row r="119" spans="2:65" s="1" customFormat="1" ht="10.35" customHeight="1" x14ac:dyDescent="0.2">
      <c r="B119" s="28"/>
      <c r="L119" s="28"/>
    </row>
    <row r="120" spans="2:65" s="10" customFormat="1" ht="29.25" customHeight="1" x14ac:dyDescent="0.2">
      <c r="B120" s="108"/>
      <c r="C120" s="109" t="s">
        <v>110</v>
      </c>
      <c r="D120" s="110" t="s">
        <v>58</v>
      </c>
      <c r="E120" s="110" t="s">
        <v>54</v>
      </c>
      <c r="F120" s="110" t="s">
        <v>55</v>
      </c>
      <c r="G120" s="110" t="s">
        <v>111</v>
      </c>
      <c r="H120" s="110" t="s">
        <v>112</v>
      </c>
      <c r="I120" s="110" t="s">
        <v>113</v>
      </c>
      <c r="J120" s="111" t="s">
        <v>101</v>
      </c>
      <c r="K120" s="112" t="s">
        <v>114</v>
      </c>
      <c r="L120" s="108"/>
      <c r="M120" s="55" t="s">
        <v>1</v>
      </c>
      <c r="N120" s="56" t="s">
        <v>37</v>
      </c>
      <c r="O120" s="56" t="s">
        <v>115</v>
      </c>
      <c r="P120" s="56" t="s">
        <v>116</v>
      </c>
      <c r="Q120" s="56" t="s">
        <v>117</v>
      </c>
      <c r="R120" s="56" t="s">
        <v>118</v>
      </c>
      <c r="S120" s="56" t="s">
        <v>119</v>
      </c>
      <c r="T120" s="57" t="s">
        <v>120</v>
      </c>
    </row>
    <row r="121" spans="2:65" s="1" customFormat="1" ht="22.9" customHeight="1" x14ac:dyDescent="0.25">
      <c r="B121" s="28"/>
      <c r="C121" s="60" t="s">
        <v>121</v>
      </c>
      <c r="J121" s="113">
        <f>BK121</f>
        <v>0</v>
      </c>
      <c r="L121" s="28"/>
      <c r="M121" s="58"/>
      <c r="N121" s="49"/>
      <c r="O121" s="49"/>
      <c r="P121" s="114">
        <f>P122</f>
        <v>1582.2593660000002</v>
      </c>
      <c r="Q121" s="49"/>
      <c r="R121" s="114">
        <f>R122</f>
        <v>891.68671059999997</v>
      </c>
      <c r="S121" s="49"/>
      <c r="T121" s="115">
        <f>T122</f>
        <v>0</v>
      </c>
      <c r="AT121" s="16" t="s">
        <v>72</v>
      </c>
      <c r="AU121" s="16" t="s">
        <v>103</v>
      </c>
      <c r="BK121" s="116">
        <f>BK122</f>
        <v>0</v>
      </c>
    </row>
    <row r="122" spans="2:65" s="11" customFormat="1" ht="25.9" customHeight="1" x14ac:dyDescent="0.2">
      <c r="B122" s="117"/>
      <c r="D122" s="118" t="s">
        <v>72</v>
      </c>
      <c r="E122" s="119" t="s">
        <v>122</v>
      </c>
      <c r="F122" s="119" t="s">
        <v>123</v>
      </c>
      <c r="J122" s="120">
        <f>BK122</f>
        <v>0</v>
      </c>
      <c r="L122" s="117"/>
      <c r="M122" s="121"/>
      <c r="P122" s="122">
        <f>P123+P146+P165+P169</f>
        <v>1582.2593660000002</v>
      </c>
      <c r="R122" s="122">
        <f>R123+R146+R165+R169</f>
        <v>891.68671059999997</v>
      </c>
      <c r="T122" s="123">
        <f>T123+T146+T165+T169</f>
        <v>0</v>
      </c>
      <c r="AR122" s="118" t="s">
        <v>81</v>
      </c>
      <c r="AT122" s="124" t="s">
        <v>72</v>
      </c>
      <c r="AU122" s="124" t="s">
        <v>73</v>
      </c>
      <c r="AY122" s="118" t="s">
        <v>124</v>
      </c>
      <c r="BK122" s="125">
        <f>BK123+BK146+BK165+BK169</f>
        <v>0</v>
      </c>
    </row>
    <row r="123" spans="2:65" s="11" customFormat="1" ht="22.9" customHeight="1" x14ac:dyDescent="0.2">
      <c r="B123" s="117"/>
      <c r="D123" s="118" t="s">
        <v>72</v>
      </c>
      <c r="E123" s="126" t="s">
        <v>81</v>
      </c>
      <c r="F123" s="126" t="s">
        <v>125</v>
      </c>
      <c r="J123" s="127">
        <f>BK123</f>
        <v>0</v>
      </c>
      <c r="L123" s="117"/>
      <c r="M123" s="121"/>
      <c r="P123" s="122">
        <f>SUM(P124:P145)</f>
        <v>1397.8944800000002</v>
      </c>
      <c r="R123" s="122">
        <f>SUM(R124:R145)</f>
        <v>0</v>
      </c>
      <c r="T123" s="123">
        <f>SUM(T124:T145)</f>
        <v>0</v>
      </c>
      <c r="AR123" s="118" t="s">
        <v>81</v>
      </c>
      <c r="AT123" s="124" t="s">
        <v>72</v>
      </c>
      <c r="AU123" s="124" t="s">
        <v>81</v>
      </c>
      <c r="AY123" s="118" t="s">
        <v>124</v>
      </c>
      <c r="BK123" s="125">
        <f>SUM(BK124:BK145)</f>
        <v>0</v>
      </c>
    </row>
    <row r="124" spans="2:65" s="1" customFormat="1" ht="37.9" customHeight="1" x14ac:dyDescent="0.2">
      <c r="B124" s="128"/>
      <c r="C124" s="129" t="s">
        <v>81</v>
      </c>
      <c r="D124" s="129" t="s">
        <v>126</v>
      </c>
      <c r="E124" s="130" t="s">
        <v>127</v>
      </c>
      <c r="F124" s="131" t="s">
        <v>128</v>
      </c>
      <c r="G124" s="132" t="s">
        <v>129</v>
      </c>
      <c r="H124" s="133">
        <v>25003</v>
      </c>
      <c r="I124" s="134">
        <v>0</v>
      </c>
      <c r="J124" s="134">
        <f>ROUND(I124*H124,2)</f>
        <v>0</v>
      </c>
      <c r="K124" s="135"/>
      <c r="L124" s="28"/>
      <c r="M124" s="136" t="s">
        <v>1</v>
      </c>
      <c r="N124" s="137" t="s">
        <v>38</v>
      </c>
      <c r="O124" s="138">
        <v>2.9000000000000005E-2</v>
      </c>
      <c r="P124" s="138">
        <f>O124*H124</f>
        <v>725.0870000000001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130</v>
      </c>
      <c r="AT124" s="140" t="s">
        <v>126</v>
      </c>
      <c r="AU124" s="140" t="s">
        <v>83</v>
      </c>
      <c r="AY124" s="16" t="s">
        <v>124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81</v>
      </c>
      <c r="BK124" s="141">
        <f>ROUND(I124*H124,2)</f>
        <v>0</v>
      </c>
      <c r="BL124" s="16" t="s">
        <v>130</v>
      </c>
      <c r="BM124" s="140" t="s">
        <v>131</v>
      </c>
    </row>
    <row r="125" spans="2:65" s="1" customFormat="1" ht="24.4" customHeight="1" x14ac:dyDescent="0.2">
      <c r="B125" s="128"/>
      <c r="C125" s="129" t="s">
        <v>83</v>
      </c>
      <c r="D125" s="129" t="s">
        <v>126</v>
      </c>
      <c r="E125" s="130" t="s">
        <v>132</v>
      </c>
      <c r="F125" s="131" t="s">
        <v>133</v>
      </c>
      <c r="G125" s="132" t="s">
        <v>129</v>
      </c>
      <c r="H125" s="133">
        <f>H130</f>
        <v>13587.73</v>
      </c>
      <c r="I125" s="134">
        <v>0</v>
      </c>
      <c r="J125" s="134">
        <v>0</v>
      </c>
      <c r="K125" s="135"/>
      <c r="L125" s="28"/>
      <c r="M125" s="136" t="s">
        <v>1</v>
      </c>
      <c r="N125" s="137" t="s">
        <v>38</v>
      </c>
      <c r="O125" s="138">
        <v>1.4999999999999999E-2</v>
      </c>
      <c r="P125" s="138">
        <f>O125*H125</f>
        <v>203.81594999999999</v>
      </c>
      <c r="Q125" s="138">
        <v>0</v>
      </c>
      <c r="R125" s="138">
        <f>Q125*H125</f>
        <v>0</v>
      </c>
      <c r="S125" s="138">
        <v>0</v>
      </c>
      <c r="T125" s="139">
        <f>S125*H125</f>
        <v>0</v>
      </c>
      <c r="AR125" s="140" t="s">
        <v>130</v>
      </c>
      <c r="AT125" s="140" t="s">
        <v>126</v>
      </c>
      <c r="AU125" s="140" t="s">
        <v>83</v>
      </c>
      <c r="AY125" s="16" t="s">
        <v>124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6" t="s">
        <v>81</v>
      </c>
      <c r="BK125" s="141">
        <f>ROUND(I125*H125,2)</f>
        <v>0</v>
      </c>
      <c r="BL125" s="16" t="s">
        <v>130</v>
      </c>
      <c r="BM125" s="140" t="s">
        <v>134</v>
      </c>
    </row>
    <row r="126" spans="2:65" s="12" customFormat="1" x14ac:dyDescent="0.2">
      <c r="B126" s="142"/>
      <c r="D126" s="143" t="s">
        <v>135</v>
      </c>
      <c r="E126" s="144" t="s">
        <v>1</v>
      </c>
      <c r="F126" s="145" t="s">
        <v>136</v>
      </c>
      <c r="H126" s="144" t="s">
        <v>1</v>
      </c>
      <c r="L126" s="142"/>
      <c r="M126" s="146"/>
      <c r="T126" s="147"/>
      <c r="AT126" s="144" t="s">
        <v>135</v>
      </c>
      <c r="AU126" s="144" t="s">
        <v>83</v>
      </c>
      <c r="AV126" s="12" t="s">
        <v>81</v>
      </c>
      <c r="AW126" s="12" t="s">
        <v>30</v>
      </c>
      <c r="AX126" s="12" t="s">
        <v>73</v>
      </c>
      <c r="AY126" s="144" t="s">
        <v>124</v>
      </c>
    </row>
    <row r="127" spans="2:65" s="13" customFormat="1" x14ac:dyDescent="0.2">
      <c r="B127" s="148"/>
      <c r="D127" s="143" t="s">
        <v>135</v>
      </c>
      <c r="E127" s="149" t="s">
        <v>1</v>
      </c>
      <c r="F127" s="150">
        <f>617.13+520.6</f>
        <v>1137.73</v>
      </c>
      <c r="H127" s="151">
        <f>F127</f>
        <v>1137.73</v>
      </c>
      <c r="L127" s="148"/>
      <c r="M127" s="152"/>
      <c r="T127" s="153"/>
      <c r="AT127" s="149" t="s">
        <v>135</v>
      </c>
      <c r="AU127" s="149" t="s">
        <v>83</v>
      </c>
      <c r="AV127" s="13" t="s">
        <v>83</v>
      </c>
      <c r="AW127" s="13" t="s">
        <v>30</v>
      </c>
      <c r="AX127" s="13" t="s">
        <v>73</v>
      </c>
      <c r="AY127" s="149" t="s">
        <v>124</v>
      </c>
    </row>
    <row r="128" spans="2:65" s="12" customFormat="1" x14ac:dyDescent="0.2">
      <c r="B128" s="142"/>
      <c r="D128" s="143" t="s">
        <v>135</v>
      </c>
      <c r="E128" s="144" t="s">
        <v>1</v>
      </c>
      <c r="F128" s="145" t="s">
        <v>137</v>
      </c>
      <c r="H128" s="144" t="s">
        <v>1</v>
      </c>
      <c r="L128" s="142"/>
      <c r="M128" s="146"/>
      <c r="T128" s="147"/>
      <c r="AT128" s="144" t="s">
        <v>135</v>
      </c>
      <c r="AU128" s="144" t="s">
        <v>83</v>
      </c>
      <c r="AV128" s="12" t="s">
        <v>81</v>
      </c>
      <c r="AW128" s="12" t="s">
        <v>30</v>
      </c>
      <c r="AX128" s="12" t="s">
        <v>73</v>
      </c>
      <c r="AY128" s="144" t="s">
        <v>124</v>
      </c>
    </row>
    <row r="129" spans="2:65" s="13" customFormat="1" x14ac:dyDescent="0.2">
      <c r="B129" s="148"/>
      <c r="D129" s="143" t="s">
        <v>135</v>
      </c>
      <c r="E129" s="149" t="s">
        <v>1</v>
      </c>
      <c r="F129" s="150">
        <v>12450</v>
      </c>
      <c r="H129" s="151">
        <f>12450</f>
        <v>12450</v>
      </c>
      <c r="L129" s="148"/>
      <c r="M129" s="152"/>
      <c r="T129" s="153"/>
      <c r="AT129" s="149" t="s">
        <v>135</v>
      </c>
      <c r="AU129" s="149" t="s">
        <v>83</v>
      </c>
      <c r="AV129" s="13" t="s">
        <v>83</v>
      </c>
      <c r="AW129" s="13" t="s">
        <v>30</v>
      </c>
      <c r="AX129" s="13" t="s">
        <v>73</v>
      </c>
      <c r="AY129" s="149" t="s">
        <v>124</v>
      </c>
    </row>
    <row r="130" spans="2:65" s="14" customFormat="1" x14ac:dyDescent="0.2">
      <c r="B130" s="154"/>
      <c r="D130" s="143" t="s">
        <v>135</v>
      </c>
      <c r="E130" s="155" t="s">
        <v>1</v>
      </c>
      <c r="F130" s="156" t="s">
        <v>138</v>
      </c>
      <c r="H130" s="157">
        <f>H127+H129</f>
        <v>13587.73</v>
      </c>
      <c r="L130" s="154"/>
      <c r="M130" s="158"/>
      <c r="T130" s="159"/>
      <c r="AT130" s="155" t="s">
        <v>135</v>
      </c>
      <c r="AU130" s="155" t="s">
        <v>83</v>
      </c>
      <c r="AV130" s="14" t="s">
        <v>130</v>
      </c>
      <c r="AW130" s="14" t="s">
        <v>30</v>
      </c>
      <c r="AX130" s="14" t="s">
        <v>81</v>
      </c>
      <c r="AY130" s="155" t="s">
        <v>124</v>
      </c>
    </row>
    <row r="131" spans="2:65" s="1" customFormat="1" ht="33" customHeight="1" x14ac:dyDescent="0.2">
      <c r="B131" s="128"/>
      <c r="C131" s="129" t="s">
        <v>139</v>
      </c>
      <c r="D131" s="129" t="s">
        <v>126</v>
      </c>
      <c r="E131" s="130" t="s">
        <v>140</v>
      </c>
      <c r="F131" s="131" t="s">
        <v>141</v>
      </c>
      <c r="G131" s="132" t="s">
        <v>142</v>
      </c>
      <c r="H131" s="133">
        <v>333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0.214</v>
      </c>
      <c r="P131" s="138">
        <f>O131*H131</f>
        <v>71.262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143</v>
      </c>
    </row>
    <row r="132" spans="2:65" s="1" customFormat="1" ht="37.9" customHeight="1" x14ac:dyDescent="0.2">
      <c r="B132" s="128"/>
      <c r="C132" s="129" t="s">
        <v>130</v>
      </c>
      <c r="D132" s="129" t="s">
        <v>126</v>
      </c>
      <c r="E132" s="130" t="s">
        <v>144</v>
      </c>
      <c r="F132" s="131" t="s">
        <v>145</v>
      </c>
      <c r="G132" s="132" t="s">
        <v>142</v>
      </c>
      <c r="H132" s="133">
        <v>333</v>
      </c>
      <c r="I132" s="134">
        <v>0</v>
      </c>
      <c r="J132" s="134">
        <f>ROUND(I132*H132,2)</f>
        <v>0</v>
      </c>
      <c r="K132" s="135"/>
      <c r="L132" s="28"/>
      <c r="M132" s="136" t="s">
        <v>1</v>
      </c>
      <c r="N132" s="137" t="s">
        <v>38</v>
      </c>
      <c r="O132" s="138">
        <v>4.5999999999999999E-2</v>
      </c>
      <c r="P132" s="138">
        <f>O132*H132</f>
        <v>15.318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130</v>
      </c>
      <c r="AT132" s="140" t="s">
        <v>126</v>
      </c>
      <c r="AU132" s="140" t="s">
        <v>83</v>
      </c>
      <c r="AY132" s="16" t="s">
        <v>124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6" t="s">
        <v>81</v>
      </c>
      <c r="BK132" s="141">
        <f>ROUND(I132*H132,2)</f>
        <v>0</v>
      </c>
      <c r="BL132" s="16" t="s">
        <v>130</v>
      </c>
      <c r="BM132" s="140" t="s">
        <v>146</v>
      </c>
    </row>
    <row r="133" spans="2:65" s="13" customFormat="1" x14ac:dyDescent="0.2">
      <c r="B133" s="148"/>
      <c r="D133" s="143" t="s">
        <v>135</v>
      </c>
      <c r="E133" s="149" t="s">
        <v>1</v>
      </c>
      <c r="F133" s="150" t="s">
        <v>147</v>
      </c>
      <c r="H133" s="151">
        <v>237</v>
      </c>
      <c r="L133" s="148"/>
      <c r="M133" s="152"/>
      <c r="T133" s="153"/>
      <c r="AT133" s="149" t="s">
        <v>135</v>
      </c>
      <c r="AU133" s="149" t="s">
        <v>83</v>
      </c>
      <c r="AV133" s="13" t="s">
        <v>83</v>
      </c>
      <c r="AW133" s="13" t="s">
        <v>30</v>
      </c>
      <c r="AX133" s="13" t="s">
        <v>73</v>
      </c>
      <c r="AY133" s="149" t="s">
        <v>124</v>
      </c>
    </row>
    <row r="134" spans="2:65" s="13" customFormat="1" x14ac:dyDescent="0.2">
      <c r="B134" s="148"/>
      <c r="D134" s="143" t="s">
        <v>135</v>
      </c>
      <c r="E134" s="149" t="s">
        <v>1</v>
      </c>
      <c r="F134" s="150" t="s">
        <v>148</v>
      </c>
      <c r="H134" s="151">
        <v>45</v>
      </c>
      <c r="L134" s="148"/>
      <c r="M134" s="152"/>
      <c r="T134" s="153"/>
      <c r="AT134" s="149" t="s">
        <v>135</v>
      </c>
      <c r="AU134" s="149" t="s">
        <v>83</v>
      </c>
      <c r="AV134" s="13" t="s">
        <v>83</v>
      </c>
      <c r="AW134" s="13" t="s">
        <v>30</v>
      </c>
      <c r="AX134" s="13" t="s">
        <v>73</v>
      </c>
      <c r="AY134" s="149" t="s">
        <v>124</v>
      </c>
    </row>
    <row r="135" spans="2:65" s="13" customFormat="1" x14ac:dyDescent="0.2">
      <c r="B135" s="148"/>
      <c r="D135" s="143" t="s">
        <v>135</v>
      </c>
      <c r="E135" s="149" t="s">
        <v>1</v>
      </c>
      <c r="F135" s="150" t="s">
        <v>149</v>
      </c>
      <c r="H135" s="151">
        <v>51</v>
      </c>
      <c r="L135" s="148"/>
      <c r="M135" s="152"/>
      <c r="T135" s="153"/>
      <c r="AT135" s="149" t="s">
        <v>135</v>
      </c>
      <c r="AU135" s="149" t="s">
        <v>83</v>
      </c>
      <c r="AV135" s="13" t="s">
        <v>83</v>
      </c>
      <c r="AW135" s="13" t="s">
        <v>30</v>
      </c>
      <c r="AX135" s="13" t="s">
        <v>73</v>
      </c>
      <c r="AY135" s="149" t="s">
        <v>124</v>
      </c>
    </row>
    <row r="136" spans="2:65" s="14" customFormat="1" x14ac:dyDescent="0.2">
      <c r="B136" s="154"/>
      <c r="D136" s="143" t="s">
        <v>135</v>
      </c>
      <c r="E136" s="155" t="s">
        <v>1</v>
      </c>
      <c r="F136" s="156" t="s">
        <v>138</v>
      </c>
      <c r="H136" s="157">
        <v>333</v>
      </c>
      <c r="L136" s="154"/>
      <c r="M136" s="158"/>
      <c r="T136" s="159"/>
      <c r="AT136" s="155" t="s">
        <v>135</v>
      </c>
      <c r="AU136" s="155" t="s">
        <v>83</v>
      </c>
      <c r="AV136" s="14" t="s">
        <v>130</v>
      </c>
      <c r="AW136" s="14" t="s">
        <v>30</v>
      </c>
      <c r="AX136" s="14" t="s">
        <v>81</v>
      </c>
      <c r="AY136" s="155" t="s">
        <v>124</v>
      </c>
    </row>
    <row r="137" spans="2:65" s="1" customFormat="1" ht="24.4" customHeight="1" x14ac:dyDescent="0.2">
      <c r="B137" s="128"/>
      <c r="C137" s="129" t="s">
        <v>150</v>
      </c>
      <c r="D137" s="129" t="s">
        <v>126</v>
      </c>
      <c r="E137" s="130" t="s">
        <v>151</v>
      </c>
      <c r="F137" s="131" t="s">
        <v>152</v>
      </c>
      <c r="G137" s="132" t="s">
        <v>142</v>
      </c>
      <c r="H137" s="133">
        <v>333</v>
      </c>
      <c r="I137" s="134">
        <v>0</v>
      </c>
      <c r="J137" s="134">
        <f>ROUND(I137*H137,2)</f>
        <v>0</v>
      </c>
      <c r="K137" s="135"/>
      <c r="L137" s="28"/>
      <c r="M137" s="136" t="s">
        <v>1</v>
      </c>
      <c r="N137" s="137" t="s">
        <v>38</v>
      </c>
      <c r="O137" s="138">
        <v>7.1999999999999995E-2</v>
      </c>
      <c r="P137" s="138">
        <f>O137*H137</f>
        <v>23.975999999999999</v>
      </c>
      <c r="Q137" s="138">
        <v>0</v>
      </c>
      <c r="R137" s="138">
        <f>Q137*H137</f>
        <v>0</v>
      </c>
      <c r="S137" s="138">
        <v>0</v>
      </c>
      <c r="T137" s="139">
        <f>S137*H137</f>
        <v>0</v>
      </c>
      <c r="AR137" s="140" t="s">
        <v>130</v>
      </c>
      <c r="AT137" s="140" t="s">
        <v>126</v>
      </c>
      <c r="AU137" s="140" t="s">
        <v>83</v>
      </c>
      <c r="AY137" s="16" t="s">
        <v>124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6" t="s">
        <v>81</v>
      </c>
      <c r="BK137" s="141">
        <f>ROUND(I137*H137,2)</f>
        <v>0</v>
      </c>
      <c r="BL137" s="16" t="s">
        <v>130</v>
      </c>
      <c r="BM137" s="140" t="s">
        <v>153</v>
      </c>
    </row>
    <row r="138" spans="2:65" s="1" customFormat="1" ht="24.4" customHeight="1" x14ac:dyDescent="0.2">
      <c r="B138" s="128"/>
      <c r="C138" s="129" t="s">
        <v>154</v>
      </c>
      <c r="D138" s="129" t="s">
        <v>126</v>
      </c>
      <c r="E138" s="130" t="s">
        <v>155</v>
      </c>
      <c r="F138" s="131" t="s">
        <v>156</v>
      </c>
      <c r="G138" s="132" t="s">
        <v>129</v>
      </c>
      <c r="H138" s="133">
        <v>1947.36</v>
      </c>
      <c r="I138" s="134">
        <v>0</v>
      </c>
      <c r="J138" s="134">
        <f>ROUND(I138*H138,2)</f>
        <v>0</v>
      </c>
      <c r="K138" s="135"/>
      <c r="L138" s="28"/>
      <c r="M138" s="136" t="s">
        <v>1</v>
      </c>
      <c r="N138" s="137" t="s">
        <v>38</v>
      </c>
      <c r="O138" s="138">
        <v>2.3E-2</v>
      </c>
      <c r="P138" s="138">
        <f>O138*H138</f>
        <v>44.789279999999998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130</v>
      </c>
      <c r="AT138" s="140" t="s">
        <v>126</v>
      </c>
      <c r="AU138" s="140" t="s">
        <v>83</v>
      </c>
      <c r="AY138" s="16" t="s">
        <v>124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6" t="s">
        <v>81</v>
      </c>
      <c r="BK138" s="141">
        <f>ROUND(I138*H138,2)</f>
        <v>0</v>
      </c>
      <c r="BL138" s="16" t="s">
        <v>130</v>
      </c>
      <c r="BM138" s="140" t="s">
        <v>157</v>
      </c>
    </row>
    <row r="139" spans="2:65" s="1" customFormat="1" ht="24.4" customHeight="1" x14ac:dyDescent="0.2">
      <c r="B139" s="128"/>
      <c r="C139" s="129" t="s">
        <v>158</v>
      </c>
      <c r="D139" s="129" t="s">
        <v>126</v>
      </c>
      <c r="E139" s="130" t="s">
        <v>159</v>
      </c>
      <c r="F139" s="131" t="s">
        <v>160</v>
      </c>
      <c r="G139" s="132" t="s">
        <v>129</v>
      </c>
      <c r="H139" s="133">
        <v>1571.49</v>
      </c>
      <c r="I139" s="134">
        <v>0</v>
      </c>
      <c r="J139" s="134">
        <f>ROUND(I139*H139,2)</f>
        <v>0</v>
      </c>
      <c r="K139" s="135"/>
      <c r="L139" s="28"/>
      <c r="M139" s="136" t="s">
        <v>1</v>
      </c>
      <c r="N139" s="137" t="s">
        <v>38</v>
      </c>
      <c r="O139" s="138">
        <v>5.0000000000000001E-3</v>
      </c>
      <c r="P139" s="138">
        <f>O139*H139</f>
        <v>7.85745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130</v>
      </c>
      <c r="AT139" s="140" t="s">
        <v>126</v>
      </c>
      <c r="AU139" s="140" t="s">
        <v>83</v>
      </c>
      <c r="AY139" s="16" t="s">
        <v>124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6" t="s">
        <v>81</v>
      </c>
      <c r="BK139" s="141">
        <f>ROUND(I139*H139,2)</f>
        <v>0</v>
      </c>
      <c r="BL139" s="16" t="s">
        <v>130</v>
      </c>
      <c r="BM139" s="140" t="s">
        <v>161</v>
      </c>
    </row>
    <row r="140" spans="2:65" s="13" customFormat="1" x14ac:dyDescent="0.2">
      <c r="B140" s="148"/>
      <c r="D140" s="143" t="s">
        <v>135</v>
      </c>
      <c r="E140" s="149" t="s">
        <v>1</v>
      </c>
      <c r="F140" s="150" t="s">
        <v>162</v>
      </c>
      <c r="H140" s="151">
        <v>1571.49</v>
      </c>
      <c r="L140" s="148"/>
      <c r="M140" s="152"/>
      <c r="T140" s="153"/>
      <c r="AT140" s="149" t="s">
        <v>135</v>
      </c>
      <c r="AU140" s="149" t="s">
        <v>83</v>
      </c>
      <c r="AV140" s="13" t="s">
        <v>83</v>
      </c>
      <c r="AW140" s="13" t="s">
        <v>30</v>
      </c>
      <c r="AX140" s="13" t="s">
        <v>73</v>
      </c>
      <c r="AY140" s="149" t="s">
        <v>124</v>
      </c>
    </row>
    <row r="141" spans="2:65" s="14" customFormat="1" x14ac:dyDescent="0.2">
      <c r="B141" s="154"/>
      <c r="D141" s="143" t="s">
        <v>135</v>
      </c>
      <c r="E141" s="155" t="s">
        <v>1</v>
      </c>
      <c r="F141" s="156" t="s">
        <v>138</v>
      </c>
      <c r="H141" s="157">
        <v>1571.49</v>
      </c>
      <c r="L141" s="154"/>
      <c r="M141" s="158"/>
      <c r="T141" s="159"/>
      <c r="AT141" s="155" t="s">
        <v>135</v>
      </c>
      <c r="AU141" s="155" t="s">
        <v>83</v>
      </c>
      <c r="AV141" s="14" t="s">
        <v>130</v>
      </c>
      <c r="AW141" s="14" t="s">
        <v>30</v>
      </c>
      <c r="AX141" s="14" t="s">
        <v>81</v>
      </c>
      <c r="AY141" s="155" t="s">
        <v>124</v>
      </c>
    </row>
    <row r="142" spans="2:65" s="1" customFormat="1" ht="24.4" customHeight="1" x14ac:dyDescent="0.2">
      <c r="B142" s="128"/>
      <c r="C142" s="129" t="s">
        <v>163</v>
      </c>
      <c r="D142" s="129" t="s">
        <v>126</v>
      </c>
      <c r="E142" s="130" t="s">
        <v>164</v>
      </c>
      <c r="F142" s="131" t="s">
        <v>165</v>
      </c>
      <c r="G142" s="132" t="s">
        <v>129</v>
      </c>
      <c r="H142" s="133">
        <v>1947.36</v>
      </c>
      <c r="I142" s="134">
        <v>0</v>
      </c>
      <c r="J142" s="134">
        <f>ROUND(I142*H142,2)</f>
        <v>0</v>
      </c>
      <c r="K142" s="135"/>
      <c r="L142" s="28"/>
      <c r="M142" s="136" t="s">
        <v>1</v>
      </c>
      <c r="N142" s="137" t="s">
        <v>38</v>
      </c>
      <c r="O142" s="138">
        <v>0.08</v>
      </c>
      <c r="P142" s="138">
        <f>O142*H142</f>
        <v>155.78880000000001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130</v>
      </c>
      <c r="AT142" s="140" t="s">
        <v>126</v>
      </c>
      <c r="AU142" s="140" t="s">
        <v>83</v>
      </c>
      <c r="AY142" s="16" t="s">
        <v>124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81</v>
      </c>
      <c r="BK142" s="141">
        <f>ROUND(I142*H142,2)</f>
        <v>0</v>
      </c>
      <c r="BL142" s="16" t="s">
        <v>130</v>
      </c>
      <c r="BM142" s="140" t="s">
        <v>166</v>
      </c>
    </row>
    <row r="143" spans="2:65" s="1" customFormat="1" ht="24.4" customHeight="1" x14ac:dyDescent="0.2">
      <c r="B143" s="128"/>
      <c r="C143" s="129" t="s">
        <v>167</v>
      </c>
      <c r="D143" s="129" t="s">
        <v>126</v>
      </c>
      <c r="E143" s="130" t="s">
        <v>168</v>
      </c>
      <c r="F143" s="131" t="s">
        <v>169</v>
      </c>
      <c r="G143" s="132" t="s">
        <v>129</v>
      </c>
      <c r="H143" s="133">
        <v>2500</v>
      </c>
      <c r="I143" s="134">
        <v>0</v>
      </c>
      <c r="J143" s="134">
        <f>ROUND(I143*H143,2)</f>
        <v>0</v>
      </c>
      <c r="K143" s="135"/>
      <c r="L143" s="28"/>
      <c r="M143" s="136" t="s">
        <v>1</v>
      </c>
      <c r="N143" s="137" t="s">
        <v>38</v>
      </c>
      <c r="O143" s="138">
        <v>0.06</v>
      </c>
      <c r="P143" s="138">
        <f>O143*H143</f>
        <v>150</v>
      </c>
      <c r="Q143" s="138">
        <v>0</v>
      </c>
      <c r="R143" s="138">
        <f>Q143*H143</f>
        <v>0</v>
      </c>
      <c r="S143" s="138">
        <v>0</v>
      </c>
      <c r="T143" s="139">
        <f>S143*H143</f>
        <v>0</v>
      </c>
      <c r="AR143" s="140" t="s">
        <v>130</v>
      </c>
      <c r="AT143" s="140" t="s">
        <v>126</v>
      </c>
      <c r="AU143" s="140" t="s">
        <v>83</v>
      </c>
      <c r="AY143" s="16" t="s">
        <v>124</v>
      </c>
      <c r="BE143" s="141">
        <f>IF(N143="základní",J143,0)</f>
        <v>0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6" t="s">
        <v>81</v>
      </c>
      <c r="BK143" s="141">
        <f>ROUND(I143*H143,2)</f>
        <v>0</v>
      </c>
      <c r="BL143" s="16" t="s">
        <v>130</v>
      </c>
      <c r="BM143" s="140" t="s">
        <v>170</v>
      </c>
    </row>
    <row r="144" spans="2:65" s="12" customFormat="1" x14ac:dyDescent="0.2">
      <c r="B144" s="142"/>
      <c r="D144" s="143" t="s">
        <v>135</v>
      </c>
      <c r="E144" s="144" t="s">
        <v>1</v>
      </c>
      <c r="F144" s="145" t="s">
        <v>171</v>
      </c>
      <c r="H144" s="144" t="s">
        <v>1</v>
      </c>
      <c r="L144" s="142"/>
      <c r="M144" s="146"/>
      <c r="T144" s="147"/>
      <c r="AT144" s="144" t="s">
        <v>135</v>
      </c>
      <c r="AU144" s="144" t="s">
        <v>83</v>
      </c>
      <c r="AV144" s="12" t="s">
        <v>81</v>
      </c>
      <c r="AW144" s="12" t="s">
        <v>30</v>
      </c>
      <c r="AX144" s="12" t="s">
        <v>73</v>
      </c>
      <c r="AY144" s="144" t="s">
        <v>124</v>
      </c>
    </row>
    <row r="145" spans="2:65" s="13" customFormat="1" x14ac:dyDescent="0.2">
      <c r="B145" s="148"/>
      <c r="D145" s="143" t="s">
        <v>135</v>
      </c>
      <c r="E145" s="149" t="s">
        <v>1</v>
      </c>
      <c r="F145" s="150" t="s">
        <v>172</v>
      </c>
      <c r="H145" s="151">
        <v>2500</v>
      </c>
      <c r="L145" s="148"/>
      <c r="M145" s="152"/>
      <c r="T145" s="153"/>
      <c r="AT145" s="149" t="s">
        <v>135</v>
      </c>
      <c r="AU145" s="149" t="s">
        <v>83</v>
      </c>
      <c r="AV145" s="13" t="s">
        <v>83</v>
      </c>
      <c r="AW145" s="13" t="s">
        <v>30</v>
      </c>
      <c r="AX145" s="13" t="s">
        <v>81</v>
      </c>
      <c r="AY145" s="149" t="s">
        <v>124</v>
      </c>
    </row>
    <row r="146" spans="2:65" s="11" customFormat="1" ht="22.9" customHeight="1" x14ac:dyDescent="0.2">
      <c r="B146" s="117"/>
      <c r="D146" s="118" t="s">
        <v>72</v>
      </c>
      <c r="E146" s="126" t="s">
        <v>150</v>
      </c>
      <c r="F146" s="126" t="s">
        <v>173</v>
      </c>
      <c r="J146" s="127">
        <f>BK146</f>
        <v>0</v>
      </c>
      <c r="L146" s="117"/>
      <c r="M146" s="121"/>
      <c r="P146" s="122">
        <f>SUM(P147:P164)</f>
        <v>51.187650000000005</v>
      </c>
      <c r="R146" s="122">
        <f>SUM(R147:R164)</f>
        <v>890.84258999999997</v>
      </c>
      <c r="T146" s="123">
        <f>SUM(T147:T164)</f>
        <v>0</v>
      </c>
      <c r="AR146" s="118" t="s">
        <v>81</v>
      </c>
      <c r="AT146" s="124" t="s">
        <v>72</v>
      </c>
      <c r="AU146" s="124" t="s">
        <v>81</v>
      </c>
      <c r="AY146" s="118" t="s">
        <v>124</v>
      </c>
      <c r="BK146" s="125">
        <f>SUM(BK147:BK164)</f>
        <v>0</v>
      </c>
    </row>
    <row r="147" spans="2:65" s="1" customFormat="1" ht="24.4" customHeight="1" x14ac:dyDescent="0.2">
      <c r="B147" s="128"/>
      <c r="C147" s="129" t="s">
        <v>174</v>
      </c>
      <c r="D147" s="129" t="s">
        <v>126</v>
      </c>
      <c r="E147" s="130" t="s">
        <v>175</v>
      </c>
      <c r="F147" s="131" t="s">
        <v>176</v>
      </c>
      <c r="G147" s="132" t="s">
        <v>129</v>
      </c>
      <c r="H147" s="133">
        <f>H150</f>
        <v>1137.73</v>
      </c>
      <c r="I147" s="134">
        <v>0</v>
      </c>
      <c r="J147" s="134">
        <f>ROUND(I147*H147,2)</f>
        <v>0</v>
      </c>
      <c r="K147" s="135"/>
      <c r="L147" s="28"/>
      <c r="M147" s="136" t="s">
        <v>1</v>
      </c>
      <c r="N147" s="137" t="s">
        <v>38</v>
      </c>
      <c r="O147" s="138">
        <v>1.2999999999999999E-2</v>
      </c>
      <c r="P147" s="138">
        <f>O147*H147</f>
        <v>14.79049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130</v>
      </c>
      <c r="AT147" s="140" t="s">
        <v>126</v>
      </c>
      <c r="AU147" s="140" t="s">
        <v>83</v>
      </c>
      <c r="AY147" s="16" t="s">
        <v>124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6" t="s">
        <v>81</v>
      </c>
      <c r="BK147" s="141">
        <f>ROUND(I147*H147,2)</f>
        <v>0</v>
      </c>
      <c r="BL147" s="16" t="s">
        <v>130</v>
      </c>
      <c r="BM147" s="140" t="s">
        <v>177</v>
      </c>
    </row>
    <row r="148" spans="2:65" s="12" customFormat="1" x14ac:dyDescent="0.2">
      <c r="B148" s="142"/>
      <c r="D148" s="143" t="s">
        <v>135</v>
      </c>
      <c r="E148" s="144" t="s">
        <v>1</v>
      </c>
      <c r="F148" s="145" t="s">
        <v>136</v>
      </c>
      <c r="H148" s="144" t="s">
        <v>1</v>
      </c>
      <c r="L148" s="142"/>
      <c r="M148" s="146"/>
      <c r="T148" s="147"/>
      <c r="AT148" s="144" t="s">
        <v>135</v>
      </c>
      <c r="AU148" s="144" t="s">
        <v>83</v>
      </c>
      <c r="AV148" s="12" t="s">
        <v>81</v>
      </c>
      <c r="AW148" s="12" t="s">
        <v>30</v>
      </c>
      <c r="AX148" s="12" t="s">
        <v>73</v>
      </c>
      <c r="AY148" s="144" t="s">
        <v>124</v>
      </c>
    </row>
    <row r="149" spans="2:65" s="13" customFormat="1" x14ac:dyDescent="0.2">
      <c r="B149" s="148"/>
      <c r="D149" s="143" t="s">
        <v>135</v>
      </c>
      <c r="E149" s="149" t="s">
        <v>1</v>
      </c>
      <c r="F149" s="150">
        <f>617.13+520.6</f>
        <v>1137.73</v>
      </c>
      <c r="H149" s="151">
        <f>F149</f>
        <v>1137.73</v>
      </c>
      <c r="L149" s="148"/>
      <c r="M149" s="152"/>
      <c r="T149" s="153"/>
      <c r="AT149" s="149" t="s">
        <v>135</v>
      </c>
      <c r="AU149" s="149" t="s">
        <v>83</v>
      </c>
      <c r="AV149" s="13" t="s">
        <v>83</v>
      </c>
      <c r="AW149" s="13" t="s">
        <v>30</v>
      </c>
      <c r="AX149" s="13" t="s">
        <v>73</v>
      </c>
      <c r="AY149" s="149" t="s">
        <v>124</v>
      </c>
    </row>
    <row r="150" spans="2:65" s="14" customFormat="1" x14ac:dyDescent="0.2">
      <c r="B150" s="154"/>
      <c r="D150" s="143" t="s">
        <v>135</v>
      </c>
      <c r="E150" s="155" t="s">
        <v>1</v>
      </c>
      <c r="F150" s="156" t="s">
        <v>138</v>
      </c>
      <c r="H150" s="157">
        <f>F149</f>
        <v>1137.73</v>
      </c>
      <c r="L150" s="154"/>
      <c r="M150" s="158"/>
      <c r="T150" s="159"/>
      <c r="AT150" s="155" t="s">
        <v>135</v>
      </c>
      <c r="AU150" s="155" t="s">
        <v>83</v>
      </c>
      <c r="AV150" s="14" t="s">
        <v>130</v>
      </c>
      <c r="AW150" s="14" t="s">
        <v>30</v>
      </c>
      <c r="AX150" s="14" t="s">
        <v>81</v>
      </c>
      <c r="AY150" s="155" t="s">
        <v>124</v>
      </c>
    </row>
    <row r="151" spans="2:65" s="1" customFormat="1" ht="16.5" customHeight="1" x14ac:dyDescent="0.2">
      <c r="B151" s="128"/>
      <c r="C151" s="160" t="s">
        <v>178</v>
      </c>
      <c r="D151" s="160" t="s">
        <v>179</v>
      </c>
      <c r="E151" s="161" t="s">
        <v>180</v>
      </c>
      <c r="F151" s="162" t="s">
        <v>181</v>
      </c>
      <c r="G151" s="163" t="s">
        <v>182</v>
      </c>
      <c r="H151" s="164">
        <f>H152</f>
        <v>102.39569999999999</v>
      </c>
      <c r="I151" s="165">
        <v>0</v>
      </c>
      <c r="J151" s="165">
        <f>ROUND(I151*H151,2)</f>
        <v>0</v>
      </c>
      <c r="K151" s="166"/>
      <c r="L151" s="167"/>
      <c r="M151" s="168" t="s">
        <v>1</v>
      </c>
      <c r="N151" s="169" t="s">
        <v>38</v>
      </c>
      <c r="O151" s="138">
        <v>0</v>
      </c>
      <c r="P151" s="138">
        <f>O151*H151</f>
        <v>0</v>
      </c>
      <c r="Q151" s="138">
        <v>1.7</v>
      </c>
      <c r="R151" s="138">
        <f>Q151*H151</f>
        <v>174.07268999999997</v>
      </c>
      <c r="S151" s="138">
        <v>0</v>
      </c>
      <c r="T151" s="139">
        <f>S151*H151</f>
        <v>0</v>
      </c>
      <c r="AR151" s="140" t="s">
        <v>163</v>
      </c>
      <c r="AT151" s="140" t="s">
        <v>179</v>
      </c>
      <c r="AU151" s="140" t="s">
        <v>83</v>
      </c>
      <c r="AY151" s="16" t="s">
        <v>124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6" t="s">
        <v>81</v>
      </c>
      <c r="BK151" s="141">
        <f>ROUND(I151*H151,2)</f>
        <v>0</v>
      </c>
      <c r="BL151" s="16" t="s">
        <v>130</v>
      </c>
      <c r="BM151" s="140" t="s">
        <v>183</v>
      </c>
    </row>
    <row r="152" spans="2:65" s="13" customFormat="1" x14ac:dyDescent="0.2">
      <c r="B152" s="148"/>
      <c r="D152" s="143" t="s">
        <v>135</v>
      </c>
      <c r="F152" s="150" t="s">
        <v>692</v>
      </c>
      <c r="H152" s="151">
        <f>1137.73*0.09</f>
        <v>102.39569999999999</v>
      </c>
      <c r="L152" s="148"/>
      <c r="M152" s="152"/>
      <c r="T152" s="153"/>
      <c r="AT152" s="149" t="s">
        <v>135</v>
      </c>
      <c r="AU152" s="149" t="s">
        <v>83</v>
      </c>
      <c r="AV152" s="13" t="s">
        <v>83</v>
      </c>
      <c r="AW152" s="13" t="s">
        <v>3</v>
      </c>
      <c r="AX152" s="13" t="s">
        <v>81</v>
      </c>
      <c r="AY152" s="149" t="s">
        <v>124</v>
      </c>
    </row>
    <row r="153" spans="2:65" s="1" customFormat="1" ht="24.4" customHeight="1" x14ac:dyDescent="0.2">
      <c r="B153" s="128"/>
      <c r="C153" s="129" t="s">
        <v>8</v>
      </c>
      <c r="D153" s="129" t="s">
        <v>126</v>
      </c>
      <c r="E153" s="130" t="s">
        <v>184</v>
      </c>
      <c r="F153" s="131" t="s">
        <v>185</v>
      </c>
      <c r="G153" s="132" t="s">
        <v>129</v>
      </c>
      <c r="H153" s="133">
        <f>H155</f>
        <v>1137.73</v>
      </c>
      <c r="I153" s="134">
        <v>0</v>
      </c>
      <c r="J153" s="134">
        <f>ROUND(I153*H153,2)</f>
        <v>0</v>
      </c>
      <c r="K153" s="135"/>
      <c r="L153" s="28"/>
      <c r="M153" s="136" t="s">
        <v>1</v>
      </c>
      <c r="N153" s="137" t="s">
        <v>38</v>
      </c>
      <c r="O153" s="138">
        <v>1.4999999999999999E-2</v>
      </c>
      <c r="P153" s="138">
        <f>O153*H153</f>
        <v>17.065950000000001</v>
      </c>
      <c r="Q153" s="138">
        <v>0</v>
      </c>
      <c r="R153" s="138">
        <f>Q153*H153</f>
        <v>0</v>
      </c>
      <c r="S153" s="138">
        <v>0</v>
      </c>
      <c r="T153" s="139">
        <f>S153*H153</f>
        <v>0</v>
      </c>
      <c r="AR153" s="140" t="s">
        <v>130</v>
      </c>
      <c r="AT153" s="140" t="s">
        <v>126</v>
      </c>
      <c r="AU153" s="140" t="s">
        <v>83</v>
      </c>
      <c r="AY153" s="16" t="s">
        <v>124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6" t="s">
        <v>81</v>
      </c>
      <c r="BK153" s="141">
        <f>ROUND(I153*H153,2)</f>
        <v>0</v>
      </c>
      <c r="BL153" s="16" t="s">
        <v>130</v>
      </c>
      <c r="BM153" s="140" t="s">
        <v>186</v>
      </c>
    </row>
    <row r="154" spans="2:65" s="12" customFormat="1" x14ac:dyDescent="0.2">
      <c r="B154" s="142"/>
      <c r="D154" s="143" t="s">
        <v>135</v>
      </c>
      <c r="E154" s="144" t="s">
        <v>1</v>
      </c>
      <c r="F154" s="145" t="s">
        <v>136</v>
      </c>
      <c r="H154" s="144" t="s">
        <v>1</v>
      </c>
      <c r="L154" s="142"/>
      <c r="M154" s="146"/>
      <c r="T154" s="147"/>
      <c r="AT154" s="144" t="s">
        <v>135</v>
      </c>
      <c r="AU154" s="144" t="s">
        <v>83</v>
      </c>
      <c r="AV154" s="12" t="s">
        <v>81</v>
      </c>
      <c r="AW154" s="12" t="s">
        <v>30</v>
      </c>
      <c r="AX154" s="12" t="s">
        <v>73</v>
      </c>
      <c r="AY154" s="144" t="s">
        <v>124</v>
      </c>
    </row>
    <row r="155" spans="2:65" s="13" customFormat="1" x14ac:dyDescent="0.2">
      <c r="B155" s="148"/>
      <c r="D155" s="143" t="s">
        <v>135</v>
      </c>
      <c r="E155" s="149" t="s">
        <v>1</v>
      </c>
      <c r="F155" s="150">
        <f>617.13+520.6</f>
        <v>1137.73</v>
      </c>
      <c r="H155" s="151">
        <f>F155</f>
        <v>1137.73</v>
      </c>
      <c r="L155" s="148"/>
      <c r="M155" s="152"/>
      <c r="T155" s="153"/>
      <c r="AT155" s="149" t="s">
        <v>135</v>
      </c>
      <c r="AU155" s="149" t="s">
        <v>83</v>
      </c>
      <c r="AV155" s="13" t="s">
        <v>83</v>
      </c>
      <c r="AW155" s="13" t="s">
        <v>30</v>
      </c>
      <c r="AX155" s="13" t="s">
        <v>73</v>
      </c>
      <c r="AY155" s="149" t="s">
        <v>124</v>
      </c>
    </row>
    <row r="156" spans="2:65" s="14" customFormat="1" x14ac:dyDescent="0.2">
      <c r="B156" s="154"/>
      <c r="D156" s="143" t="s">
        <v>135</v>
      </c>
      <c r="E156" s="155" t="s">
        <v>1</v>
      </c>
      <c r="F156" s="156" t="s">
        <v>138</v>
      </c>
      <c r="H156" s="157">
        <f>F155</f>
        <v>1137.73</v>
      </c>
      <c r="L156" s="154"/>
      <c r="M156" s="158"/>
      <c r="T156" s="159"/>
      <c r="AT156" s="155" t="s">
        <v>135</v>
      </c>
      <c r="AU156" s="155" t="s">
        <v>83</v>
      </c>
      <c r="AV156" s="14" t="s">
        <v>130</v>
      </c>
      <c r="AW156" s="14" t="s">
        <v>30</v>
      </c>
      <c r="AX156" s="14" t="s">
        <v>81</v>
      </c>
      <c r="AY156" s="155" t="s">
        <v>124</v>
      </c>
    </row>
    <row r="157" spans="2:65" s="1" customFormat="1" ht="16.5" customHeight="1" x14ac:dyDescent="0.2">
      <c r="B157" s="128"/>
      <c r="C157" s="160" t="s">
        <v>187</v>
      </c>
      <c r="D157" s="160" t="s">
        <v>179</v>
      </c>
      <c r="E157" s="161" t="s">
        <v>188</v>
      </c>
      <c r="F157" s="162" t="s">
        <v>189</v>
      </c>
      <c r="G157" s="163" t="s">
        <v>182</v>
      </c>
      <c r="H157" s="164">
        <f>H158</f>
        <v>204.79139999999998</v>
      </c>
      <c r="I157" s="165">
        <v>0</v>
      </c>
      <c r="J157" s="165">
        <f>ROUND(I157*H157,2)</f>
        <v>0</v>
      </c>
      <c r="K157" s="166"/>
      <c r="L157" s="167"/>
      <c r="M157" s="168" t="s">
        <v>1</v>
      </c>
      <c r="N157" s="169" t="s">
        <v>38</v>
      </c>
      <c r="O157" s="138">
        <v>0</v>
      </c>
      <c r="P157" s="138">
        <f>O157*H157</f>
        <v>0</v>
      </c>
      <c r="Q157" s="138">
        <v>1</v>
      </c>
      <c r="R157" s="138">
        <f>Q157*H157</f>
        <v>204.79139999999998</v>
      </c>
      <c r="S157" s="138">
        <v>0</v>
      </c>
      <c r="T157" s="139">
        <f>S157*H157</f>
        <v>0</v>
      </c>
      <c r="AR157" s="140" t="s">
        <v>163</v>
      </c>
      <c r="AT157" s="140" t="s">
        <v>179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130</v>
      </c>
      <c r="BM157" s="140" t="s">
        <v>190</v>
      </c>
    </row>
    <row r="158" spans="2:65" s="13" customFormat="1" x14ac:dyDescent="0.2">
      <c r="B158" s="148"/>
      <c r="D158" s="143" t="s">
        <v>135</v>
      </c>
      <c r="F158" s="150" t="s">
        <v>691</v>
      </c>
      <c r="H158" s="151">
        <f>1137.73*0.18</f>
        <v>204.79139999999998</v>
      </c>
      <c r="L158" s="148"/>
      <c r="M158" s="152"/>
      <c r="T158" s="153"/>
      <c r="AT158" s="149" t="s">
        <v>135</v>
      </c>
      <c r="AU158" s="149" t="s">
        <v>83</v>
      </c>
      <c r="AV158" s="13" t="s">
        <v>83</v>
      </c>
      <c r="AW158" s="13" t="s">
        <v>3</v>
      </c>
      <c r="AX158" s="13" t="s">
        <v>81</v>
      </c>
      <c r="AY158" s="149" t="s">
        <v>124</v>
      </c>
    </row>
    <row r="159" spans="2:65" s="1" customFormat="1" ht="24.4" customHeight="1" x14ac:dyDescent="0.2">
      <c r="B159" s="128"/>
      <c r="C159" s="129" t="s">
        <v>191</v>
      </c>
      <c r="D159" s="129" t="s">
        <v>126</v>
      </c>
      <c r="E159" s="130" t="s">
        <v>192</v>
      </c>
      <c r="F159" s="131" t="s">
        <v>193</v>
      </c>
      <c r="G159" s="132" t="s">
        <v>129</v>
      </c>
      <c r="H159" s="133">
        <f>1137.13</f>
        <v>1137.1300000000001</v>
      </c>
      <c r="I159" s="134">
        <v>0</v>
      </c>
      <c r="J159" s="134">
        <f>ROUND(I159*H159,2)</f>
        <v>0</v>
      </c>
      <c r="K159" s="135"/>
      <c r="L159" s="28"/>
      <c r="M159" s="136" t="s">
        <v>1</v>
      </c>
      <c r="N159" s="137" t="s">
        <v>38</v>
      </c>
      <c r="O159" s="138">
        <v>1.7000000000000001E-2</v>
      </c>
      <c r="P159" s="138">
        <f>O159*H159</f>
        <v>19.331210000000002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130</v>
      </c>
      <c r="AT159" s="140" t="s">
        <v>126</v>
      </c>
      <c r="AU159" s="140" t="s">
        <v>83</v>
      </c>
      <c r="AY159" s="16" t="s">
        <v>124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6" t="s">
        <v>81</v>
      </c>
      <c r="BK159" s="141">
        <f>ROUND(I159*H159,2)</f>
        <v>0</v>
      </c>
      <c r="BL159" s="16" t="s">
        <v>130</v>
      </c>
      <c r="BM159" s="140" t="s">
        <v>194</v>
      </c>
    </row>
    <row r="160" spans="2:65" s="12" customFormat="1" x14ac:dyDescent="0.2">
      <c r="B160" s="142"/>
      <c r="D160" s="143" t="s">
        <v>135</v>
      </c>
      <c r="E160" s="144" t="s">
        <v>1</v>
      </c>
      <c r="F160" s="145" t="s">
        <v>136</v>
      </c>
      <c r="H160" s="144" t="s">
        <v>1</v>
      </c>
      <c r="L160" s="142"/>
      <c r="M160" s="146"/>
      <c r="T160" s="147"/>
      <c r="AT160" s="144" t="s">
        <v>135</v>
      </c>
      <c r="AU160" s="144" t="s">
        <v>83</v>
      </c>
      <c r="AV160" s="12" t="s">
        <v>81</v>
      </c>
      <c r="AW160" s="12" t="s">
        <v>30</v>
      </c>
      <c r="AX160" s="12" t="s">
        <v>73</v>
      </c>
      <c r="AY160" s="144" t="s">
        <v>124</v>
      </c>
    </row>
    <row r="161" spans="2:65" s="13" customFormat="1" x14ac:dyDescent="0.2">
      <c r="B161" s="148"/>
      <c r="D161" s="143" t="s">
        <v>135</v>
      </c>
      <c r="E161" s="149" t="s">
        <v>1</v>
      </c>
      <c r="F161" s="150">
        <f>617.13+520.6</f>
        <v>1137.73</v>
      </c>
      <c r="H161" s="151">
        <f>F161</f>
        <v>1137.73</v>
      </c>
      <c r="L161" s="148"/>
      <c r="M161" s="152"/>
      <c r="T161" s="153"/>
      <c r="AT161" s="149" t="s">
        <v>135</v>
      </c>
      <c r="AU161" s="149" t="s">
        <v>83</v>
      </c>
      <c r="AV161" s="13" t="s">
        <v>83</v>
      </c>
      <c r="AW161" s="13" t="s">
        <v>30</v>
      </c>
      <c r="AX161" s="13" t="s">
        <v>73</v>
      </c>
      <c r="AY161" s="149" t="s">
        <v>124</v>
      </c>
    </row>
    <row r="162" spans="2:65" s="14" customFormat="1" x14ac:dyDescent="0.2">
      <c r="B162" s="154"/>
      <c r="D162" s="143" t="s">
        <v>135</v>
      </c>
      <c r="E162" s="155" t="s">
        <v>1</v>
      </c>
      <c r="F162" s="156" t="s">
        <v>138</v>
      </c>
      <c r="H162" s="157">
        <f>F161</f>
        <v>1137.73</v>
      </c>
      <c r="L162" s="154"/>
      <c r="M162" s="158"/>
      <c r="T162" s="159"/>
      <c r="AT162" s="155" t="s">
        <v>135</v>
      </c>
      <c r="AU162" s="155" t="s">
        <v>83</v>
      </c>
      <c r="AV162" s="14" t="s">
        <v>130</v>
      </c>
      <c r="AW162" s="14" t="s">
        <v>30</v>
      </c>
      <c r="AX162" s="14" t="s">
        <v>81</v>
      </c>
      <c r="AY162" s="155" t="s">
        <v>124</v>
      </c>
    </row>
    <row r="163" spans="2:65" s="1" customFormat="1" ht="16.5" customHeight="1" x14ac:dyDescent="0.2">
      <c r="B163" s="128"/>
      <c r="C163" s="160" t="s">
        <v>195</v>
      </c>
      <c r="D163" s="160" t="s">
        <v>179</v>
      </c>
      <c r="E163" s="161" t="s">
        <v>196</v>
      </c>
      <c r="F163" s="162" t="s">
        <v>197</v>
      </c>
      <c r="G163" s="163" t="s">
        <v>182</v>
      </c>
      <c r="H163" s="164">
        <f>H164</f>
        <v>511.9785</v>
      </c>
      <c r="I163" s="165">
        <v>0</v>
      </c>
      <c r="J163" s="165">
        <f>ROUND(I163*H163,2)</f>
        <v>0</v>
      </c>
      <c r="K163" s="166"/>
      <c r="L163" s="167"/>
      <c r="M163" s="168" t="s">
        <v>1</v>
      </c>
      <c r="N163" s="169" t="s">
        <v>38</v>
      </c>
      <c r="O163" s="138">
        <v>0</v>
      </c>
      <c r="P163" s="138">
        <f>O163*H163</f>
        <v>0</v>
      </c>
      <c r="Q163" s="138">
        <v>1</v>
      </c>
      <c r="R163" s="138">
        <f>Q163*H163</f>
        <v>511.9785</v>
      </c>
      <c r="S163" s="138">
        <v>0</v>
      </c>
      <c r="T163" s="139">
        <f>S163*H163</f>
        <v>0</v>
      </c>
      <c r="AR163" s="140" t="s">
        <v>163</v>
      </c>
      <c r="AT163" s="140" t="s">
        <v>179</v>
      </c>
      <c r="AU163" s="140" t="s">
        <v>83</v>
      </c>
      <c r="AY163" s="16" t="s">
        <v>124</v>
      </c>
      <c r="BE163" s="141">
        <f>IF(N163="základní",J163,0)</f>
        <v>0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6" t="s">
        <v>81</v>
      </c>
      <c r="BK163" s="141">
        <f>ROUND(I163*H163,2)</f>
        <v>0</v>
      </c>
      <c r="BL163" s="16" t="s">
        <v>130</v>
      </c>
      <c r="BM163" s="140" t="s">
        <v>198</v>
      </c>
    </row>
    <row r="164" spans="2:65" s="13" customFormat="1" x14ac:dyDescent="0.2">
      <c r="B164" s="148"/>
      <c r="D164" s="143" t="s">
        <v>135</v>
      </c>
      <c r="F164" s="150" t="s">
        <v>690</v>
      </c>
      <c r="H164" s="151">
        <f>1137.73*0.45</f>
        <v>511.9785</v>
      </c>
      <c r="L164" s="148"/>
      <c r="M164" s="152"/>
      <c r="T164" s="153"/>
      <c r="AT164" s="149" t="s">
        <v>135</v>
      </c>
      <c r="AU164" s="149" t="s">
        <v>83</v>
      </c>
      <c r="AV164" s="13" t="s">
        <v>83</v>
      </c>
      <c r="AW164" s="13" t="s">
        <v>3</v>
      </c>
      <c r="AX164" s="13" t="s">
        <v>81</v>
      </c>
      <c r="AY164" s="149" t="s">
        <v>124</v>
      </c>
    </row>
    <row r="165" spans="2:65" s="11" customFormat="1" ht="22.9" customHeight="1" x14ac:dyDescent="0.2">
      <c r="B165" s="117"/>
      <c r="D165" s="118" t="s">
        <v>72</v>
      </c>
      <c r="E165" s="126" t="s">
        <v>167</v>
      </c>
      <c r="F165" s="126" t="s">
        <v>199</v>
      </c>
      <c r="J165" s="127">
        <f>BK165</f>
        <v>0</v>
      </c>
      <c r="L165" s="117"/>
      <c r="M165" s="121"/>
      <c r="P165" s="122">
        <f>SUM(P166:P168)</f>
        <v>69.281579999999991</v>
      </c>
      <c r="R165" s="122">
        <f>SUM(R166:R168)</f>
        <v>0.84412060000000011</v>
      </c>
      <c r="T165" s="123">
        <f>SUM(T166:T168)</f>
        <v>0</v>
      </c>
      <c r="AR165" s="118" t="s">
        <v>81</v>
      </c>
      <c r="AT165" s="124" t="s">
        <v>72</v>
      </c>
      <c r="AU165" s="124" t="s">
        <v>81</v>
      </c>
      <c r="AY165" s="118" t="s">
        <v>124</v>
      </c>
      <c r="BK165" s="125">
        <f>SUM(BK166:BK168)</f>
        <v>0</v>
      </c>
    </row>
    <row r="166" spans="2:65" s="1" customFormat="1" ht="24.4" customHeight="1" x14ac:dyDescent="0.2">
      <c r="B166" s="128"/>
      <c r="C166" s="129" t="s">
        <v>200</v>
      </c>
      <c r="D166" s="129" t="s">
        <v>126</v>
      </c>
      <c r="E166" s="130" t="s">
        <v>201</v>
      </c>
      <c r="F166" s="131" t="s">
        <v>202</v>
      </c>
      <c r="G166" s="132" t="s">
        <v>203</v>
      </c>
      <c r="H166" s="133">
        <v>796.34</v>
      </c>
      <c r="I166" s="134">
        <v>0</v>
      </c>
      <c r="J166" s="134">
        <f>ROUND(I166*H166,2)</f>
        <v>0</v>
      </c>
      <c r="K166" s="135"/>
      <c r="L166" s="28"/>
      <c r="M166" s="136" t="s">
        <v>1</v>
      </c>
      <c r="N166" s="137" t="s">
        <v>38</v>
      </c>
      <c r="O166" s="138">
        <v>8.6999999999999994E-2</v>
      </c>
      <c r="P166" s="138">
        <f>O166*H166</f>
        <v>69.281579999999991</v>
      </c>
      <c r="Q166" s="138">
        <v>4.0000000000000003E-5</v>
      </c>
      <c r="R166" s="138">
        <f>Q166*H166</f>
        <v>3.1853600000000003E-2</v>
      </c>
      <c r="S166" s="138">
        <v>0</v>
      </c>
      <c r="T166" s="139">
        <f>S166*H166</f>
        <v>0</v>
      </c>
      <c r="AR166" s="140" t="s">
        <v>130</v>
      </c>
      <c r="AT166" s="140" t="s">
        <v>126</v>
      </c>
      <c r="AU166" s="140" t="s">
        <v>83</v>
      </c>
      <c r="AY166" s="16" t="s">
        <v>124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81</v>
      </c>
      <c r="BK166" s="141">
        <f>ROUND(I166*H166,2)</f>
        <v>0</v>
      </c>
      <c r="BL166" s="16" t="s">
        <v>130</v>
      </c>
      <c r="BM166" s="140" t="s">
        <v>204</v>
      </c>
    </row>
    <row r="167" spans="2:65" s="1" customFormat="1" ht="16.5" customHeight="1" x14ac:dyDescent="0.2">
      <c r="B167" s="128"/>
      <c r="C167" s="160" t="s">
        <v>205</v>
      </c>
      <c r="D167" s="160" t="s">
        <v>179</v>
      </c>
      <c r="E167" s="161" t="s">
        <v>206</v>
      </c>
      <c r="F167" s="162" t="s">
        <v>207</v>
      </c>
      <c r="G167" s="163" t="s">
        <v>203</v>
      </c>
      <c r="H167" s="164">
        <v>812.26700000000005</v>
      </c>
      <c r="I167" s="165">
        <v>0</v>
      </c>
      <c r="J167" s="165">
        <f>ROUND(I167*H167,2)</f>
        <v>0</v>
      </c>
      <c r="K167" s="166"/>
      <c r="L167" s="167"/>
      <c r="M167" s="168" t="s">
        <v>1</v>
      </c>
      <c r="N167" s="169" t="s">
        <v>38</v>
      </c>
      <c r="O167" s="138">
        <v>0</v>
      </c>
      <c r="P167" s="138">
        <f>O167*H167</f>
        <v>0</v>
      </c>
      <c r="Q167" s="138">
        <v>1E-3</v>
      </c>
      <c r="R167" s="138">
        <f>Q167*H167</f>
        <v>0.81226700000000007</v>
      </c>
      <c r="S167" s="138">
        <v>0</v>
      </c>
      <c r="T167" s="139">
        <f>S167*H167</f>
        <v>0</v>
      </c>
      <c r="AR167" s="140" t="s">
        <v>163</v>
      </c>
      <c r="AT167" s="140" t="s">
        <v>179</v>
      </c>
      <c r="AU167" s="140" t="s">
        <v>83</v>
      </c>
      <c r="AY167" s="16" t="s">
        <v>124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6" t="s">
        <v>81</v>
      </c>
      <c r="BK167" s="141">
        <f>ROUND(I167*H167,2)</f>
        <v>0</v>
      </c>
      <c r="BL167" s="16" t="s">
        <v>130</v>
      </c>
      <c r="BM167" s="140" t="s">
        <v>208</v>
      </c>
    </row>
    <row r="168" spans="2:65" s="13" customFormat="1" x14ac:dyDescent="0.2">
      <c r="B168" s="148"/>
      <c r="D168" s="143" t="s">
        <v>135</v>
      </c>
      <c r="F168" s="150" t="s">
        <v>209</v>
      </c>
      <c r="H168" s="151">
        <v>812.26700000000005</v>
      </c>
      <c r="L168" s="148"/>
      <c r="M168" s="152"/>
      <c r="T168" s="153"/>
      <c r="AT168" s="149" t="s">
        <v>135</v>
      </c>
      <c r="AU168" s="149" t="s">
        <v>83</v>
      </c>
      <c r="AV168" s="13" t="s">
        <v>83</v>
      </c>
      <c r="AW168" s="13" t="s">
        <v>3</v>
      </c>
      <c r="AX168" s="13" t="s">
        <v>81</v>
      </c>
      <c r="AY168" s="149" t="s">
        <v>124</v>
      </c>
    </row>
    <row r="169" spans="2:65" s="11" customFormat="1" ht="22.9" customHeight="1" x14ac:dyDescent="0.2">
      <c r="B169" s="117"/>
      <c r="D169" s="118" t="s">
        <v>72</v>
      </c>
      <c r="E169" s="126" t="s">
        <v>210</v>
      </c>
      <c r="F169" s="126" t="s">
        <v>211</v>
      </c>
      <c r="J169" s="127">
        <f>BK169</f>
        <v>0</v>
      </c>
      <c r="L169" s="117"/>
      <c r="M169" s="121"/>
      <c r="P169" s="122">
        <f>P170</f>
        <v>63.895656000000002</v>
      </c>
      <c r="R169" s="122">
        <f>R170</f>
        <v>0</v>
      </c>
      <c r="T169" s="123">
        <f>T170</f>
        <v>0</v>
      </c>
      <c r="AR169" s="118" t="s">
        <v>81</v>
      </c>
      <c r="AT169" s="124" t="s">
        <v>72</v>
      </c>
      <c r="AU169" s="124" t="s">
        <v>81</v>
      </c>
      <c r="AY169" s="118" t="s">
        <v>124</v>
      </c>
      <c r="BK169" s="125">
        <f>BK170</f>
        <v>0</v>
      </c>
    </row>
    <row r="170" spans="2:65" s="1" customFormat="1" ht="16.5" customHeight="1" x14ac:dyDescent="0.2">
      <c r="B170" s="128"/>
      <c r="C170" s="129" t="s">
        <v>212</v>
      </c>
      <c r="D170" s="129" t="s">
        <v>126</v>
      </c>
      <c r="E170" s="130" t="s">
        <v>213</v>
      </c>
      <c r="F170" s="131" t="s">
        <v>214</v>
      </c>
      <c r="G170" s="132" t="s">
        <v>182</v>
      </c>
      <c r="H170" s="133">
        <v>484.05799999999999</v>
      </c>
      <c r="I170" s="134">
        <v>0</v>
      </c>
      <c r="J170" s="134">
        <f>ROUND(I170*H170,2)</f>
        <v>0</v>
      </c>
      <c r="K170" s="135"/>
      <c r="L170" s="28"/>
      <c r="M170" s="170" t="s">
        <v>1</v>
      </c>
      <c r="N170" s="171" t="s">
        <v>38</v>
      </c>
      <c r="O170" s="172">
        <v>0.13200000000000001</v>
      </c>
      <c r="P170" s="172">
        <f>O170*H170</f>
        <v>63.895656000000002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AR170" s="140" t="s">
        <v>130</v>
      </c>
      <c r="AT170" s="140" t="s">
        <v>126</v>
      </c>
      <c r="AU170" s="140" t="s">
        <v>83</v>
      </c>
      <c r="AY170" s="16" t="s">
        <v>124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6" t="s">
        <v>81</v>
      </c>
      <c r="BK170" s="141">
        <f>ROUND(I170*H170,2)</f>
        <v>0</v>
      </c>
      <c r="BL170" s="16" t="s">
        <v>130</v>
      </c>
      <c r="BM170" s="140" t="s">
        <v>215</v>
      </c>
    </row>
    <row r="171" spans="2:65" s="1" customFormat="1" ht="7.15" customHeight="1" x14ac:dyDescent="0.2"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28"/>
    </row>
  </sheetData>
  <autoFilter ref="C120:K170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conditionalFormatting sqref="I124:I125">
    <cfRule type="cellIs" dxfId="51" priority="17" operator="equal">
      <formula>0</formula>
    </cfRule>
  </conditionalFormatting>
  <conditionalFormatting sqref="I131:I132">
    <cfRule type="cellIs" dxfId="50" priority="15" operator="equal">
      <formula>0</formula>
    </cfRule>
  </conditionalFormatting>
  <conditionalFormatting sqref="I137:I139">
    <cfRule type="cellIs" dxfId="49" priority="12" operator="equal">
      <formula>0</formula>
    </cfRule>
  </conditionalFormatting>
  <conditionalFormatting sqref="I142:I143">
    <cfRule type="cellIs" dxfId="48" priority="10" operator="equal">
      <formula>0</formula>
    </cfRule>
  </conditionalFormatting>
  <conditionalFormatting sqref="I147">
    <cfRule type="cellIs" dxfId="47" priority="9" operator="equal">
      <formula>0</formula>
    </cfRule>
  </conditionalFormatting>
  <conditionalFormatting sqref="I151">
    <cfRule type="cellIs" dxfId="46" priority="8" operator="equal">
      <formula>0</formula>
    </cfRule>
  </conditionalFormatting>
  <conditionalFormatting sqref="I153">
    <cfRule type="cellIs" dxfId="45" priority="7" operator="equal">
      <formula>0</formula>
    </cfRule>
  </conditionalFormatting>
  <conditionalFormatting sqref="I157">
    <cfRule type="cellIs" dxfId="44" priority="6" operator="equal">
      <formula>0</formula>
    </cfRule>
  </conditionalFormatting>
  <conditionalFormatting sqref="I159">
    <cfRule type="cellIs" dxfId="43" priority="5" operator="equal">
      <formula>0</formula>
    </cfRule>
  </conditionalFormatting>
  <conditionalFormatting sqref="I163">
    <cfRule type="cellIs" dxfId="42" priority="4" operator="equal">
      <formula>0</formula>
    </cfRule>
  </conditionalFormatting>
  <conditionalFormatting sqref="I166:I167">
    <cfRule type="cellIs" dxfId="41" priority="2" operator="equal">
      <formula>0</formula>
    </cfRule>
  </conditionalFormatting>
  <conditionalFormatting sqref="I170">
    <cfRule type="cellIs" dxfId="40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31"/>
  <sheetViews>
    <sheetView showGridLines="0" tabSelected="1" topLeftCell="A156" workbookViewId="0">
      <selection activeCell="L169" sqref="L169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33203125" customWidth="1"/>
    <col min="11" max="11" width="22.33203125" hidden="1" customWidth="1"/>
    <col min="12" max="12" width="9.33203125" customWidth="1"/>
    <col min="13" max="13" width="10.66406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.15" customHeight="1" x14ac:dyDescent="0.2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6" t="s">
        <v>86</v>
      </c>
    </row>
    <row r="3" spans="2:46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5.1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7.1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214" t="str">
        <f>'Rekapitulace stavby'!K6</f>
        <v>Segment II v okružním parku Zelený pás Líbeznice</v>
      </c>
      <c r="F7" s="215"/>
      <c r="G7" s="215"/>
      <c r="H7" s="215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9" t="s">
        <v>216</v>
      </c>
      <c r="F9" s="213"/>
      <c r="G9" s="213"/>
      <c r="H9" s="213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7.1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201" t="str">
        <f>'Rekapitulace stavby'!E14</f>
        <v xml:space="preserve"> </v>
      </c>
      <c r="F18" s="201"/>
      <c r="G18" s="201"/>
      <c r="H18" s="201"/>
      <c r="I18" s="25" t="s">
        <v>25</v>
      </c>
      <c r="J18" s="23" t="str">
        <f>'Rekapitulace stavby'!AN14</f>
        <v/>
      </c>
      <c r="L18" s="28"/>
    </row>
    <row r="19" spans="2:12" s="1" customFormat="1" ht="7.1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7.1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7.1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204" t="s">
        <v>1</v>
      </c>
      <c r="F27" s="204"/>
      <c r="G27" s="204"/>
      <c r="H27" s="204"/>
      <c r="L27" s="85"/>
    </row>
    <row r="28" spans="2:12" s="1" customFormat="1" ht="7.15" customHeight="1" x14ac:dyDescent="0.2">
      <c r="B28" s="28"/>
      <c r="L28" s="28"/>
    </row>
    <row r="29" spans="2:12" s="1" customFormat="1" ht="7.1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ROUND(J132, 2)</f>
        <v>0</v>
      </c>
      <c r="L30" s="28"/>
    </row>
    <row r="31" spans="2:12" s="1" customFormat="1" ht="7.1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6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65" customHeight="1" x14ac:dyDescent="0.2">
      <c r="B33" s="28"/>
      <c r="D33" s="51" t="s">
        <v>37</v>
      </c>
      <c r="E33" s="25" t="s">
        <v>38</v>
      </c>
      <c r="F33" s="87">
        <f>ROUND((SUM(BE132:BE230)),  2)</f>
        <v>0</v>
      </c>
      <c r="I33" s="88">
        <v>0.21</v>
      </c>
      <c r="J33" s="87">
        <f>ROUND(((SUM(BE132:BE230))*I33),  2)</f>
        <v>0</v>
      </c>
      <c r="L33" s="28"/>
    </row>
    <row r="34" spans="2:12" s="1" customFormat="1" ht="14.65" customHeight="1" x14ac:dyDescent="0.2">
      <c r="B34" s="28"/>
      <c r="E34" s="25" t="s">
        <v>39</v>
      </c>
      <c r="F34" s="87">
        <f>ROUND((SUM(BF132:BF230)),  2)</f>
        <v>0</v>
      </c>
      <c r="I34" s="88">
        <v>0.12</v>
      </c>
      <c r="J34" s="87">
        <f>ROUND(((SUM(BF132:BF230))*I34),  2)</f>
        <v>0</v>
      </c>
      <c r="L34" s="28"/>
    </row>
    <row r="35" spans="2:12" s="1" customFormat="1" ht="14.65" hidden="1" customHeight="1" x14ac:dyDescent="0.2">
      <c r="B35" s="28"/>
      <c r="E35" s="25" t="s">
        <v>40</v>
      </c>
      <c r="F35" s="87">
        <f>ROUND((SUM(BG132:BG230)),  2)</f>
        <v>0</v>
      </c>
      <c r="I35" s="88">
        <v>0.21</v>
      </c>
      <c r="J35" s="87">
        <f>0</f>
        <v>0</v>
      </c>
      <c r="L35" s="28"/>
    </row>
    <row r="36" spans="2:12" s="1" customFormat="1" ht="14.65" hidden="1" customHeight="1" x14ac:dyDescent="0.2">
      <c r="B36" s="28"/>
      <c r="E36" s="25" t="s">
        <v>41</v>
      </c>
      <c r="F36" s="87">
        <f>ROUND((SUM(BH132:BH230)),  2)</f>
        <v>0</v>
      </c>
      <c r="I36" s="88">
        <v>0.12</v>
      </c>
      <c r="J36" s="87">
        <f>0</f>
        <v>0</v>
      </c>
      <c r="L36" s="28"/>
    </row>
    <row r="37" spans="2:12" s="1" customFormat="1" ht="14.65" hidden="1" customHeight="1" x14ac:dyDescent="0.2">
      <c r="B37" s="28"/>
      <c r="E37" s="25" t="s">
        <v>42</v>
      </c>
      <c r="F37" s="87">
        <f>ROUND((SUM(BI132:BI230)),  2)</f>
        <v>0</v>
      </c>
      <c r="I37" s="88">
        <v>0</v>
      </c>
      <c r="J37" s="87">
        <f>0</f>
        <v>0</v>
      </c>
      <c r="L37" s="28"/>
    </row>
    <row r="38" spans="2:12" s="1" customFormat="1" ht="7.1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65" customHeight="1" x14ac:dyDescent="0.2">
      <c r="B40" s="28"/>
      <c r="L40" s="28"/>
    </row>
    <row r="41" spans="2:12" ht="14.65" customHeight="1" x14ac:dyDescent="0.2">
      <c r="B41" s="19"/>
      <c r="L41" s="19"/>
    </row>
    <row r="42" spans="2:12" ht="14.65" customHeight="1" x14ac:dyDescent="0.2">
      <c r="B42" s="19"/>
      <c r="L42" s="19"/>
    </row>
    <row r="43" spans="2:12" ht="14.65" customHeight="1" x14ac:dyDescent="0.2">
      <c r="B43" s="19"/>
      <c r="L43" s="19"/>
    </row>
    <row r="44" spans="2:12" ht="14.65" customHeight="1" x14ac:dyDescent="0.2">
      <c r="B44" s="19"/>
      <c r="L44" s="19"/>
    </row>
    <row r="45" spans="2:12" ht="14.65" customHeight="1" x14ac:dyDescent="0.2">
      <c r="B45" s="19"/>
      <c r="L45" s="19"/>
    </row>
    <row r="46" spans="2:12" ht="14.65" customHeight="1" x14ac:dyDescent="0.2">
      <c r="B46" s="19"/>
      <c r="L46" s="19"/>
    </row>
    <row r="47" spans="2:12" ht="14.65" customHeight="1" x14ac:dyDescent="0.2">
      <c r="B47" s="19"/>
      <c r="L47" s="19"/>
    </row>
    <row r="48" spans="2:12" ht="14.65" customHeight="1" x14ac:dyDescent="0.2">
      <c r="B48" s="19"/>
      <c r="L48" s="19"/>
    </row>
    <row r="49" spans="2:12" ht="14.65" customHeight="1" x14ac:dyDescent="0.2">
      <c r="B49" s="19"/>
      <c r="L49" s="19"/>
    </row>
    <row r="50" spans="2:12" s="1" customFormat="1" ht="14.6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6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5.15" customHeight="1" x14ac:dyDescent="0.2">
      <c r="B82" s="28"/>
      <c r="C82" s="20" t="s">
        <v>99</v>
      </c>
      <c r="L82" s="28"/>
    </row>
    <row r="83" spans="2:47" s="1" customFormat="1" ht="7.1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214" t="str">
        <f>E7</f>
        <v>Segment II v okružním parku Zelený pás Líbeznice</v>
      </c>
      <c r="F85" s="215"/>
      <c r="G85" s="215"/>
      <c r="H85" s="215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9" t="str">
        <f>E9</f>
        <v>SO.02 - Sadové úpravy a krajina</v>
      </c>
      <c r="F87" s="213"/>
      <c r="G87" s="213"/>
      <c r="H87" s="213"/>
      <c r="L87" s="28"/>
    </row>
    <row r="88" spans="2:47" s="1" customFormat="1" ht="7.1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7.15" customHeight="1" x14ac:dyDescent="0.2">
      <c r="B90" s="28"/>
      <c r="L90" s="28"/>
    </row>
    <row r="91" spans="2:47" s="1" customFormat="1" ht="25.9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9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99" t="s">
        <v>102</v>
      </c>
      <c r="J96" s="62">
        <f>J132</f>
        <v>0</v>
      </c>
      <c r="L96" s="28"/>
      <c r="AU96" s="16" t="s">
        <v>103</v>
      </c>
    </row>
    <row r="97" spans="2:12" s="8" customFormat="1" ht="25.15" customHeight="1" x14ac:dyDescent="0.2">
      <c r="B97" s="100"/>
      <c r="D97" s="101" t="s">
        <v>217</v>
      </c>
      <c r="E97" s="102"/>
      <c r="F97" s="102"/>
      <c r="G97" s="102"/>
      <c r="H97" s="102"/>
      <c r="I97" s="102"/>
      <c r="J97" s="103">
        <f>J133</f>
        <v>0</v>
      </c>
      <c r="L97" s="100"/>
    </row>
    <row r="98" spans="2:12" s="8" customFormat="1" ht="25.15" customHeight="1" x14ac:dyDescent="0.2">
      <c r="B98" s="100"/>
      <c r="D98" s="101" t="s">
        <v>218</v>
      </c>
      <c r="E98" s="102"/>
      <c r="F98" s="102"/>
      <c r="G98" s="102"/>
      <c r="H98" s="102"/>
      <c r="I98" s="102"/>
      <c r="J98" s="103">
        <f>J147</f>
        <v>0</v>
      </c>
      <c r="L98" s="100"/>
    </row>
    <row r="99" spans="2:12" s="9" customFormat="1" ht="19.899999999999999" customHeight="1" x14ac:dyDescent="0.2">
      <c r="B99" s="104"/>
      <c r="D99" s="105" t="s">
        <v>219</v>
      </c>
      <c r="E99" s="106"/>
      <c r="F99" s="106"/>
      <c r="G99" s="106"/>
      <c r="H99" s="106"/>
      <c r="I99" s="106"/>
      <c r="J99" s="107">
        <f>J156</f>
        <v>0</v>
      </c>
      <c r="L99" s="104"/>
    </row>
    <row r="100" spans="2:12" s="8" customFormat="1" ht="25.15" customHeight="1" x14ac:dyDescent="0.2">
      <c r="B100" s="100"/>
      <c r="D100" s="101" t="s">
        <v>220</v>
      </c>
      <c r="E100" s="102"/>
      <c r="F100" s="102"/>
      <c r="G100" s="102"/>
      <c r="H100" s="102"/>
      <c r="I100" s="102"/>
      <c r="J100" s="103">
        <f>J158</f>
        <v>0</v>
      </c>
      <c r="L100" s="100"/>
    </row>
    <row r="101" spans="2:12" s="9" customFormat="1" ht="19.899999999999999" customHeight="1" x14ac:dyDescent="0.2">
      <c r="B101" s="104"/>
      <c r="D101" s="105" t="s">
        <v>221</v>
      </c>
      <c r="E101" s="106"/>
      <c r="F101" s="106"/>
      <c r="G101" s="106"/>
      <c r="H101" s="106"/>
      <c r="I101" s="106"/>
      <c r="J101" s="107">
        <f>J159</f>
        <v>0</v>
      </c>
      <c r="L101" s="104"/>
    </row>
    <row r="102" spans="2:12" s="9" customFormat="1" ht="19.899999999999999" customHeight="1" x14ac:dyDescent="0.2">
      <c r="B102" s="104"/>
      <c r="D102" s="105" t="s">
        <v>222</v>
      </c>
      <c r="E102" s="106"/>
      <c r="F102" s="106"/>
      <c r="G102" s="106"/>
      <c r="H102" s="106"/>
      <c r="I102" s="106"/>
      <c r="J102" s="107">
        <f>J163</f>
        <v>0</v>
      </c>
      <c r="L102" s="104"/>
    </row>
    <row r="103" spans="2:12" s="8" customFormat="1" ht="25.15" customHeight="1" x14ac:dyDescent="0.2">
      <c r="B103" s="100"/>
      <c r="D103" s="101" t="s">
        <v>223</v>
      </c>
      <c r="E103" s="102"/>
      <c r="F103" s="102"/>
      <c r="G103" s="102"/>
      <c r="H103" s="102"/>
      <c r="I103" s="102"/>
      <c r="J103" s="103">
        <f>J167</f>
        <v>0</v>
      </c>
      <c r="L103" s="100"/>
    </row>
    <row r="104" spans="2:12" s="9" customFormat="1" ht="19.899999999999999" customHeight="1" x14ac:dyDescent="0.2">
      <c r="B104" s="104"/>
      <c r="D104" s="105" t="s">
        <v>224</v>
      </c>
      <c r="E104" s="106"/>
      <c r="F104" s="106"/>
      <c r="G104" s="106"/>
      <c r="H104" s="106"/>
      <c r="I104" s="106"/>
      <c r="J104" s="107">
        <f>J168</f>
        <v>0</v>
      </c>
      <c r="L104" s="104"/>
    </row>
    <row r="105" spans="2:12" s="9" customFormat="1" ht="19.899999999999999" customHeight="1" x14ac:dyDescent="0.2">
      <c r="B105" s="104"/>
      <c r="D105" s="105" t="s">
        <v>225</v>
      </c>
      <c r="E105" s="106"/>
      <c r="F105" s="106"/>
      <c r="G105" s="106"/>
      <c r="H105" s="106"/>
      <c r="I105" s="106"/>
      <c r="J105" s="107">
        <f>J180</f>
        <v>0</v>
      </c>
      <c r="L105" s="104"/>
    </row>
    <row r="106" spans="2:12" s="9" customFormat="1" ht="19.899999999999999" customHeight="1" x14ac:dyDescent="0.2">
      <c r="B106" s="104"/>
      <c r="D106" s="105" t="s">
        <v>222</v>
      </c>
      <c r="E106" s="106"/>
      <c r="F106" s="106"/>
      <c r="G106" s="106"/>
      <c r="H106" s="106"/>
      <c r="I106" s="106"/>
      <c r="J106" s="107">
        <f>J184</f>
        <v>0</v>
      </c>
      <c r="L106" s="104"/>
    </row>
    <row r="107" spans="2:12" s="8" customFormat="1" ht="25.15" customHeight="1" x14ac:dyDescent="0.2">
      <c r="B107" s="100"/>
      <c r="D107" s="101" t="s">
        <v>226</v>
      </c>
      <c r="E107" s="102"/>
      <c r="F107" s="102"/>
      <c r="G107" s="102"/>
      <c r="H107" s="102"/>
      <c r="I107" s="102"/>
      <c r="J107" s="103">
        <f>J189</f>
        <v>0</v>
      </c>
      <c r="L107" s="100"/>
    </row>
    <row r="108" spans="2:12" s="9" customFormat="1" ht="19.899999999999999" customHeight="1" x14ac:dyDescent="0.2">
      <c r="B108" s="104"/>
      <c r="D108" s="105" t="s">
        <v>221</v>
      </c>
      <c r="E108" s="106"/>
      <c r="F108" s="106"/>
      <c r="G108" s="106"/>
      <c r="H108" s="106"/>
      <c r="I108" s="106"/>
      <c r="J108" s="107">
        <f>J190</f>
        <v>0</v>
      </c>
      <c r="L108" s="104"/>
    </row>
    <row r="109" spans="2:12" s="9" customFormat="1" ht="19.899999999999999" customHeight="1" x14ac:dyDescent="0.2">
      <c r="B109" s="104"/>
      <c r="D109" s="105" t="s">
        <v>222</v>
      </c>
      <c r="E109" s="106"/>
      <c r="F109" s="106"/>
      <c r="G109" s="106"/>
      <c r="H109" s="106"/>
      <c r="I109" s="106"/>
      <c r="J109" s="107">
        <f>J198</f>
        <v>0</v>
      </c>
      <c r="L109" s="104"/>
    </row>
    <row r="110" spans="2:12" s="8" customFormat="1" ht="25.15" customHeight="1" x14ac:dyDescent="0.2">
      <c r="B110" s="100"/>
      <c r="D110" s="101" t="s">
        <v>227</v>
      </c>
      <c r="E110" s="102"/>
      <c r="F110" s="102"/>
      <c r="G110" s="102"/>
      <c r="H110" s="102"/>
      <c r="I110" s="102"/>
      <c r="J110" s="103">
        <f>J202</f>
        <v>0</v>
      </c>
      <c r="L110" s="100"/>
    </row>
    <row r="111" spans="2:12" s="9" customFormat="1" ht="19.899999999999999" customHeight="1" x14ac:dyDescent="0.2">
      <c r="B111" s="104"/>
      <c r="D111" s="105" t="s">
        <v>228</v>
      </c>
      <c r="E111" s="106"/>
      <c r="F111" s="106"/>
      <c r="G111" s="106"/>
      <c r="H111" s="106"/>
      <c r="I111" s="106"/>
      <c r="J111" s="107">
        <f>J207</f>
        <v>0</v>
      </c>
      <c r="L111" s="104"/>
    </row>
    <row r="112" spans="2:12" s="9" customFormat="1" ht="14.85" customHeight="1" x14ac:dyDescent="0.2">
      <c r="B112" s="104"/>
      <c r="D112" s="105" t="s">
        <v>229</v>
      </c>
      <c r="E112" s="106"/>
      <c r="F112" s="106"/>
      <c r="G112" s="106"/>
      <c r="H112" s="106"/>
      <c r="I112" s="106"/>
      <c r="J112" s="107">
        <f>J228</f>
        <v>0</v>
      </c>
      <c r="L112" s="104"/>
    </row>
    <row r="113" spans="2:12" s="1" customFormat="1" ht="21.75" customHeight="1" x14ac:dyDescent="0.2">
      <c r="B113" s="28"/>
      <c r="L113" s="28"/>
    </row>
    <row r="114" spans="2:12" s="1" customFormat="1" ht="7.15" customHeight="1" x14ac:dyDescent="0.2"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28"/>
    </row>
    <row r="118" spans="2:12" s="1" customFormat="1" ht="7.15" customHeight="1" x14ac:dyDescent="0.2">
      <c r="B118" s="42"/>
      <c r="C118" s="43"/>
      <c r="D118" s="43"/>
      <c r="E118" s="43"/>
      <c r="F118" s="43"/>
      <c r="G118" s="43"/>
      <c r="H118" s="43"/>
      <c r="I118" s="43"/>
      <c r="J118" s="43"/>
      <c r="K118" s="43"/>
      <c r="L118" s="28"/>
    </row>
    <row r="119" spans="2:12" s="1" customFormat="1" ht="25.15" customHeight="1" x14ac:dyDescent="0.2">
      <c r="B119" s="28"/>
      <c r="C119" s="20" t="s">
        <v>109</v>
      </c>
      <c r="L119" s="28"/>
    </row>
    <row r="120" spans="2:12" s="1" customFormat="1" ht="7.15" customHeight="1" x14ac:dyDescent="0.2">
      <c r="B120" s="28"/>
      <c r="L120" s="28"/>
    </row>
    <row r="121" spans="2:12" s="1" customFormat="1" ht="12" customHeight="1" x14ac:dyDescent="0.2">
      <c r="B121" s="28"/>
      <c r="C121" s="25" t="s">
        <v>14</v>
      </c>
      <c r="L121" s="28"/>
    </row>
    <row r="122" spans="2:12" s="1" customFormat="1" ht="16.5" customHeight="1" x14ac:dyDescent="0.2">
      <c r="B122" s="28"/>
      <c r="E122" s="214" t="str">
        <f>E7</f>
        <v>Segment II v okružním parku Zelený pás Líbeznice</v>
      </c>
      <c r="F122" s="215"/>
      <c r="G122" s="215"/>
      <c r="H122" s="215"/>
      <c r="L122" s="28"/>
    </row>
    <row r="123" spans="2:12" s="1" customFormat="1" ht="12" customHeight="1" x14ac:dyDescent="0.2">
      <c r="B123" s="28"/>
      <c r="C123" s="25" t="s">
        <v>97</v>
      </c>
      <c r="L123" s="28"/>
    </row>
    <row r="124" spans="2:12" s="1" customFormat="1" ht="16.5" customHeight="1" x14ac:dyDescent="0.2">
      <c r="B124" s="28"/>
      <c r="E124" s="179" t="str">
        <f>E9</f>
        <v>SO.02 - Sadové úpravy a krajina</v>
      </c>
      <c r="F124" s="213"/>
      <c r="G124" s="213"/>
      <c r="H124" s="213"/>
      <c r="L124" s="28"/>
    </row>
    <row r="125" spans="2:12" s="1" customFormat="1" ht="7.15" customHeight="1" x14ac:dyDescent="0.2">
      <c r="B125" s="28"/>
      <c r="L125" s="28"/>
    </row>
    <row r="126" spans="2:12" s="1" customFormat="1" ht="12" customHeight="1" x14ac:dyDescent="0.2">
      <c r="B126" s="28"/>
      <c r="C126" s="25" t="s">
        <v>18</v>
      </c>
      <c r="F126" s="23" t="str">
        <f>F12</f>
        <v>Líbeznice</v>
      </c>
      <c r="I126" s="25" t="s">
        <v>20</v>
      </c>
      <c r="J126" s="48" t="str">
        <f>IF(J12="","",J12)</f>
        <v>17. 4. 2025</v>
      </c>
      <c r="L126" s="28"/>
    </row>
    <row r="127" spans="2:12" s="1" customFormat="1" ht="7.15" customHeight="1" x14ac:dyDescent="0.2">
      <c r="B127" s="28"/>
      <c r="L127" s="28"/>
    </row>
    <row r="128" spans="2:12" s="1" customFormat="1" ht="25.9" customHeight="1" x14ac:dyDescent="0.2">
      <c r="B128" s="28"/>
      <c r="C128" s="25" t="s">
        <v>22</v>
      </c>
      <c r="F128" s="23" t="str">
        <f>E15</f>
        <v>Obec Líbeznice</v>
      </c>
      <c r="I128" s="25" t="s">
        <v>28</v>
      </c>
      <c r="J128" s="26" t="str">
        <f>E21</f>
        <v>MENU Architekti s.r.o.</v>
      </c>
      <c r="L128" s="28"/>
    </row>
    <row r="129" spans="2:65" s="1" customFormat="1" ht="25.9" customHeight="1" x14ac:dyDescent="0.2">
      <c r="B129" s="28"/>
      <c r="C129" s="25" t="s">
        <v>26</v>
      </c>
      <c r="F129" s="23" t="str">
        <f>IF(E18="","",E18)</f>
        <v xml:space="preserve"> </v>
      </c>
      <c r="I129" s="25" t="s">
        <v>31</v>
      </c>
      <c r="J129" s="26" t="str">
        <f>E24</f>
        <v>MENU Architekti s.r.o.</v>
      </c>
      <c r="L129" s="28"/>
    </row>
    <row r="130" spans="2:65" s="1" customFormat="1" ht="10.35" customHeight="1" x14ac:dyDescent="0.2">
      <c r="B130" s="28"/>
      <c r="L130" s="28"/>
    </row>
    <row r="131" spans="2:65" s="10" customFormat="1" ht="29.25" customHeight="1" x14ac:dyDescent="0.2">
      <c r="B131" s="108"/>
      <c r="C131" s="109" t="s">
        <v>110</v>
      </c>
      <c r="D131" s="110" t="s">
        <v>58</v>
      </c>
      <c r="E131" s="110" t="s">
        <v>54</v>
      </c>
      <c r="F131" s="110" t="s">
        <v>55</v>
      </c>
      <c r="G131" s="110" t="s">
        <v>111</v>
      </c>
      <c r="H131" s="110" t="s">
        <v>112</v>
      </c>
      <c r="I131" s="110" t="s">
        <v>113</v>
      </c>
      <c r="J131" s="111" t="s">
        <v>101</v>
      </c>
      <c r="K131" s="112" t="s">
        <v>114</v>
      </c>
      <c r="L131" s="108"/>
      <c r="M131" s="55" t="s">
        <v>1</v>
      </c>
      <c r="N131" s="56" t="s">
        <v>37</v>
      </c>
      <c r="O131" s="56" t="s">
        <v>115</v>
      </c>
      <c r="P131" s="56" t="s">
        <v>116</v>
      </c>
      <c r="Q131" s="56" t="s">
        <v>117</v>
      </c>
      <c r="R131" s="56" t="s">
        <v>118</v>
      </c>
      <c r="S131" s="56" t="s">
        <v>119</v>
      </c>
      <c r="T131" s="57" t="s">
        <v>120</v>
      </c>
    </row>
    <row r="132" spans="2:65" s="1" customFormat="1" ht="22.9" customHeight="1" x14ac:dyDescent="0.25">
      <c r="B132" s="28"/>
      <c r="C132" s="60" t="s">
        <v>121</v>
      </c>
      <c r="J132" s="113">
        <f>BK132</f>
        <v>0</v>
      </c>
      <c r="L132" s="28"/>
      <c r="M132" s="58"/>
      <c r="N132" s="49"/>
      <c r="O132" s="49"/>
      <c r="P132" s="114">
        <f>P133+P147+P158+P167+P189+P202</f>
        <v>0</v>
      </c>
      <c r="Q132" s="49"/>
      <c r="R132" s="114">
        <f>R133+R147+R158+R167+R189+R202</f>
        <v>0</v>
      </c>
      <c r="S132" s="49"/>
      <c r="T132" s="115">
        <f>T133+T147+T158+T167+T189+T202</f>
        <v>0</v>
      </c>
      <c r="AT132" s="16" t="s">
        <v>72</v>
      </c>
      <c r="AU132" s="16" t="s">
        <v>103</v>
      </c>
      <c r="BK132" s="116">
        <f>BK133+BK147+BK158+BK167+BK189+BK202</f>
        <v>0</v>
      </c>
    </row>
    <row r="133" spans="2:65" s="11" customFormat="1" ht="25.9" customHeight="1" x14ac:dyDescent="0.2">
      <c r="B133" s="117"/>
      <c r="D133" s="118" t="s">
        <v>72</v>
      </c>
      <c r="E133" s="119" t="s">
        <v>230</v>
      </c>
      <c r="F133" s="119" t="s">
        <v>231</v>
      </c>
      <c r="J133" s="120">
        <f>BK133</f>
        <v>0</v>
      </c>
      <c r="L133" s="117"/>
      <c r="M133" s="121"/>
      <c r="P133" s="122">
        <f>SUM(P134:P146)</f>
        <v>0</v>
      </c>
      <c r="R133" s="122">
        <f>SUM(R134:R146)</f>
        <v>0</v>
      </c>
      <c r="T133" s="123">
        <f>SUM(T134:T146)</f>
        <v>0</v>
      </c>
      <c r="AR133" s="118" t="s">
        <v>81</v>
      </c>
      <c r="AT133" s="124" t="s">
        <v>72</v>
      </c>
      <c r="AU133" s="124" t="s">
        <v>73</v>
      </c>
      <c r="AY133" s="118" t="s">
        <v>124</v>
      </c>
      <c r="BK133" s="125">
        <f>SUM(BK134:BK146)</f>
        <v>0</v>
      </c>
    </row>
    <row r="134" spans="2:65" s="1" customFormat="1" ht="16.5" customHeight="1" x14ac:dyDescent="0.2">
      <c r="B134" s="128"/>
      <c r="C134" s="129" t="s">
        <v>81</v>
      </c>
      <c r="D134" s="129" t="s">
        <v>126</v>
      </c>
      <c r="E134" s="130" t="s">
        <v>232</v>
      </c>
      <c r="F134" s="131" t="s">
        <v>233</v>
      </c>
      <c r="G134" s="132" t="s">
        <v>234</v>
      </c>
      <c r="H134" s="133">
        <v>10</v>
      </c>
      <c r="I134" s="134">
        <v>0</v>
      </c>
      <c r="J134" s="134">
        <f t="shared" ref="J134:J146" si="0">ROUND(I134*H134,2)</f>
        <v>0</v>
      </c>
      <c r="K134" s="135"/>
      <c r="L134" s="28"/>
      <c r="M134" s="136" t="s">
        <v>1</v>
      </c>
      <c r="N134" s="137" t="s">
        <v>38</v>
      </c>
      <c r="O134" s="138">
        <v>0</v>
      </c>
      <c r="P134" s="138">
        <f t="shared" ref="P134:P146" si="1">O134*H134</f>
        <v>0</v>
      </c>
      <c r="Q134" s="138">
        <v>0</v>
      </c>
      <c r="R134" s="138">
        <f t="shared" ref="R134:R146" si="2">Q134*H134</f>
        <v>0</v>
      </c>
      <c r="S134" s="138">
        <v>0</v>
      </c>
      <c r="T134" s="139">
        <f t="shared" ref="T134:T146" si="3">S134*H134</f>
        <v>0</v>
      </c>
      <c r="AR134" s="140" t="s">
        <v>130</v>
      </c>
      <c r="AT134" s="140" t="s">
        <v>126</v>
      </c>
      <c r="AU134" s="140" t="s">
        <v>81</v>
      </c>
      <c r="AY134" s="16" t="s">
        <v>124</v>
      </c>
      <c r="BE134" s="141">
        <f t="shared" ref="BE134:BE146" si="4">IF(N134="základní",J134,0)</f>
        <v>0</v>
      </c>
      <c r="BF134" s="141">
        <f t="shared" ref="BF134:BF146" si="5">IF(N134="snížená",J134,0)</f>
        <v>0</v>
      </c>
      <c r="BG134" s="141">
        <f t="shared" ref="BG134:BG146" si="6">IF(N134="zákl. přenesená",J134,0)</f>
        <v>0</v>
      </c>
      <c r="BH134" s="141">
        <f t="shared" ref="BH134:BH146" si="7">IF(N134="sníž. přenesená",J134,0)</f>
        <v>0</v>
      </c>
      <c r="BI134" s="141">
        <f t="shared" ref="BI134:BI146" si="8">IF(N134="nulová",J134,0)</f>
        <v>0</v>
      </c>
      <c r="BJ134" s="16" t="s">
        <v>81</v>
      </c>
      <c r="BK134" s="141">
        <f t="shared" ref="BK134:BK146" si="9">ROUND(I134*H134,2)</f>
        <v>0</v>
      </c>
      <c r="BL134" s="16" t="s">
        <v>130</v>
      </c>
      <c r="BM134" s="140" t="s">
        <v>83</v>
      </c>
    </row>
    <row r="135" spans="2:65" s="1" customFormat="1" ht="16.5" customHeight="1" x14ac:dyDescent="0.2">
      <c r="B135" s="128"/>
      <c r="C135" s="129" t="s">
        <v>83</v>
      </c>
      <c r="D135" s="129" t="s">
        <v>126</v>
      </c>
      <c r="E135" s="130" t="s">
        <v>235</v>
      </c>
      <c r="F135" s="131" t="s">
        <v>236</v>
      </c>
      <c r="G135" s="132" t="s">
        <v>234</v>
      </c>
      <c r="H135" s="133">
        <v>20</v>
      </c>
      <c r="I135" s="134">
        <v>0</v>
      </c>
      <c r="J135" s="134">
        <f t="shared" si="0"/>
        <v>0</v>
      </c>
      <c r="K135" s="135"/>
      <c r="L135" s="28"/>
      <c r="M135" s="136" t="s">
        <v>1</v>
      </c>
      <c r="N135" s="137" t="s">
        <v>38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130</v>
      </c>
      <c r="AT135" s="140" t="s">
        <v>126</v>
      </c>
      <c r="AU135" s="140" t="s">
        <v>81</v>
      </c>
      <c r="AY135" s="16" t="s">
        <v>124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81</v>
      </c>
      <c r="BK135" s="141">
        <f t="shared" si="9"/>
        <v>0</v>
      </c>
      <c r="BL135" s="16" t="s">
        <v>130</v>
      </c>
      <c r="BM135" s="140" t="s">
        <v>130</v>
      </c>
    </row>
    <row r="136" spans="2:65" s="1" customFormat="1" ht="16.5" customHeight="1" x14ac:dyDescent="0.2">
      <c r="B136" s="128"/>
      <c r="C136" s="129" t="s">
        <v>139</v>
      </c>
      <c r="D136" s="129" t="s">
        <v>126</v>
      </c>
      <c r="E136" s="130" t="s">
        <v>237</v>
      </c>
      <c r="F136" s="131" t="s">
        <v>238</v>
      </c>
      <c r="G136" s="132" t="s">
        <v>234</v>
      </c>
      <c r="H136" s="133">
        <v>100</v>
      </c>
      <c r="I136" s="134">
        <v>0</v>
      </c>
      <c r="J136" s="134">
        <f t="shared" si="0"/>
        <v>0</v>
      </c>
      <c r="K136" s="135"/>
      <c r="L136" s="28"/>
      <c r="M136" s="136" t="s">
        <v>1</v>
      </c>
      <c r="N136" s="137" t="s">
        <v>38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130</v>
      </c>
      <c r="AT136" s="140" t="s">
        <v>126</v>
      </c>
      <c r="AU136" s="140" t="s">
        <v>81</v>
      </c>
      <c r="AY136" s="16" t="s">
        <v>124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81</v>
      </c>
      <c r="BK136" s="141">
        <f t="shared" si="9"/>
        <v>0</v>
      </c>
      <c r="BL136" s="16" t="s">
        <v>130</v>
      </c>
      <c r="BM136" s="140" t="s">
        <v>154</v>
      </c>
    </row>
    <row r="137" spans="2:65" s="1" customFormat="1" ht="16.5" customHeight="1" x14ac:dyDescent="0.2">
      <c r="B137" s="128"/>
      <c r="C137" s="129" t="s">
        <v>130</v>
      </c>
      <c r="D137" s="129" t="s">
        <v>126</v>
      </c>
      <c r="E137" s="130" t="s">
        <v>239</v>
      </c>
      <c r="F137" s="131" t="s">
        <v>240</v>
      </c>
      <c r="G137" s="132" t="s">
        <v>234</v>
      </c>
      <c r="H137" s="133">
        <v>20</v>
      </c>
      <c r="I137" s="134">
        <v>0</v>
      </c>
      <c r="J137" s="134">
        <f t="shared" si="0"/>
        <v>0</v>
      </c>
      <c r="K137" s="135"/>
      <c r="L137" s="28"/>
      <c r="M137" s="136" t="s">
        <v>1</v>
      </c>
      <c r="N137" s="137" t="s">
        <v>38</v>
      </c>
      <c r="O137" s="138">
        <v>0</v>
      </c>
      <c r="P137" s="138">
        <f t="shared" si="1"/>
        <v>0</v>
      </c>
      <c r="Q137" s="138">
        <v>0</v>
      </c>
      <c r="R137" s="138">
        <f t="shared" si="2"/>
        <v>0</v>
      </c>
      <c r="S137" s="138">
        <v>0</v>
      </c>
      <c r="T137" s="139">
        <f t="shared" si="3"/>
        <v>0</v>
      </c>
      <c r="AR137" s="140" t="s">
        <v>130</v>
      </c>
      <c r="AT137" s="140" t="s">
        <v>126</v>
      </c>
      <c r="AU137" s="140" t="s">
        <v>81</v>
      </c>
      <c r="AY137" s="16" t="s">
        <v>124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81</v>
      </c>
      <c r="BK137" s="141">
        <f t="shared" si="9"/>
        <v>0</v>
      </c>
      <c r="BL137" s="16" t="s">
        <v>130</v>
      </c>
      <c r="BM137" s="140" t="s">
        <v>163</v>
      </c>
    </row>
    <row r="138" spans="2:65" s="1" customFormat="1" ht="16.5" customHeight="1" x14ac:dyDescent="0.2">
      <c r="B138" s="128"/>
      <c r="C138" s="129" t="s">
        <v>150</v>
      </c>
      <c r="D138" s="129" t="s">
        <v>126</v>
      </c>
      <c r="E138" s="130" t="s">
        <v>241</v>
      </c>
      <c r="F138" s="131" t="s">
        <v>242</v>
      </c>
      <c r="G138" s="132" t="s">
        <v>234</v>
      </c>
      <c r="H138" s="133">
        <v>50</v>
      </c>
      <c r="I138" s="134">
        <v>0</v>
      </c>
      <c r="J138" s="134">
        <f t="shared" si="0"/>
        <v>0</v>
      </c>
      <c r="K138" s="135"/>
      <c r="L138" s="28"/>
      <c r="M138" s="136" t="s">
        <v>1</v>
      </c>
      <c r="N138" s="137" t="s">
        <v>38</v>
      </c>
      <c r="O138" s="138">
        <v>0</v>
      </c>
      <c r="P138" s="138">
        <f t="shared" si="1"/>
        <v>0</v>
      </c>
      <c r="Q138" s="138">
        <v>0</v>
      </c>
      <c r="R138" s="138">
        <f t="shared" si="2"/>
        <v>0</v>
      </c>
      <c r="S138" s="138">
        <v>0</v>
      </c>
      <c r="T138" s="139">
        <f t="shared" si="3"/>
        <v>0</v>
      </c>
      <c r="AR138" s="140" t="s">
        <v>130</v>
      </c>
      <c r="AT138" s="140" t="s">
        <v>126</v>
      </c>
      <c r="AU138" s="140" t="s">
        <v>81</v>
      </c>
      <c r="AY138" s="16" t="s">
        <v>124</v>
      </c>
      <c r="BE138" s="141">
        <f t="shared" si="4"/>
        <v>0</v>
      </c>
      <c r="BF138" s="141">
        <f t="shared" si="5"/>
        <v>0</v>
      </c>
      <c r="BG138" s="141">
        <f t="shared" si="6"/>
        <v>0</v>
      </c>
      <c r="BH138" s="141">
        <f t="shared" si="7"/>
        <v>0</v>
      </c>
      <c r="BI138" s="141">
        <f t="shared" si="8"/>
        <v>0</v>
      </c>
      <c r="BJ138" s="16" t="s">
        <v>81</v>
      </c>
      <c r="BK138" s="141">
        <f t="shared" si="9"/>
        <v>0</v>
      </c>
      <c r="BL138" s="16" t="s">
        <v>130</v>
      </c>
      <c r="BM138" s="140" t="s">
        <v>174</v>
      </c>
    </row>
    <row r="139" spans="2:65" s="1" customFormat="1" ht="16.5" customHeight="1" x14ac:dyDescent="0.2">
      <c r="B139" s="128"/>
      <c r="C139" s="129" t="s">
        <v>154</v>
      </c>
      <c r="D139" s="129" t="s">
        <v>126</v>
      </c>
      <c r="E139" s="130" t="s">
        <v>243</v>
      </c>
      <c r="F139" s="131" t="s">
        <v>244</v>
      </c>
      <c r="G139" s="132" t="s">
        <v>234</v>
      </c>
      <c r="H139" s="133">
        <v>10</v>
      </c>
      <c r="I139" s="134">
        <v>0</v>
      </c>
      <c r="J139" s="134">
        <f t="shared" si="0"/>
        <v>0</v>
      </c>
      <c r="K139" s="135"/>
      <c r="L139" s="28"/>
      <c r="M139" s="136" t="s">
        <v>1</v>
      </c>
      <c r="N139" s="137" t="s">
        <v>38</v>
      </c>
      <c r="O139" s="138">
        <v>0</v>
      </c>
      <c r="P139" s="138">
        <f t="shared" si="1"/>
        <v>0</v>
      </c>
      <c r="Q139" s="138">
        <v>0</v>
      </c>
      <c r="R139" s="138">
        <f t="shared" si="2"/>
        <v>0</v>
      </c>
      <c r="S139" s="138">
        <v>0</v>
      </c>
      <c r="T139" s="139">
        <f t="shared" si="3"/>
        <v>0</v>
      </c>
      <c r="AR139" s="140" t="s">
        <v>130</v>
      </c>
      <c r="AT139" s="140" t="s">
        <v>126</v>
      </c>
      <c r="AU139" s="140" t="s">
        <v>81</v>
      </c>
      <c r="AY139" s="16" t="s">
        <v>124</v>
      </c>
      <c r="BE139" s="141">
        <f t="shared" si="4"/>
        <v>0</v>
      </c>
      <c r="BF139" s="141">
        <f t="shared" si="5"/>
        <v>0</v>
      </c>
      <c r="BG139" s="141">
        <f t="shared" si="6"/>
        <v>0</v>
      </c>
      <c r="BH139" s="141">
        <f t="shared" si="7"/>
        <v>0</v>
      </c>
      <c r="BI139" s="141">
        <f t="shared" si="8"/>
        <v>0</v>
      </c>
      <c r="BJ139" s="16" t="s">
        <v>81</v>
      </c>
      <c r="BK139" s="141">
        <f t="shared" si="9"/>
        <v>0</v>
      </c>
      <c r="BL139" s="16" t="s">
        <v>130</v>
      </c>
      <c r="BM139" s="140" t="s">
        <v>8</v>
      </c>
    </row>
    <row r="140" spans="2:65" s="1" customFormat="1" ht="16.5" customHeight="1" x14ac:dyDescent="0.2">
      <c r="B140" s="128"/>
      <c r="C140" s="129" t="s">
        <v>158</v>
      </c>
      <c r="D140" s="129" t="s">
        <v>126</v>
      </c>
      <c r="E140" s="130" t="s">
        <v>245</v>
      </c>
      <c r="F140" s="131" t="s">
        <v>246</v>
      </c>
      <c r="G140" s="132" t="s">
        <v>234</v>
      </c>
      <c r="H140" s="133">
        <v>50</v>
      </c>
      <c r="I140" s="134">
        <v>0</v>
      </c>
      <c r="J140" s="134">
        <f t="shared" si="0"/>
        <v>0</v>
      </c>
      <c r="K140" s="135"/>
      <c r="L140" s="28"/>
      <c r="M140" s="136" t="s">
        <v>1</v>
      </c>
      <c r="N140" s="137" t="s">
        <v>38</v>
      </c>
      <c r="O140" s="138">
        <v>0</v>
      </c>
      <c r="P140" s="138">
        <f t="shared" si="1"/>
        <v>0</v>
      </c>
      <c r="Q140" s="138">
        <v>0</v>
      </c>
      <c r="R140" s="138">
        <f t="shared" si="2"/>
        <v>0</v>
      </c>
      <c r="S140" s="138">
        <v>0</v>
      </c>
      <c r="T140" s="139">
        <f t="shared" si="3"/>
        <v>0</v>
      </c>
      <c r="AR140" s="140" t="s">
        <v>130</v>
      </c>
      <c r="AT140" s="140" t="s">
        <v>126</v>
      </c>
      <c r="AU140" s="140" t="s">
        <v>81</v>
      </c>
      <c r="AY140" s="16" t="s">
        <v>124</v>
      </c>
      <c r="BE140" s="141">
        <f t="shared" si="4"/>
        <v>0</v>
      </c>
      <c r="BF140" s="141">
        <f t="shared" si="5"/>
        <v>0</v>
      </c>
      <c r="BG140" s="141">
        <f t="shared" si="6"/>
        <v>0</v>
      </c>
      <c r="BH140" s="141">
        <f t="shared" si="7"/>
        <v>0</v>
      </c>
      <c r="BI140" s="141">
        <f t="shared" si="8"/>
        <v>0</v>
      </c>
      <c r="BJ140" s="16" t="s">
        <v>81</v>
      </c>
      <c r="BK140" s="141">
        <f t="shared" si="9"/>
        <v>0</v>
      </c>
      <c r="BL140" s="16" t="s">
        <v>130</v>
      </c>
      <c r="BM140" s="140" t="s">
        <v>191</v>
      </c>
    </row>
    <row r="141" spans="2:65" s="1" customFormat="1" ht="16.5" customHeight="1" x14ac:dyDescent="0.2">
      <c r="B141" s="128"/>
      <c r="C141" s="129" t="s">
        <v>163</v>
      </c>
      <c r="D141" s="129" t="s">
        <v>126</v>
      </c>
      <c r="E141" s="130" t="s">
        <v>247</v>
      </c>
      <c r="F141" s="131" t="s">
        <v>248</v>
      </c>
      <c r="G141" s="132" t="s">
        <v>234</v>
      </c>
      <c r="H141" s="133">
        <v>40</v>
      </c>
      <c r="I141" s="134">
        <v>0</v>
      </c>
      <c r="J141" s="134">
        <f t="shared" si="0"/>
        <v>0</v>
      </c>
      <c r="K141" s="135"/>
      <c r="L141" s="28"/>
      <c r="M141" s="136" t="s">
        <v>1</v>
      </c>
      <c r="N141" s="137" t="s">
        <v>38</v>
      </c>
      <c r="O141" s="138">
        <v>0</v>
      </c>
      <c r="P141" s="138">
        <f t="shared" si="1"/>
        <v>0</v>
      </c>
      <c r="Q141" s="138">
        <v>0</v>
      </c>
      <c r="R141" s="138">
        <f t="shared" si="2"/>
        <v>0</v>
      </c>
      <c r="S141" s="138">
        <v>0</v>
      </c>
      <c r="T141" s="139">
        <f t="shared" si="3"/>
        <v>0</v>
      </c>
      <c r="AR141" s="140" t="s">
        <v>130</v>
      </c>
      <c r="AT141" s="140" t="s">
        <v>126</v>
      </c>
      <c r="AU141" s="140" t="s">
        <v>81</v>
      </c>
      <c r="AY141" s="16" t="s">
        <v>124</v>
      </c>
      <c r="BE141" s="141">
        <f t="shared" si="4"/>
        <v>0</v>
      </c>
      <c r="BF141" s="141">
        <f t="shared" si="5"/>
        <v>0</v>
      </c>
      <c r="BG141" s="141">
        <f t="shared" si="6"/>
        <v>0</v>
      </c>
      <c r="BH141" s="141">
        <f t="shared" si="7"/>
        <v>0</v>
      </c>
      <c r="BI141" s="141">
        <f t="shared" si="8"/>
        <v>0</v>
      </c>
      <c r="BJ141" s="16" t="s">
        <v>81</v>
      </c>
      <c r="BK141" s="141">
        <f t="shared" si="9"/>
        <v>0</v>
      </c>
      <c r="BL141" s="16" t="s">
        <v>130</v>
      </c>
      <c r="BM141" s="140" t="s">
        <v>200</v>
      </c>
    </row>
    <row r="142" spans="2:65" s="1" customFormat="1" ht="16.5" customHeight="1" x14ac:dyDescent="0.2">
      <c r="B142" s="128"/>
      <c r="C142" s="129" t="s">
        <v>167</v>
      </c>
      <c r="D142" s="129" t="s">
        <v>126</v>
      </c>
      <c r="E142" s="130" t="s">
        <v>249</v>
      </c>
      <c r="F142" s="131" t="s">
        <v>250</v>
      </c>
      <c r="G142" s="132" t="s">
        <v>234</v>
      </c>
      <c r="H142" s="133">
        <v>6</v>
      </c>
      <c r="I142" s="134">
        <v>0</v>
      </c>
      <c r="J142" s="134">
        <f t="shared" si="0"/>
        <v>0</v>
      </c>
      <c r="K142" s="135"/>
      <c r="L142" s="28"/>
      <c r="M142" s="136" t="s">
        <v>1</v>
      </c>
      <c r="N142" s="137" t="s">
        <v>38</v>
      </c>
      <c r="O142" s="138">
        <v>0</v>
      </c>
      <c r="P142" s="138">
        <f t="shared" si="1"/>
        <v>0</v>
      </c>
      <c r="Q142" s="138">
        <v>0</v>
      </c>
      <c r="R142" s="138">
        <f t="shared" si="2"/>
        <v>0</v>
      </c>
      <c r="S142" s="138">
        <v>0</v>
      </c>
      <c r="T142" s="139">
        <f t="shared" si="3"/>
        <v>0</v>
      </c>
      <c r="AR142" s="140" t="s">
        <v>130</v>
      </c>
      <c r="AT142" s="140" t="s">
        <v>126</v>
      </c>
      <c r="AU142" s="140" t="s">
        <v>81</v>
      </c>
      <c r="AY142" s="16" t="s">
        <v>124</v>
      </c>
      <c r="BE142" s="141">
        <f t="shared" si="4"/>
        <v>0</v>
      </c>
      <c r="BF142" s="141">
        <f t="shared" si="5"/>
        <v>0</v>
      </c>
      <c r="BG142" s="141">
        <f t="shared" si="6"/>
        <v>0</v>
      </c>
      <c r="BH142" s="141">
        <f t="shared" si="7"/>
        <v>0</v>
      </c>
      <c r="BI142" s="141">
        <f t="shared" si="8"/>
        <v>0</v>
      </c>
      <c r="BJ142" s="16" t="s">
        <v>81</v>
      </c>
      <c r="BK142" s="141">
        <f t="shared" si="9"/>
        <v>0</v>
      </c>
      <c r="BL142" s="16" t="s">
        <v>130</v>
      </c>
      <c r="BM142" s="140" t="s">
        <v>212</v>
      </c>
    </row>
    <row r="143" spans="2:65" s="1" customFormat="1" ht="16.5" customHeight="1" x14ac:dyDescent="0.2">
      <c r="B143" s="128"/>
      <c r="C143" s="129" t="s">
        <v>174</v>
      </c>
      <c r="D143" s="129" t="s">
        <v>126</v>
      </c>
      <c r="E143" s="130" t="s">
        <v>251</v>
      </c>
      <c r="F143" s="131" t="s">
        <v>252</v>
      </c>
      <c r="G143" s="132" t="s">
        <v>234</v>
      </c>
      <c r="H143" s="133">
        <v>3</v>
      </c>
      <c r="I143" s="134">
        <v>0</v>
      </c>
      <c r="J143" s="134">
        <f t="shared" si="0"/>
        <v>0</v>
      </c>
      <c r="K143" s="135"/>
      <c r="L143" s="28"/>
      <c r="M143" s="136" t="s">
        <v>1</v>
      </c>
      <c r="N143" s="137" t="s">
        <v>38</v>
      </c>
      <c r="O143" s="138">
        <v>0</v>
      </c>
      <c r="P143" s="138">
        <f t="shared" si="1"/>
        <v>0</v>
      </c>
      <c r="Q143" s="138">
        <v>0</v>
      </c>
      <c r="R143" s="138">
        <f t="shared" si="2"/>
        <v>0</v>
      </c>
      <c r="S143" s="138">
        <v>0</v>
      </c>
      <c r="T143" s="139">
        <f t="shared" si="3"/>
        <v>0</v>
      </c>
      <c r="AR143" s="140" t="s">
        <v>130</v>
      </c>
      <c r="AT143" s="140" t="s">
        <v>126</v>
      </c>
      <c r="AU143" s="140" t="s">
        <v>81</v>
      </c>
      <c r="AY143" s="16" t="s">
        <v>124</v>
      </c>
      <c r="BE143" s="141">
        <f t="shared" si="4"/>
        <v>0</v>
      </c>
      <c r="BF143" s="141">
        <f t="shared" si="5"/>
        <v>0</v>
      </c>
      <c r="BG143" s="141">
        <f t="shared" si="6"/>
        <v>0</v>
      </c>
      <c r="BH143" s="141">
        <f t="shared" si="7"/>
        <v>0</v>
      </c>
      <c r="BI143" s="141">
        <f t="shared" si="8"/>
        <v>0</v>
      </c>
      <c r="BJ143" s="16" t="s">
        <v>81</v>
      </c>
      <c r="BK143" s="141">
        <f t="shared" si="9"/>
        <v>0</v>
      </c>
      <c r="BL143" s="16" t="s">
        <v>130</v>
      </c>
      <c r="BM143" s="140" t="s">
        <v>253</v>
      </c>
    </row>
    <row r="144" spans="2:65" s="1" customFormat="1" ht="16.5" customHeight="1" x14ac:dyDescent="0.2">
      <c r="B144" s="128"/>
      <c r="C144" s="129" t="s">
        <v>178</v>
      </c>
      <c r="D144" s="129" t="s">
        <v>126</v>
      </c>
      <c r="E144" s="130" t="s">
        <v>254</v>
      </c>
      <c r="F144" s="131" t="s">
        <v>255</v>
      </c>
      <c r="G144" s="132" t="s">
        <v>234</v>
      </c>
      <c r="H144" s="133">
        <v>15</v>
      </c>
      <c r="I144" s="134">
        <v>0</v>
      </c>
      <c r="J144" s="134">
        <f t="shared" si="0"/>
        <v>0</v>
      </c>
      <c r="K144" s="135"/>
      <c r="L144" s="28"/>
      <c r="M144" s="136" t="s">
        <v>1</v>
      </c>
      <c r="N144" s="137" t="s">
        <v>38</v>
      </c>
      <c r="O144" s="138">
        <v>0</v>
      </c>
      <c r="P144" s="138">
        <f t="shared" si="1"/>
        <v>0</v>
      </c>
      <c r="Q144" s="138">
        <v>0</v>
      </c>
      <c r="R144" s="138">
        <f t="shared" si="2"/>
        <v>0</v>
      </c>
      <c r="S144" s="138">
        <v>0</v>
      </c>
      <c r="T144" s="139">
        <f t="shared" si="3"/>
        <v>0</v>
      </c>
      <c r="AR144" s="140" t="s">
        <v>130</v>
      </c>
      <c r="AT144" s="140" t="s">
        <v>126</v>
      </c>
      <c r="AU144" s="140" t="s">
        <v>81</v>
      </c>
      <c r="AY144" s="16" t="s">
        <v>124</v>
      </c>
      <c r="BE144" s="141">
        <f t="shared" si="4"/>
        <v>0</v>
      </c>
      <c r="BF144" s="141">
        <f t="shared" si="5"/>
        <v>0</v>
      </c>
      <c r="BG144" s="141">
        <f t="shared" si="6"/>
        <v>0</v>
      </c>
      <c r="BH144" s="141">
        <f t="shared" si="7"/>
        <v>0</v>
      </c>
      <c r="BI144" s="141">
        <f t="shared" si="8"/>
        <v>0</v>
      </c>
      <c r="BJ144" s="16" t="s">
        <v>81</v>
      </c>
      <c r="BK144" s="141">
        <f t="shared" si="9"/>
        <v>0</v>
      </c>
      <c r="BL144" s="16" t="s">
        <v>130</v>
      </c>
      <c r="BM144" s="140" t="s">
        <v>256</v>
      </c>
    </row>
    <row r="145" spans="2:65" s="1" customFormat="1" ht="16.5" customHeight="1" x14ac:dyDescent="0.2">
      <c r="B145" s="128"/>
      <c r="C145" s="129" t="s">
        <v>8</v>
      </c>
      <c r="D145" s="129" t="s">
        <v>126</v>
      </c>
      <c r="E145" s="130" t="s">
        <v>257</v>
      </c>
      <c r="F145" s="131" t="s">
        <v>258</v>
      </c>
      <c r="G145" s="132" t="s">
        <v>234</v>
      </c>
      <c r="H145" s="133">
        <v>50</v>
      </c>
      <c r="I145" s="134">
        <v>0</v>
      </c>
      <c r="J145" s="134">
        <f t="shared" si="0"/>
        <v>0</v>
      </c>
      <c r="K145" s="135"/>
      <c r="L145" s="28"/>
      <c r="M145" s="136" t="s">
        <v>1</v>
      </c>
      <c r="N145" s="137" t="s">
        <v>38</v>
      </c>
      <c r="O145" s="138">
        <v>0</v>
      </c>
      <c r="P145" s="138">
        <f t="shared" si="1"/>
        <v>0</v>
      </c>
      <c r="Q145" s="138">
        <v>0</v>
      </c>
      <c r="R145" s="138">
        <f t="shared" si="2"/>
        <v>0</v>
      </c>
      <c r="S145" s="138">
        <v>0</v>
      </c>
      <c r="T145" s="139">
        <f t="shared" si="3"/>
        <v>0</v>
      </c>
      <c r="AR145" s="140" t="s">
        <v>130</v>
      </c>
      <c r="AT145" s="140" t="s">
        <v>126</v>
      </c>
      <c r="AU145" s="140" t="s">
        <v>81</v>
      </c>
      <c r="AY145" s="16" t="s">
        <v>124</v>
      </c>
      <c r="BE145" s="141">
        <f t="shared" si="4"/>
        <v>0</v>
      </c>
      <c r="BF145" s="141">
        <f t="shared" si="5"/>
        <v>0</v>
      </c>
      <c r="BG145" s="141">
        <f t="shared" si="6"/>
        <v>0</v>
      </c>
      <c r="BH145" s="141">
        <f t="shared" si="7"/>
        <v>0</v>
      </c>
      <c r="BI145" s="141">
        <f t="shared" si="8"/>
        <v>0</v>
      </c>
      <c r="BJ145" s="16" t="s">
        <v>81</v>
      </c>
      <c r="BK145" s="141">
        <f t="shared" si="9"/>
        <v>0</v>
      </c>
      <c r="BL145" s="16" t="s">
        <v>130</v>
      </c>
      <c r="BM145" s="140" t="s">
        <v>259</v>
      </c>
    </row>
    <row r="146" spans="2:65" s="1" customFormat="1" ht="16.5" customHeight="1" x14ac:dyDescent="0.2">
      <c r="B146" s="128"/>
      <c r="C146" s="129" t="s">
        <v>187</v>
      </c>
      <c r="D146" s="129" t="s">
        <v>126</v>
      </c>
      <c r="E146" s="130" t="s">
        <v>260</v>
      </c>
      <c r="F146" s="131" t="s">
        <v>261</v>
      </c>
      <c r="G146" s="132" t="s">
        <v>234</v>
      </c>
      <c r="H146" s="133">
        <v>20</v>
      </c>
      <c r="I146" s="134">
        <v>0</v>
      </c>
      <c r="J146" s="134">
        <f t="shared" si="0"/>
        <v>0</v>
      </c>
      <c r="K146" s="135"/>
      <c r="L146" s="28"/>
      <c r="M146" s="136" t="s">
        <v>1</v>
      </c>
      <c r="N146" s="137" t="s">
        <v>38</v>
      </c>
      <c r="O146" s="138">
        <v>0</v>
      </c>
      <c r="P146" s="138">
        <f t="shared" si="1"/>
        <v>0</v>
      </c>
      <c r="Q146" s="138">
        <v>0</v>
      </c>
      <c r="R146" s="138">
        <f t="shared" si="2"/>
        <v>0</v>
      </c>
      <c r="S146" s="138">
        <v>0</v>
      </c>
      <c r="T146" s="139">
        <f t="shared" si="3"/>
        <v>0</v>
      </c>
      <c r="AR146" s="140" t="s">
        <v>130</v>
      </c>
      <c r="AT146" s="140" t="s">
        <v>126</v>
      </c>
      <c r="AU146" s="140" t="s">
        <v>81</v>
      </c>
      <c r="AY146" s="16" t="s">
        <v>124</v>
      </c>
      <c r="BE146" s="141">
        <f t="shared" si="4"/>
        <v>0</v>
      </c>
      <c r="BF146" s="141">
        <f t="shared" si="5"/>
        <v>0</v>
      </c>
      <c r="BG146" s="141">
        <f t="shared" si="6"/>
        <v>0</v>
      </c>
      <c r="BH146" s="141">
        <f t="shared" si="7"/>
        <v>0</v>
      </c>
      <c r="BI146" s="141">
        <f t="shared" si="8"/>
        <v>0</v>
      </c>
      <c r="BJ146" s="16" t="s">
        <v>81</v>
      </c>
      <c r="BK146" s="141">
        <f t="shared" si="9"/>
        <v>0</v>
      </c>
      <c r="BL146" s="16" t="s">
        <v>130</v>
      </c>
      <c r="BM146" s="140" t="s">
        <v>262</v>
      </c>
    </row>
    <row r="147" spans="2:65" s="11" customFormat="1" ht="25.9" customHeight="1" x14ac:dyDescent="0.2">
      <c r="B147" s="117"/>
      <c r="D147" s="118" t="s">
        <v>72</v>
      </c>
      <c r="E147" s="119" t="s">
        <v>263</v>
      </c>
      <c r="F147" s="119" t="s">
        <v>264</v>
      </c>
      <c r="J147" s="120">
        <f>BK147</f>
        <v>0</v>
      </c>
      <c r="L147" s="117"/>
      <c r="M147" s="121"/>
      <c r="P147" s="122">
        <f>P148+SUM(P149:P156)</f>
        <v>0</v>
      </c>
      <c r="R147" s="122">
        <f>R148+SUM(R149:R156)</f>
        <v>0</v>
      </c>
      <c r="T147" s="123">
        <f>T148+SUM(T149:T156)</f>
        <v>0</v>
      </c>
      <c r="AR147" s="118" t="s">
        <v>81</v>
      </c>
      <c r="AT147" s="124" t="s">
        <v>72</v>
      </c>
      <c r="AU147" s="124" t="s">
        <v>73</v>
      </c>
      <c r="AY147" s="118" t="s">
        <v>124</v>
      </c>
      <c r="BK147" s="125">
        <f>BK148+SUM(BK149:BK156)</f>
        <v>0</v>
      </c>
    </row>
    <row r="148" spans="2:65" s="1" customFormat="1" ht="16.5" customHeight="1" x14ac:dyDescent="0.2">
      <c r="B148" s="128"/>
      <c r="C148" s="129" t="s">
        <v>191</v>
      </c>
      <c r="D148" s="129" t="s">
        <v>126</v>
      </c>
      <c r="E148" s="130" t="s">
        <v>265</v>
      </c>
      <c r="F148" s="131" t="s">
        <v>266</v>
      </c>
      <c r="G148" s="132" t="s">
        <v>234</v>
      </c>
      <c r="H148" s="133">
        <v>100</v>
      </c>
      <c r="I148" s="134">
        <v>0</v>
      </c>
      <c r="J148" s="134">
        <f t="shared" ref="J148:J155" si="10">ROUND(I148*H148,2)</f>
        <v>0</v>
      </c>
      <c r="K148" s="135"/>
      <c r="L148" s="28"/>
      <c r="M148" s="136" t="s">
        <v>1</v>
      </c>
      <c r="N148" s="137" t="s">
        <v>38</v>
      </c>
      <c r="O148" s="138">
        <v>0</v>
      </c>
      <c r="P148" s="138">
        <f t="shared" ref="P148:P155" si="11">O148*H148</f>
        <v>0</v>
      </c>
      <c r="Q148" s="138">
        <v>0</v>
      </c>
      <c r="R148" s="138">
        <f t="shared" ref="R148:R155" si="12">Q148*H148</f>
        <v>0</v>
      </c>
      <c r="S148" s="138">
        <v>0</v>
      </c>
      <c r="T148" s="139">
        <f t="shared" ref="T148:T155" si="13">S148*H148</f>
        <v>0</v>
      </c>
      <c r="AR148" s="140" t="s">
        <v>130</v>
      </c>
      <c r="AT148" s="140" t="s">
        <v>126</v>
      </c>
      <c r="AU148" s="140" t="s">
        <v>81</v>
      </c>
      <c r="AY148" s="16" t="s">
        <v>124</v>
      </c>
      <c r="BE148" s="141">
        <f t="shared" ref="BE148:BE155" si="14">IF(N148="základní",J148,0)</f>
        <v>0</v>
      </c>
      <c r="BF148" s="141">
        <f t="shared" ref="BF148:BF155" si="15">IF(N148="snížená",J148,0)</f>
        <v>0</v>
      </c>
      <c r="BG148" s="141">
        <f t="shared" ref="BG148:BG155" si="16">IF(N148="zákl. přenesená",J148,0)</f>
        <v>0</v>
      </c>
      <c r="BH148" s="141">
        <f t="shared" ref="BH148:BH155" si="17">IF(N148="sníž. přenesená",J148,0)</f>
        <v>0</v>
      </c>
      <c r="BI148" s="141">
        <f t="shared" ref="BI148:BI155" si="18">IF(N148="nulová",J148,0)</f>
        <v>0</v>
      </c>
      <c r="BJ148" s="16" t="s">
        <v>81</v>
      </c>
      <c r="BK148" s="141">
        <f t="shared" ref="BK148:BK155" si="19">ROUND(I148*H148,2)</f>
        <v>0</v>
      </c>
      <c r="BL148" s="16" t="s">
        <v>130</v>
      </c>
      <c r="BM148" s="140" t="s">
        <v>267</v>
      </c>
    </row>
    <row r="149" spans="2:65" s="1" customFormat="1" ht="16.5" customHeight="1" x14ac:dyDescent="0.2">
      <c r="B149" s="128"/>
      <c r="C149" s="129" t="s">
        <v>195</v>
      </c>
      <c r="D149" s="129" t="s">
        <v>126</v>
      </c>
      <c r="E149" s="130" t="s">
        <v>268</v>
      </c>
      <c r="F149" s="131" t="s">
        <v>269</v>
      </c>
      <c r="G149" s="132" t="s">
        <v>182</v>
      </c>
      <c r="H149" s="133">
        <v>20</v>
      </c>
      <c r="I149" s="134">
        <v>0</v>
      </c>
      <c r="J149" s="134">
        <f t="shared" si="10"/>
        <v>0</v>
      </c>
      <c r="K149" s="135"/>
      <c r="L149" s="28"/>
      <c r="M149" s="136" t="s">
        <v>1</v>
      </c>
      <c r="N149" s="137" t="s">
        <v>38</v>
      </c>
      <c r="O149" s="138">
        <v>0</v>
      </c>
      <c r="P149" s="138">
        <f t="shared" si="11"/>
        <v>0</v>
      </c>
      <c r="Q149" s="138">
        <v>0</v>
      </c>
      <c r="R149" s="138">
        <f t="shared" si="12"/>
        <v>0</v>
      </c>
      <c r="S149" s="138">
        <v>0</v>
      </c>
      <c r="T149" s="139">
        <f t="shared" si="13"/>
        <v>0</v>
      </c>
      <c r="AR149" s="140" t="s">
        <v>130</v>
      </c>
      <c r="AT149" s="140" t="s">
        <v>126</v>
      </c>
      <c r="AU149" s="140" t="s">
        <v>81</v>
      </c>
      <c r="AY149" s="16" t="s">
        <v>124</v>
      </c>
      <c r="BE149" s="141">
        <f t="shared" si="14"/>
        <v>0</v>
      </c>
      <c r="BF149" s="141">
        <f t="shared" si="15"/>
        <v>0</v>
      </c>
      <c r="BG149" s="141">
        <f t="shared" si="16"/>
        <v>0</v>
      </c>
      <c r="BH149" s="141">
        <f t="shared" si="17"/>
        <v>0</v>
      </c>
      <c r="BI149" s="141">
        <f t="shared" si="18"/>
        <v>0</v>
      </c>
      <c r="BJ149" s="16" t="s">
        <v>81</v>
      </c>
      <c r="BK149" s="141">
        <f t="shared" si="19"/>
        <v>0</v>
      </c>
      <c r="BL149" s="16" t="s">
        <v>130</v>
      </c>
      <c r="BM149" s="140" t="s">
        <v>270</v>
      </c>
    </row>
    <row r="150" spans="2:65" s="1" customFormat="1" ht="16.5" customHeight="1" x14ac:dyDescent="0.2">
      <c r="B150" s="128"/>
      <c r="C150" s="129" t="s">
        <v>200</v>
      </c>
      <c r="D150" s="129" t="s">
        <v>126</v>
      </c>
      <c r="E150" s="130" t="s">
        <v>271</v>
      </c>
      <c r="F150" s="131" t="s">
        <v>272</v>
      </c>
      <c r="G150" s="132" t="s">
        <v>234</v>
      </c>
      <c r="H150" s="133">
        <v>20</v>
      </c>
      <c r="I150" s="134">
        <v>0</v>
      </c>
      <c r="J150" s="134">
        <f t="shared" si="10"/>
        <v>0</v>
      </c>
      <c r="K150" s="135"/>
      <c r="L150" s="28"/>
      <c r="M150" s="136" t="s">
        <v>1</v>
      </c>
      <c r="N150" s="137" t="s">
        <v>38</v>
      </c>
      <c r="O150" s="138">
        <v>0</v>
      </c>
      <c r="P150" s="138">
        <f t="shared" si="11"/>
        <v>0</v>
      </c>
      <c r="Q150" s="138">
        <v>0</v>
      </c>
      <c r="R150" s="138">
        <f t="shared" si="12"/>
        <v>0</v>
      </c>
      <c r="S150" s="138">
        <v>0</v>
      </c>
      <c r="T150" s="139">
        <f t="shared" si="13"/>
        <v>0</v>
      </c>
      <c r="AR150" s="140" t="s">
        <v>130</v>
      </c>
      <c r="AT150" s="140" t="s">
        <v>126</v>
      </c>
      <c r="AU150" s="140" t="s">
        <v>81</v>
      </c>
      <c r="AY150" s="16" t="s">
        <v>124</v>
      </c>
      <c r="BE150" s="141">
        <f t="shared" si="14"/>
        <v>0</v>
      </c>
      <c r="BF150" s="141">
        <f t="shared" si="15"/>
        <v>0</v>
      </c>
      <c r="BG150" s="141">
        <f t="shared" si="16"/>
        <v>0</v>
      </c>
      <c r="BH150" s="141">
        <f t="shared" si="17"/>
        <v>0</v>
      </c>
      <c r="BI150" s="141">
        <f t="shared" si="18"/>
        <v>0</v>
      </c>
      <c r="BJ150" s="16" t="s">
        <v>81</v>
      </c>
      <c r="BK150" s="141">
        <f t="shared" si="19"/>
        <v>0</v>
      </c>
      <c r="BL150" s="16" t="s">
        <v>130</v>
      </c>
      <c r="BM150" s="140" t="s">
        <v>273</v>
      </c>
    </row>
    <row r="151" spans="2:65" s="1" customFormat="1" ht="16.5" customHeight="1" x14ac:dyDescent="0.2">
      <c r="B151" s="128"/>
      <c r="C151" s="129" t="s">
        <v>205</v>
      </c>
      <c r="D151" s="129" t="s">
        <v>126</v>
      </c>
      <c r="E151" s="130" t="s">
        <v>274</v>
      </c>
      <c r="F151" s="131" t="s">
        <v>275</v>
      </c>
      <c r="G151" s="132" t="s">
        <v>234</v>
      </c>
      <c r="H151" s="133">
        <v>500</v>
      </c>
      <c r="I151" s="134">
        <v>0</v>
      </c>
      <c r="J151" s="134">
        <f t="shared" si="10"/>
        <v>0</v>
      </c>
      <c r="K151" s="135"/>
      <c r="L151" s="28"/>
      <c r="M151" s="136" t="s">
        <v>1</v>
      </c>
      <c r="N151" s="137" t="s">
        <v>38</v>
      </c>
      <c r="O151" s="138">
        <v>0</v>
      </c>
      <c r="P151" s="138">
        <f t="shared" si="11"/>
        <v>0</v>
      </c>
      <c r="Q151" s="138">
        <v>0</v>
      </c>
      <c r="R151" s="138">
        <f t="shared" si="12"/>
        <v>0</v>
      </c>
      <c r="S151" s="138">
        <v>0</v>
      </c>
      <c r="T151" s="139">
        <f t="shared" si="13"/>
        <v>0</v>
      </c>
      <c r="AR151" s="140" t="s">
        <v>130</v>
      </c>
      <c r="AT151" s="140" t="s">
        <v>126</v>
      </c>
      <c r="AU151" s="140" t="s">
        <v>81</v>
      </c>
      <c r="AY151" s="16" t="s">
        <v>124</v>
      </c>
      <c r="BE151" s="141">
        <f t="shared" si="14"/>
        <v>0</v>
      </c>
      <c r="BF151" s="141">
        <f t="shared" si="15"/>
        <v>0</v>
      </c>
      <c r="BG151" s="141">
        <f t="shared" si="16"/>
        <v>0</v>
      </c>
      <c r="BH151" s="141">
        <f t="shared" si="17"/>
        <v>0</v>
      </c>
      <c r="BI151" s="141">
        <f t="shared" si="18"/>
        <v>0</v>
      </c>
      <c r="BJ151" s="16" t="s">
        <v>81</v>
      </c>
      <c r="BK151" s="141">
        <f t="shared" si="19"/>
        <v>0</v>
      </c>
      <c r="BL151" s="16" t="s">
        <v>130</v>
      </c>
      <c r="BM151" s="140" t="s">
        <v>276</v>
      </c>
    </row>
    <row r="152" spans="2:65" s="1" customFormat="1" ht="24.4" customHeight="1" x14ac:dyDescent="0.2">
      <c r="B152" s="128"/>
      <c r="C152" s="129" t="s">
        <v>212</v>
      </c>
      <c r="D152" s="129" t="s">
        <v>126</v>
      </c>
      <c r="E152" s="130" t="s">
        <v>277</v>
      </c>
      <c r="F152" s="131" t="s">
        <v>278</v>
      </c>
      <c r="G152" s="132" t="s">
        <v>234</v>
      </c>
      <c r="H152" s="133">
        <v>100</v>
      </c>
      <c r="I152" s="134">
        <v>0</v>
      </c>
      <c r="J152" s="134">
        <f t="shared" si="10"/>
        <v>0</v>
      </c>
      <c r="K152" s="135"/>
      <c r="L152" s="28"/>
      <c r="M152" s="136" t="s">
        <v>1</v>
      </c>
      <c r="N152" s="137" t="s">
        <v>38</v>
      </c>
      <c r="O152" s="138">
        <v>0</v>
      </c>
      <c r="P152" s="138">
        <f t="shared" si="11"/>
        <v>0</v>
      </c>
      <c r="Q152" s="138">
        <v>0</v>
      </c>
      <c r="R152" s="138">
        <f t="shared" si="12"/>
        <v>0</v>
      </c>
      <c r="S152" s="138">
        <v>0</v>
      </c>
      <c r="T152" s="139">
        <f t="shared" si="13"/>
        <v>0</v>
      </c>
      <c r="AR152" s="140" t="s">
        <v>130</v>
      </c>
      <c r="AT152" s="140" t="s">
        <v>126</v>
      </c>
      <c r="AU152" s="140" t="s">
        <v>81</v>
      </c>
      <c r="AY152" s="16" t="s">
        <v>124</v>
      </c>
      <c r="BE152" s="141">
        <f t="shared" si="14"/>
        <v>0</v>
      </c>
      <c r="BF152" s="141">
        <f t="shared" si="15"/>
        <v>0</v>
      </c>
      <c r="BG152" s="141">
        <f t="shared" si="16"/>
        <v>0</v>
      </c>
      <c r="BH152" s="141">
        <f t="shared" si="17"/>
        <v>0</v>
      </c>
      <c r="BI152" s="141">
        <f t="shared" si="18"/>
        <v>0</v>
      </c>
      <c r="BJ152" s="16" t="s">
        <v>81</v>
      </c>
      <c r="BK152" s="141">
        <f t="shared" si="19"/>
        <v>0</v>
      </c>
      <c r="BL152" s="16" t="s">
        <v>130</v>
      </c>
      <c r="BM152" s="140" t="s">
        <v>279</v>
      </c>
    </row>
    <row r="153" spans="2:65" s="1" customFormat="1" ht="16.5" customHeight="1" x14ac:dyDescent="0.2">
      <c r="B153" s="128"/>
      <c r="C153" s="129" t="s">
        <v>280</v>
      </c>
      <c r="D153" s="129" t="s">
        <v>126</v>
      </c>
      <c r="E153" s="130" t="s">
        <v>281</v>
      </c>
      <c r="F153" s="131" t="s">
        <v>282</v>
      </c>
      <c r="G153" s="132" t="s">
        <v>234</v>
      </c>
      <c r="H153" s="133">
        <v>200</v>
      </c>
      <c r="I153" s="134">
        <v>0</v>
      </c>
      <c r="J153" s="134">
        <f t="shared" si="10"/>
        <v>0</v>
      </c>
      <c r="K153" s="135"/>
      <c r="L153" s="28"/>
      <c r="M153" s="136" t="s">
        <v>1</v>
      </c>
      <c r="N153" s="137" t="s">
        <v>38</v>
      </c>
      <c r="O153" s="138">
        <v>0</v>
      </c>
      <c r="P153" s="138">
        <f t="shared" si="11"/>
        <v>0</v>
      </c>
      <c r="Q153" s="138">
        <v>0</v>
      </c>
      <c r="R153" s="138">
        <f t="shared" si="12"/>
        <v>0</v>
      </c>
      <c r="S153" s="138">
        <v>0</v>
      </c>
      <c r="T153" s="139">
        <f t="shared" si="13"/>
        <v>0</v>
      </c>
      <c r="AR153" s="140" t="s">
        <v>130</v>
      </c>
      <c r="AT153" s="140" t="s">
        <v>126</v>
      </c>
      <c r="AU153" s="140" t="s">
        <v>81</v>
      </c>
      <c r="AY153" s="16" t="s">
        <v>124</v>
      </c>
      <c r="BE153" s="141">
        <f t="shared" si="14"/>
        <v>0</v>
      </c>
      <c r="BF153" s="141">
        <f t="shared" si="15"/>
        <v>0</v>
      </c>
      <c r="BG153" s="141">
        <f t="shared" si="16"/>
        <v>0</v>
      </c>
      <c r="BH153" s="141">
        <f t="shared" si="17"/>
        <v>0</v>
      </c>
      <c r="BI153" s="141">
        <f t="shared" si="18"/>
        <v>0</v>
      </c>
      <c r="BJ153" s="16" t="s">
        <v>81</v>
      </c>
      <c r="BK153" s="141">
        <f t="shared" si="19"/>
        <v>0</v>
      </c>
      <c r="BL153" s="16" t="s">
        <v>130</v>
      </c>
      <c r="BM153" s="140" t="s">
        <v>283</v>
      </c>
    </row>
    <row r="154" spans="2:65" s="1" customFormat="1" ht="16.5" customHeight="1" x14ac:dyDescent="0.2">
      <c r="B154" s="128"/>
      <c r="C154" s="129" t="s">
        <v>253</v>
      </c>
      <c r="D154" s="129" t="s">
        <v>126</v>
      </c>
      <c r="E154" s="130" t="s">
        <v>284</v>
      </c>
      <c r="F154" s="131" t="s">
        <v>285</v>
      </c>
      <c r="G154" s="132" t="s">
        <v>129</v>
      </c>
      <c r="H154" s="133">
        <v>200</v>
      </c>
      <c r="I154" s="134">
        <v>0</v>
      </c>
      <c r="J154" s="134">
        <f t="shared" si="10"/>
        <v>0</v>
      </c>
      <c r="K154" s="135"/>
      <c r="L154" s="28"/>
      <c r="M154" s="136" t="s">
        <v>1</v>
      </c>
      <c r="N154" s="137" t="s">
        <v>38</v>
      </c>
      <c r="O154" s="138">
        <v>0</v>
      </c>
      <c r="P154" s="138">
        <f t="shared" si="11"/>
        <v>0</v>
      </c>
      <c r="Q154" s="138">
        <v>0</v>
      </c>
      <c r="R154" s="138">
        <f t="shared" si="12"/>
        <v>0</v>
      </c>
      <c r="S154" s="138">
        <v>0</v>
      </c>
      <c r="T154" s="139">
        <f t="shared" si="13"/>
        <v>0</v>
      </c>
      <c r="AR154" s="140" t="s">
        <v>130</v>
      </c>
      <c r="AT154" s="140" t="s">
        <v>126</v>
      </c>
      <c r="AU154" s="140" t="s">
        <v>81</v>
      </c>
      <c r="AY154" s="16" t="s">
        <v>124</v>
      </c>
      <c r="BE154" s="141">
        <f t="shared" si="14"/>
        <v>0</v>
      </c>
      <c r="BF154" s="141">
        <f t="shared" si="15"/>
        <v>0</v>
      </c>
      <c r="BG154" s="141">
        <f t="shared" si="16"/>
        <v>0</v>
      </c>
      <c r="BH154" s="141">
        <f t="shared" si="17"/>
        <v>0</v>
      </c>
      <c r="BI154" s="141">
        <f t="shared" si="18"/>
        <v>0</v>
      </c>
      <c r="BJ154" s="16" t="s">
        <v>81</v>
      </c>
      <c r="BK154" s="141">
        <f t="shared" si="19"/>
        <v>0</v>
      </c>
      <c r="BL154" s="16" t="s">
        <v>130</v>
      </c>
      <c r="BM154" s="140" t="s">
        <v>286</v>
      </c>
    </row>
    <row r="155" spans="2:65" s="1" customFormat="1" ht="16.5" customHeight="1" x14ac:dyDescent="0.2">
      <c r="B155" s="128"/>
      <c r="C155" s="129" t="s">
        <v>7</v>
      </c>
      <c r="D155" s="129" t="s">
        <v>126</v>
      </c>
      <c r="E155" s="130" t="s">
        <v>287</v>
      </c>
      <c r="F155" s="131" t="s">
        <v>288</v>
      </c>
      <c r="G155" s="132" t="s">
        <v>142</v>
      </c>
      <c r="H155" s="133">
        <v>20</v>
      </c>
      <c r="I155" s="134">
        <v>0</v>
      </c>
      <c r="J155" s="134">
        <f t="shared" si="10"/>
        <v>0</v>
      </c>
      <c r="K155" s="135"/>
      <c r="L155" s="28"/>
      <c r="M155" s="136" t="s">
        <v>1</v>
      </c>
      <c r="N155" s="137" t="s">
        <v>38</v>
      </c>
      <c r="O155" s="138">
        <v>0</v>
      </c>
      <c r="P155" s="138">
        <f t="shared" si="11"/>
        <v>0</v>
      </c>
      <c r="Q155" s="138">
        <v>0</v>
      </c>
      <c r="R155" s="138">
        <f t="shared" si="12"/>
        <v>0</v>
      </c>
      <c r="S155" s="138">
        <v>0</v>
      </c>
      <c r="T155" s="139">
        <f t="shared" si="13"/>
        <v>0</v>
      </c>
      <c r="AR155" s="140" t="s">
        <v>130</v>
      </c>
      <c r="AT155" s="140" t="s">
        <v>126</v>
      </c>
      <c r="AU155" s="140" t="s">
        <v>81</v>
      </c>
      <c r="AY155" s="16" t="s">
        <v>124</v>
      </c>
      <c r="BE155" s="141">
        <f t="shared" si="14"/>
        <v>0</v>
      </c>
      <c r="BF155" s="141">
        <f t="shared" si="15"/>
        <v>0</v>
      </c>
      <c r="BG155" s="141">
        <f t="shared" si="16"/>
        <v>0</v>
      </c>
      <c r="BH155" s="141">
        <f t="shared" si="17"/>
        <v>0</v>
      </c>
      <c r="BI155" s="141">
        <f t="shared" si="18"/>
        <v>0</v>
      </c>
      <c r="BJ155" s="16" t="s">
        <v>81</v>
      </c>
      <c r="BK155" s="141">
        <f t="shared" si="19"/>
        <v>0</v>
      </c>
      <c r="BL155" s="16" t="s">
        <v>130</v>
      </c>
      <c r="BM155" s="140" t="s">
        <v>289</v>
      </c>
    </row>
    <row r="156" spans="2:65" s="11" customFormat="1" ht="22.9" customHeight="1" x14ac:dyDescent="0.2">
      <c r="B156" s="117"/>
      <c r="D156" s="118" t="s">
        <v>72</v>
      </c>
      <c r="E156" s="126" t="s">
        <v>290</v>
      </c>
      <c r="F156" s="126" t="s">
        <v>291</v>
      </c>
      <c r="J156" s="127">
        <f>BK156</f>
        <v>0</v>
      </c>
      <c r="L156" s="117"/>
      <c r="M156" s="121"/>
      <c r="P156" s="122">
        <f>P157</f>
        <v>0</v>
      </c>
      <c r="R156" s="122">
        <f>R157</f>
        <v>0</v>
      </c>
      <c r="T156" s="123">
        <f>T157</f>
        <v>0</v>
      </c>
      <c r="AR156" s="118" t="s">
        <v>81</v>
      </c>
      <c r="AT156" s="124" t="s">
        <v>72</v>
      </c>
      <c r="AU156" s="124" t="s">
        <v>81</v>
      </c>
      <c r="AY156" s="118" t="s">
        <v>124</v>
      </c>
      <c r="BK156" s="125">
        <f>BK157</f>
        <v>0</v>
      </c>
    </row>
    <row r="157" spans="2:65" s="1" customFormat="1" ht="16.5" customHeight="1" x14ac:dyDescent="0.2">
      <c r="B157" s="128"/>
      <c r="C157" s="129" t="s">
        <v>256</v>
      </c>
      <c r="D157" s="129" t="s">
        <v>126</v>
      </c>
      <c r="E157" s="130" t="s">
        <v>292</v>
      </c>
      <c r="F157" s="131" t="s">
        <v>293</v>
      </c>
      <c r="G157" s="132" t="s">
        <v>129</v>
      </c>
      <c r="H157" s="133">
        <v>12600</v>
      </c>
      <c r="I157" s="134">
        <v>0</v>
      </c>
      <c r="J157" s="134">
        <f>ROUND(I157*H157,2)</f>
        <v>0</v>
      </c>
      <c r="K157" s="135"/>
      <c r="L157" s="28"/>
      <c r="M157" s="136" t="s">
        <v>1</v>
      </c>
      <c r="N157" s="137" t="s">
        <v>38</v>
      </c>
      <c r="O157" s="138">
        <v>0</v>
      </c>
      <c r="P157" s="138">
        <f>O157*H157</f>
        <v>0</v>
      </c>
      <c r="Q157" s="138">
        <v>0</v>
      </c>
      <c r="R157" s="138">
        <f>Q157*H157</f>
        <v>0</v>
      </c>
      <c r="S157" s="138">
        <v>0</v>
      </c>
      <c r="T157" s="139">
        <f>S157*H157</f>
        <v>0</v>
      </c>
      <c r="AR157" s="140" t="s">
        <v>130</v>
      </c>
      <c r="AT157" s="140" t="s">
        <v>126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130</v>
      </c>
      <c r="BM157" s="140" t="s">
        <v>294</v>
      </c>
    </row>
    <row r="158" spans="2:65" s="11" customFormat="1" ht="25.9" customHeight="1" x14ac:dyDescent="0.2">
      <c r="B158" s="117"/>
      <c r="D158" s="118" t="s">
        <v>72</v>
      </c>
      <c r="E158" s="119" t="s">
        <v>295</v>
      </c>
      <c r="F158" s="119" t="s">
        <v>296</v>
      </c>
      <c r="J158" s="120">
        <f>BK158</f>
        <v>0</v>
      </c>
      <c r="L158" s="117"/>
      <c r="M158" s="121"/>
      <c r="P158" s="122">
        <f>P159+P163</f>
        <v>0</v>
      </c>
      <c r="R158" s="122">
        <f>R159+R163</f>
        <v>0</v>
      </c>
      <c r="T158" s="123">
        <f>T159+T163</f>
        <v>0</v>
      </c>
      <c r="AR158" s="118" t="s">
        <v>81</v>
      </c>
      <c r="AT158" s="124" t="s">
        <v>72</v>
      </c>
      <c r="AU158" s="124" t="s">
        <v>73</v>
      </c>
      <c r="AY158" s="118" t="s">
        <v>124</v>
      </c>
      <c r="BK158" s="125">
        <f>BK159+BK163</f>
        <v>0</v>
      </c>
    </row>
    <row r="159" spans="2:65" s="11" customFormat="1" ht="22.9" customHeight="1" x14ac:dyDescent="0.2">
      <c r="B159" s="117"/>
      <c r="D159" s="118" t="s">
        <v>72</v>
      </c>
      <c r="E159" s="126" t="s">
        <v>297</v>
      </c>
      <c r="F159" s="126" t="s">
        <v>298</v>
      </c>
      <c r="J159" s="127">
        <f>BK159</f>
        <v>0</v>
      </c>
      <c r="L159" s="117"/>
      <c r="M159" s="121"/>
      <c r="P159" s="122">
        <f>SUM(P160:P162)</f>
        <v>0</v>
      </c>
      <c r="R159" s="122">
        <f>SUM(R160:R162)</f>
        <v>0</v>
      </c>
      <c r="T159" s="123">
        <f>SUM(T160:T162)</f>
        <v>0</v>
      </c>
      <c r="AR159" s="118" t="s">
        <v>81</v>
      </c>
      <c r="AT159" s="124" t="s">
        <v>72</v>
      </c>
      <c r="AU159" s="124" t="s">
        <v>81</v>
      </c>
      <c r="AY159" s="118" t="s">
        <v>124</v>
      </c>
      <c r="BK159" s="125">
        <f>SUM(BK160:BK162)</f>
        <v>0</v>
      </c>
    </row>
    <row r="160" spans="2:65" s="1" customFormat="1" ht="16.5" customHeight="1" x14ac:dyDescent="0.2">
      <c r="B160" s="128"/>
      <c r="C160" s="129" t="s">
        <v>299</v>
      </c>
      <c r="D160" s="129" t="s">
        <v>126</v>
      </c>
      <c r="E160" s="130" t="s">
        <v>300</v>
      </c>
      <c r="F160" s="131" t="s">
        <v>301</v>
      </c>
      <c r="G160" s="132" t="s">
        <v>234</v>
      </c>
      <c r="H160" s="133">
        <v>7</v>
      </c>
      <c r="I160" s="134">
        <v>0</v>
      </c>
      <c r="J160" s="134">
        <f>ROUND(I160*H160,2)</f>
        <v>0</v>
      </c>
      <c r="K160" s="135"/>
      <c r="L160" s="28"/>
      <c r="M160" s="136" t="s">
        <v>1</v>
      </c>
      <c r="N160" s="137" t="s">
        <v>38</v>
      </c>
      <c r="O160" s="138">
        <v>0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130</v>
      </c>
      <c r="AT160" s="140" t="s">
        <v>126</v>
      </c>
      <c r="AU160" s="140" t="s">
        <v>83</v>
      </c>
      <c r="AY160" s="16" t="s">
        <v>124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6" t="s">
        <v>81</v>
      </c>
      <c r="BK160" s="141">
        <f>ROUND(I160*H160,2)</f>
        <v>0</v>
      </c>
      <c r="BL160" s="16" t="s">
        <v>130</v>
      </c>
      <c r="BM160" s="140" t="s">
        <v>302</v>
      </c>
    </row>
    <row r="161" spans="2:65" s="1" customFormat="1" ht="16.5" customHeight="1" x14ac:dyDescent="0.2">
      <c r="B161" s="128"/>
      <c r="C161" s="129" t="s">
        <v>259</v>
      </c>
      <c r="D161" s="129" t="s">
        <v>126</v>
      </c>
      <c r="E161" s="130" t="s">
        <v>303</v>
      </c>
      <c r="F161" s="131" t="s">
        <v>304</v>
      </c>
      <c r="G161" s="132" t="s">
        <v>234</v>
      </c>
      <c r="H161" s="133">
        <v>1</v>
      </c>
      <c r="I161" s="134">
        <v>0</v>
      </c>
      <c r="J161" s="134">
        <f>ROUND(I161*H161,2)</f>
        <v>0</v>
      </c>
      <c r="K161" s="135"/>
      <c r="L161" s="28"/>
      <c r="M161" s="136" t="s">
        <v>1</v>
      </c>
      <c r="N161" s="137" t="s">
        <v>38</v>
      </c>
      <c r="O161" s="138">
        <v>0</v>
      </c>
      <c r="P161" s="138">
        <f>O161*H161</f>
        <v>0</v>
      </c>
      <c r="Q161" s="138">
        <v>0</v>
      </c>
      <c r="R161" s="138">
        <f>Q161*H161</f>
        <v>0</v>
      </c>
      <c r="S161" s="138">
        <v>0</v>
      </c>
      <c r="T161" s="139">
        <f>S161*H161</f>
        <v>0</v>
      </c>
      <c r="AR161" s="140" t="s">
        <v>130</v>
      </c>
      <c r="AT161" s="140" t="s">
        <v>126</v>
      </c>
      <c r="AU161" s="140" t="s">
        <v>83</v>
      </c>
      <c r="AY161" s="16" t="s">
        <v>124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6" t="s">
        <v>81</v>
      </c>
      <c r="BK161" s="141">
        <f>ROUND(I161*H161,2)</f>
        <v>0</v>
      </c>
      <c r="BL161" s="16" t="s">
        <v>130</v>
      </c>
      <c r="BM161" s="140" t="s">
        <v>305</v>
      </c>
    </row>
    <row r="162" spans="2:65" s="1" customFormat="1" ht="16.5" customHeight="1" x14ac:dyDescent="0.2">
      <c r="B162" s="128"/>
      <c r="C162" s="129" t="s">
        <v>306</v>
      </c>
      <c r="D162" s="129" t="s">
        <v>126</v>
      </c>
      <c r="E162" s="130" t="s">
        <v>307</v>
      </c>
      <c r="F162" s="131" t="s">
        <v>308</v>
      </c>
      <c r="G162" s="132" t="s">
        <v>234</v>
      </c>
      <c r="H162" s="133">
        <v>1</v>
      </c>
      <c r="I162" s="134">
        <v>0</v>
      </c>
      <c r="J162" s="134">
        <f>ROUND(I162*H162,2)</f>
        <v>0</v>
      </c>
      <c r="K162" s="135"/>
      <c r="L162" s="28"/>
      <c r="M162" s="136" t="s">
        <v>1</v>
      </c>
      <c r="N162" s="137" t="s">
        <v>38</v>
      </c>
      <c r="O162" s="138">
        <v>0</v>
      </c>
      <c r="P162" s="138">
        <f>O162*H162</f>
        <v>0</v>
      </c>
      <c r="Q162" s="138">
        <v>0</v>
      </c>
      <c r="R162" s="138">
        <f>Q162*H162</f>
        <v>0</v>
      </c>
      <c r="S162" s="138">
        <v>0</v>
      </c>
      <c r="T162" s="139">
        <f>S162*H162</f>
        <v>0</v>
      </c>
      <c r="AR162" s="140" t="s">
        <v>130</v>
      </c>
      <c r="AT162" s="140" t="s">
        <v>126</v>
      </c>
      <c r="AU162" s="140" t="s">
        <v>83</v>
      </c>
      <c r="AY162" s="16" t="s">
        <v>124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6" t="s">
        <v>81</v>
      </c>
      <c r="BK162" s="141">
        <f>ROUND(I162*H162,2)</f>
        <v>0</v>
      </c>
      <c r="BL162" s="16" t="s">
        <v>130</v>
      </c>
      <c r="BM162" s="140" t="s">
        <v>309</v>
      </c>
    </row>
    <row r="163" spans="2:65" s="11" customFormat="1" ht="22.9" customHeight="1" x14ac:dyDescent="0.2">
      <c r="B163" s="117"/>
      <c r="D163" s="118" t="s">
        <v>72</v>
      </c>
      <c r="E163" s="126" t="s">
        <v>310</v>
      </c>
      <c r="F163" s="126" t="s">
        <v>311</v>
      </c>
      <c r="J163" s="127">
        <f>BK163</f>
        <v>0</v>
      </c>
      <c r="L163" s="117"/>
      <c r="M163" s="121"/>
      <c r="P163" s="122">
        <f>SUM(P164:P166)</f>
        <v>0</v>
      </c>
      <c r="R163" s="122">
        <f>SUM(R164:R166)</f>
        <v>0</v>
      </c>
      <c r="T163" s="123">
        <f>SUM(T164:T166)</f>
        <v>0</v>
      </c>
      <c r="AR163" s="118" t="s">
        <v>81</v>
      </c>
      <c r="AT163" s="124" t="s">
        <v>72</v>
      </c>
      <c r="AU163" s="124" t="s">
        <v>81</v>
      </c>
      <c r="AY163" s="118" t="s">
        <v>124</v>
      </c>
      <c r="BK163" s="125">
        <f>SUM(BK164:BK166)</f>
        <v>0</v>
      </c>
    </row>
    <row r="164" spans="2:65" s="1" customFormat="1" ht="16.5" customHeight="1" x14ac:dyDescent="0.2">
      <c r="B164" s="128"/>
      <c r="C164" s="129" t="s">
        <v>262</v>
      </c>
      <c r="D164" s="129" t="s">
        <v>126</v>
      </c>
      <c r="E164" s="130" t="s">
        <v>312</v>
      </c>
      <c r="F164" s="131" t="s">
        <v>313</v>
      </c>
      <c r="G164" s="132" t="s">
        <v>234</v>
      </c>
      <c r="H164" s="133">
        <v>80</v>
      </c>
      <c r="I164" s="134">
        <v>0</v>
      </c>
      <c r="J164" s="134">
        <f>ROUND(I164*H164,2)</f>
        <v>0</v>
      </c>
      <c r="K164" s="135"/>
      <c r="L164" s="28"/>
      <c r="M164" s="136" t="s">
        <v>1</v>
      </c>
      <c r="N164" s="137" t="s">
        <v>38</v>
      </c>
      <c r="O164" s="138">
        <v>0</v>
      </c>
      <c r="P164" s="138">
        <f>O164*H164</f>
        <v>0</v>
      </c>
      <c r="Q164" s="138">
        <v>0</v>
      </c>
      <c r="R164" s="138">
        <f>Q164*H164</f>
        <v>0</v>
      </c>
      <c r="S164" s="138">
        <v>0</v>
      </c>
      <c r="T164" s="139">
        <f>S164*H164</f>
        <v>0</v>
      </c>
      <c r="AR164" s="140" t="s">
        <v>130</v>
      </c>
      <c r="AT164" s="140" t="s">
        <v>126</v>
      </c>
      <c r="AU164" s="140" t="s">
        <v>83</v>
      </c>
      <c r="AY164" s="16" t="s">
        <v>124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6" t="s">
        <v>81</v>
      </c>
      <c r="BK164" s="141">
        <f>ROUND(I164*H164,2)</f>
        <v>0</v>
      </c>
      <c r="BL164" s="16" t="s">
        <v>130</v>
      </c>
      <c r="BM164" s="140" t="s">
        <v>314</v>
      </c>
    </row>
    <row r="165" spans="2:65" s="1" customFormat="1" ht="16.5" customHeight="1" x14ac:dyDescent="0.2">
      <c r="B165" s="128"/>
      <c r="C165" s="129" t="s">
        <v>315</v>
      </c>
      <c r="D165" s="129" t="s">
        <v>126</v>
      </c>
      <c r="E165" s="130" t="s">
        <v>316</v>
      </c>
      <c r="F165" s="131" t="s">
        <v>317</v>
      </c>
      <c r="G165" s="132" t="s">
        <v>234</v>
      </c>
      <c r="H165" s="133">
        <v>50</v>
      </c>
      <c r="I165" s="134">
        <v>0</v>
      </c>
      <c r="J165" s="134">
        <f>ROUND(I165*H165,2)</f>
        <v>0</v>
      </c>
      <c r="K165" s="135"/>
      <c r="L165" s="28"/>
      <c r="M165" s="136" t="s">
        <v>1</v>
      </c>
      <c r="N165" s="137" t="s">
        <v>38</v>
      </c>
      <c r="O165" s="138">
        <v>0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130</v>
      </c>
      <c r="AT165" s="140" t="s">
        <v>126</v>
      </c>
      <c r="AU165" s="140" t="s">
        <v>83</v>
      </c>
      <c r="AY165" s="16" t="s">
        <v>124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6" t="s">
        <v>81</v>
      </c>
      <c r="BK165" s="141">
        <f>ROUND(I165*H165,2)</f>
        <v>0</v>
      </c>
      <c r="BL165" s="16" t="s">
        <v>130</v>
      </c>
      <c r="BM165" s="140" t="s">
        <v>318</v>
      </c>
    </row>
    <row r="166" spans="2:65" s="1" customFormat="1" ht="16.5" customHeight="1" x14ac:dyDescent="0.2">
      <c r="B166" s="128"/>
      <c r="C166" s="129" t="s">
        <v>267</v>
      </c>
      <c r="D166" s="174" t="s">
        <v>126</v>
      </c>
      <c r="E166" s="175" t="s">
        <v>319</v>
      </c>
      <c r="F166" s="176" t="s">
        <v>320</v>
      </c>
      <c r="G166" s="177" t="s">
        <v>234</v>
      </c>
      <c r="H166" s="178">
        <v>25</v>
      </c>
      <c r="I166" s="134">
        <v>0</v>
      </c>
      <c r="J166" s="134">
        <f>ROUND(I166*H166,2)</f>
        <v>0</v>
      </c>
      <c r="K166" s="135"/>
      <c r="L166" s="28"/>
      <c r="M166" s="136" t="s">
        <v>1</v>
      </c>
      <c r="N166" s="137" t="s">
        <v>38</v>
      </c>
      <c r="O166" s="138">
        <v>0</v>
      </c>
      <c r="P166" s="138">
        <f>O166*H166</f>
        <v>0</v>
      </c>
      <c r="Q166" s="138">
        <v>0</v>
      </c>
      <c r="R166" s="138">
        <f>Q166*H166</f>
        <v>0</v>
      </c>
      <c r="S166" s="138">
        <v>0</v>
      </c>
      <c r="T166" s="139">
        <f>S166*H166</f>
        <v>0</v>
      </c>
      <c r="AR166" s="140" t="s">
        <v>130</v>
      </c>
      <c r="AT166" s="140" t="s">
        <v>126</v>
      </c>
      <c r="AU166" s="140" t="s">
        <v>83</v>
      </c>
      <c r="AY166" s="16" t="s">
        <v>124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81</v>
      </c>
      <c r="BK166" s="141">
        <f>ROUND(I166*H166,2)</f>
        <v>0</v>
      </c>
      <c r="BL166" s="16" t="s">
        <v>130</v>
      </c>
      <c r="BM166" s="140" t="s">
        <v>321</v>
      </c>
    </row>
    <row r="167" spans="2:65" s="11" customFormat="1" ht="25.9" customHeight="1" x14ac:dyDescent="0.2">
      <c r="B167" s="117"/>
      <c r="D167" s="118" t="s">
        <v>72</v>
      </c>
      <c r="E167" s="119" t="s">
        <v>322</v>
      </c>
      <c r="F167" s="119" t="s">
        <v>323</v>
      </c>
      <c r="J167" s="120">
        <f>BK167</f>
        <v>0</v>
      </c>
      <c r="L167" s="117"/>
      <c r="M167" s="121"/>
      <c r="P167" s="122">
        <f>P168+P180+P184</f>
        <v>0</v>
      </c>
      <c r="R167" s="122">
        <f>R168+R180+R184</f>
        <v>0</v>
      </c>
      <c r="T167" s="123">
        <f>T168+T180+T184</f>
        <v>0</v>
      </c>
      <c r="AR167" s="118" t="s">
        <v>81</v>
      </c>
      <c r="AT167" s="124" t="s">
        <v>72</v>
      </c>
      <c r="AU167" s="124" t="s">
        <v>73</v>
      </c>
      <c r="AY167" s="118" t="s">
        <v>124</v>
      </c>
      <c r="BK167" s="125">
        <f>BK168+BK180+BK184</f>
        <v>0</v>
      </c>
    </row>
    <row r="168" spans="2:65" s="11" customFormat="1" ht="22.9" customHeight="1" x14ac:dyDescent="0.2">
      <c r="B168" s="117"/>
      <c r="D168" s="118" t="s">
        <v>72</v>
      </c>
      <c r="E168" s="126" t="s">
        <v>324</v>
      </c>
      <c r="F168" s="126" t="s">
        <v>325</v>
      </c>
      <c r="J168" s="127">
        <f>BK168</f>
        <v>0</v>
      </c>
      <c r="L168" s="117"/>
      <c r="M168" s="121"/>
      <c r="P168" s="122">
        <f>SUM(P169:P179)</f>
        <v>0</v>
      </c>
      <c r="R168" s="122">
        <f>SUM(R169:R179)</f>
        <v>0</v>
      </c>
      <c r="T168" s="123">
        <f>SUM(T169:T179)</f>
        <v>0</v>
      </c>
      <c r="AR168" s="118" t="s">
        <v>81</v>
      </c>
      <c r="AT168" s="124" t="s">
        <v>72</v>
      </c>
      <c r="AU168" s="124" t="s">
        <v>81</v>
      </c>
      <c r="AY168" s="118" t="s">
        <v>124</v>
      </c>
      <c r="BK168" s="125">
        <f>SUM(BK169:BK179)</f>
        <v>0</v>
      </c>
    </row>
    <row r="169" spans="2:65" s="1" customFormat="1" ht="16.5" customHeight="1" x14ac:dyDescent="0.2">
      <c r="B169" s="128"/>
      <c r="C169" s="129" t="s">
        <v>326</v>
      </c>
      <c r="D169" s="129" t="s">
        <v>126</v>
      </c>
      <c r="E169" s="130" t="s">
        <v>327</v>
      </c>
      <c r="F169" s="131" t="s">
        <v>328</v>
      </c>
      <c r="G169" s="132" t="s">
        <v>234</v>
      </c>
      <c r="H169" s="133">
        <v>6</v>
      </c>
      <c r="I169" s="134">
        <v>0</v>
      </c>
      <c r="J169" s="134">
        <f t="shared" ref="J169:J179" si="20">ROUND(I169*H169,2)</f>
        <v>0</v>
      </c>
      <c r="K169" s="135"/>
      <c r="L169" s="28"/>
      <c r="M169" s="136" t="s">
        <v>1</v>
      </c>
      <c r="N169" s="137" t="s">
        <v>38</v>
      </c>
      <c r="O169" s="138">
        <v>0</v>
      </c>
      <c r="P169" s="138">
        <f t="shared" ref="P169:P179" si="21">O169*H169</f>
        <v>0</v>
      </c>
      <c r="Q169" s="138">
        <v>0</v>
      </c>
      <c r="R169" s="138">
        <f t="shared" ref="R169:R179" si="22">Q169*H169</f>
        <v>0</v>
      </c>
      <c r="S169" s="138">
        <v>0</v>
      </c>
      <c r="T169" s="139">
        <f t="shared" ref="T169:T179" si="23">S169*H169</f>
        <v>0</v>
      </c>
      <c r="AR169" s="140" t="s">
        <v>130</v>
      </c>
      <c r="AT169" s="140" t="s">
        <v>126</v>
      </c>
      <c r="AU169" s="140" t="s">
        <v>83</v>
      </c>
      <c r="AY169" s="16" t="s">
        <v>124</v>
      </c>
      <c r="BE169" s="141">
        <f t="shared" ref="BE169:BE179" si="24">IF(N169="základní",J169,0)</f>
        <v>0</v>
      </c>
      <c r="BF169" s="141">
        <f t="shared" ref="BF169:BF179" si="25">IF(N169="snížená",J169,0)</f>
        <v>0</v>
      </c>
      <c r="BG169" s="141">
        <f t="shared" ref="BG169:BG179" si="26">IF(N169="zákl. přenesená",J169,0)</f>
        <v>0</v>
      </c>
      <c r="BH169" s="141">
        <f t="shared" ref="BH169:BH179" si="27">IF(N169="sníž. přenesená",J169,0)</f>
        <v>0</v>
      </c>
      <c r="BI169" s="141">
        <f t="shared" ref="BI169:BI179" si="28">IF(N169="nulová",J169,0)</f>
        <v>0</v>
      </c>
      <c r="BJ169" s="16" t="s">
        <v>81</v>
      </c>
      <c r="BK169" s="141">
        <f t="shared" ref="BK169:BK179" si="29">ROUND(I169*H169,2)</f>
        <v>0</v>
      </c>
      <c r="BL169" s="16" t="s">
        <v>130</v>
      </c>
      <c r="BM169" s="140" t="s">
        <v>329</v>
      </c>
    </row>
    <row r="170" spans="2:65" s="1" customFormat="1" ht="16.5" customHeight="1" x14ac:dyDescent="0.2">
      <c r="B170" s="128"/>
      <c r="C170" s="129" t="s">
        <v>270</v>
      </c>
      <c r="D170" s="129" t="s">
        <v>126</v>
      </c>
      <c r="E170" s="130" t="s">
        <v>330</v>
      </c>
      <c r="F170" s="131" t="s">
        <v>331</v>
      </c>
      <c r="G170" s="132" t="s">
        <v>234</v>
      </c>
      <c r="H170" s="133">
        <v>2</v>
      </c>
      <c r="I170" s="134">
        <v>0</v>
      </c>
      <c r="J170" s="134">
        <f t="shared" si="20"/>
        <v>0</v>
      </c>
      <c r="K170" s="135"/>
      <c r="L170" s="28"/>
      <c r="M170" s="136" t="s">
        <v>1</v>
      </c>
      <c r="N170" s="137" t="s">
        <v>38</v>
      </c>
      <c r="O170" s="138">
        <v>0</v>
      </c>
      <c r="P170" s="138">
        <f t="shared" si="21"/>
        <v>0</v>
      </c>
      <c r="Q170" s="138">
        <v>0</v>
      </c>
      <c r="R170" s="138">
        <f t="shared" si="22"/>
        <v>0</v>
      </c>
      <c r="S170" s="138">
        <v>0</v>
      </c>
      <c r="T170" s="139">
        <f t="shared" si="23"/>
        <v>0</v>
      </c>
      <c r="AR170" s="140" t="s">
        <v>130</v>
      </c>
      <c r="AT170" s="140" t="s">
        <v>126</v>
      </c>
      <c r="AU170" s="140" t="s">
        <v>83</v>
      </c>
      <c r="AY170" s="16" t="s">
        <v>124</v>
      </c>
      <c r="BE170" s="141">
        <f t="shared" si="24"/>
        <v>0</v>
      </c>
      <c r="BF170" s="141">
        <f t="shared" si="25"/>
        <v>0</v>
      </c>
      <c r="BG170" s="141">
        <f t="shared" si="26"/>
        <v>0</v>
      </c>
      <c r="BH170" s="141">
        <f t="shared" si="27"/>
        <v>0</v>
      </c>
      <c r="BI170" s="141">
        <f t="shared" si="28"/>
        <v>0</v>
      </c>
      <c r="BJ170" s="16" t="s">
        <v>81</v>
      </c>
      <c r="BK170" s="141">
        <f t="shared" si="29"/>
        <v>0</v>
      </c>
      <c r="BL170" s="16" t="s">
        <v>130</v>
      </c>
      <c r="BM170" s="140" t="s">
        <v>332</v>
      </c>
    </row>
    <row r="171" spans="2:65" s="1" customFormat="1" ht="16.5" customHeight="1" x14ac:dyDescent="0.2">
      <c r="B171" s="128"/>
      <c r="C171" s="129" t="s">
        <v>333</v>
      </c>
      <c r="D171" s="129" t="s">
        <v>126</v>
      </c>
      <c r="E171" s="130" t="s">
        <v>334</v>
      </c>
      <c r="F171" s="131" t="s">
        <v>335</v>
      </c>
      <c r="G171" s="132" t="s">
        <v>234</v>
      </c>
      <c r="H171" s="133">
        <v>2</v>
      </c>
      <c r="I171" s="134">
        <v>0</v>
      </c>
      <c r="J171" s="134">
        <f t="shared" si="20"/>
        <v>0</v>
      </c>
      <c r="K171" s="135"/>
      <c r="L171" s="28"/>
      <c r="M171" s="136" t="s">
        <v>1</v>
      </c>
      <c r="N171" s="137" t="s">
        <v>38</v>
      </c>
      <c r="O171" s="138">
        <v>0</v>
      </c>
      <c r="P171" s="138">
        <f t="shared" si="21"/>
        <v>0</v>
      </c>
      <c r="Q171" s="138">
        <v>0</v>
      </c>
      <c r="R171" s="138">
        <f t="shared" si="22"/>
        <v>0</v>
      </c>
      <c r="S171" s="138">
        <v>0</v>
      </c>
      <c r="T171" s="139">
        <f t="shared" si="23"/>
        <v>0</v>
      </c>
      <c r="AR171" s="140" t="s">
        <v>130</v>
      </c>
      <c r="AT171" s="140" t="s">
        <v>126</v>
      </c>
      <c r="AU171" s="140" t="s">
        <v>83</v>
      </c>
      <c r="AY171" s="16" t="s">
        <v>124</v>
      </c>
      <c r="BE171" s="141">
        <f t="shared" si="24"/>
        <v>0</v>
      </c>
      <c r="BF171" s="141">
        <f t="shared" si="25"/>
        <v>0</v>
      </c>
      <c r="BG171" s="141">
        <f t="shared" si="26"/>
        <v>0</v>
      </c>
      <c r="BH171" s="141">
        <f t="shared" si="27"/>
        <v>0</v>
      </c>
      <c r="BI171" s="141">
        <f t="shared" si="28"/>
        <v>0</v>
      </c>
      <c r="BJ171" s="16" t="s">
        <v>81</v>
      </c>
      <c r="BK171" s="141">
        <f t="shared" si="29"/>
        <v>0</v>
      </c>
      <c r="BL171" s="16" t="s">
        <v>130</v>
      </c>
      <c r="BM171" s="140" t="s">
        <v>336</v>
      </c>
    </row>
    <row r="172" spans="2:65" s="1" customFormat="1" ht="16.5" customHeight="1" x14ac:dyDescent="0.2">
      <c r="B172" s="128"/>
      <c r="C172" s="129" t="s">
        <v>273</v>
      </c>
      <c r="D172" s="129" t="s">
        <v>126</v>
      </c>
      <c r="E172" s="130" t="s">
        <v>337</v>
      </c>
      <c r="F172" s="131" t="s">
        <v>338</v>
      </c>
      <c r="G172" s="132" t="s">
        <v>234</v>
      </c>
      <c r="H172" s="133">
        <v>3</v>
      </c>
      <c r="I172" s="134">
        <v>0</v>
      </c>
      <c r="J172" s="134">
        <f t="shared" si="20"/>
        <v>0</v>
      </c>
      <c r="K172" s="135"/>
      <c r="L172" s="28"/>
      <c r="M172" s="136" t="s">
        <v>1</v>
      </c>
      <c r="N172" s="137" t="s">
        <v>38</v>
      </c>
      <c r="O172" s="138">
        <v>0</v>
      </c>
      <c r="P172" s="138">
        <f t="shared" si="21"/>
        <v>0</v>
      </c>
      <c r="Q172" s="138">
        <v>0</v>
      </c>
      <c r="R172" s="138">
        <f t="shared" si="22"/>
        <v>0</v>
      </c>
      <c r="S172" s="138">
        <v>0</v>
      </c>
      <c r="T172" s="139">
        <f t="shared" si="23"/>
        <v>0</v>
      </c>
      <c r="AR172" s="140" t="s">
        <v>130</v>
      </c>
      <c r="AT172" s="140" t="s">
        <v>126</v>
      </c>
      <c r="AU172" s="140" t="s">
        <v>83</v>
      </c>
      <c r="AY172" s="16" t="s">
        <v>124</v>
      </c>
      <c r="BE172" s="141">
        <f t="shared" si="24"/>
        <v>0</v>
      </c>
      <c r="BF172" s="141">
        <f t="shared" si="25"/>
        <v>0</v>
      </c>
      <c r="BG172" s="141">
        <f t="shared" si="26"/>
        <v>0</v>
      </c>
      <c r="BH172" s="141">
        <f t="shared" si="27"/>
        <v>0</v>
      </c>
      <c r="BI172" s="141">
        <f t="shared" si="28"/>
        <v>0</v>
      </c>
      <c r="BJ172" s="16" t="s">
        <v>81</v>
      </c>
      <c r="BK172" s="141">
        <f t="shared" si="29"/>
        <v>0</v>
      </c>
      <c r="BL172" s="16" t="s">
        <v>130</v>
      </c>
      <c r="BM172" s="140" t="s">
        <v>339</v>
      </c>
    </row>
    <row r="173" spans="2:65" s="1" customFormat="1" ht="16.5" customHeight="1" x14ac:dyDescent="0.2">
      <c r="B173" s="128"/>
      <c r="C173" s="129" t="s">
        <v>340</v>
      </c>
      <c r="D173" s="129" t="s">
        <v>126</v>
      </c>
      <c r="E173" s="130" t="s">
        <v>341</v>
      </c>
      <c r="F173" s="131" t="s">
        <v>342</v>
      </c>
      <c r="G173" s="132" t="s">
        <v>234</v>
      </c>
      <c r="H173" s="133">
        <v>2</v>
      </c>
      <c r="I173" s="134">
        <v>0</v>
      </c>
      <c r="J173" s="134">
        <f t="shared" si="20"/>
        <v>0</v>
      </c>
      <c r="K173" s="135"/>
      <c r="L173" s="28"/>
      <c r="M173" s="136" t="s">
        <v>1</v>
      </c>
      <c r="N173" s="137" t="s">
        <v>38</v>
      </c>
      <c r="O173" s="138">
        <v>0</v>
      </c>
      <c r="P173" s="138">
        <f t="shared" si="21"/>
        <v>0</v>
      </c>
      <c r="Q173" s="138">
        <v>0</v>
      </c>
      <c r="R173" s="138">
        <f t="shared" si="22"/>
        <v>0</v>
      </c>
      <c r="S173" s="138">
        <v>0</v>
      </c>
      <c r="T173" s="139">
        <f t="shared" si="23"/>
        <v>0</v>
      </c>
      <c r="AR173" s="140" t="s">
        <v>130</v>
      </c>
      <c r="AT173" s="140" t="s">
        <v>126</v>
      </c>
      <c r="AU173" s="140" t="s">
        <v>83</v>
      </c>
      <c r="AY173" s="16" t="s">
        <v>124</v>
      </c>
      <c r="BE173" s="141">
        <f t="shared" si="24"/>
        <v>0</v>
      </c>
      <c r="BF173" s="141">
        <f t="shared" si="25"/>
        <v>0</v>
      </c>
      <c r="BG173" s="141">
        <f t="shared" si="26"/>
        <v>0</v>
      </c>
      <c r="BH173" s="141">
        <f t="shared" si="27"/>
        <v>0</v>
      </c>
      <c r="BI173" s="141">
        <f t="shared" si="28"/>
        <v>0</v>
      </c>
      <c r="BJ173" s="16" t="s">
        <v>81</v>
      </c>
      <c r="BK173" s="141">
        <f t="shared" si="29"/>
        <v>0</v>
      </c>
      <c r="BL173" s="16" t="s">
        <v>130</v>
      </c>
      <c r="BM173" s="140" t="s">
        <v>343</v>
      </c>
    </row>
    <row r="174" spans="2:65" s="1" customFormat="1" ht="16.5" customHeight="1" x14ac:dyDescent="0.2">
      <c r="B174" s="128"/>
      <c r="C174" s="129" t="s">
        <v>276</v>
      </c>
      <c r="D174" s="129" t="s">
        <v>126</v>
      </c>
      <c r="E174" s="130" t="s">
        <v>344</v>
      </c>
      <c r="F174" s="131" t="s">
        <v>345</v>
      </c>
      <c r="G174" s="132" t="s">
        <v>234</v>
      </c>
      <c r="H174" s="133">
        <v>1</v>
      </c>
      <c r="I174" s="134">
        <v>0</v>
      </c>
      <c r="J174" s="134">
        <f t="shared" si="20"/>
        <v>0</v>
      </c>
      <c r="K174" s="135"/>
      <c r="L174" s="28"/>
      <c r="M174" s="136" t="s">
        <v>1</v>
      </c>
      <c r="N174" s="137" t="s">
        <v>38</v>
      </c>
      <c r="O174" s="138">
        <v>0</v>
      </c>
      <c r="P174" s="138">
        <f t="shared" si="21"/>
        <v>0</v>
      </c>
      <c r="Q174" s="138">
        <v>0</v>
      </c>
      <c r="R174" s="138">
        <f t="shared" si="22"/>
        <v>0</v>
      </c>
      <c r="S174" s="138">
        <v>0</v>
      </c>
      <c r="T174" s="139">
        <f t="shared" si="23"/>
        <v>0</v>
      </c>
      <c r="AR174" s="140" t="s">
        <v>130</v>
      </c>
      <c r="AT174" s="140" t="s">
        <v>126</v>
      </c>
      <c r="AU174" s="140" t="s">
        <v>83</v>
      </c>
      <c r="AY174" s="16" t="s">
        <v>124</v>
      </c>
      <c r="BE174" s="141">
        <f t="shared" si="24"/>
        <v>0</v>
      </c>
      <c r="BF174" s="141">
        <f t="shared" si="25"/>
        <v>0</v>
      </c>
      <c r="BG174" s="141">
        <f t="shared" si="26"/>
        <v>0</v>
      </c>
      <c r="BH174" s="141">
        <f t="shared" si="27"/>
        <v>0</v>
      </c>
      <c r="BI174" s="141">
        <f t="shared" si="28"/>
        <v>0</v>
      </c>
      <c r="BJ174" s="16" t="s">
        <v>81</v>
      </c>
      <c r="BK174" s="141">
        <f t="shared" si="29"/>
        <v>0</v>
      </c>
      <c r="BL174" s="16" t="s">
        <v>130</v>
      </c>
      <c r="BM174" s="140" t="s">
        <v>346</v>
      </c>
    </row>
    <row r="175" spans="2:65" s="1" customFormat="1" ht="16.5" customHeight="1" x14ac:dyDescent="0.2">
      <c r="B175" s="128"/>
      <c r="C175" s="129" t="s">
        <v>347</v>
      </c>
      <c r="D175" s="129" t="s">
        <v>126</v>
      </c>
      <c r="E175" s="130" t="s">
        <v>348</v>
      </c>
      <c r="F175" s="131" t="s">
        <v>349</v>
      </c>
      <c r="G175" s="132" t="s">
        <v>234</v>
      </c>
      <c r="H175" s="133">
        <v>2</v>
      </c>
      <c r="I175" s="134">
        <v>0</v>
      </c>
      <c r="J175" s="134">
        <f t="shared" si="20"/>
        <v>0</v>
      </c>
      <c r="K175" s="135"/>
      <c r="L175" s="28"/>
      <c r="M175" s="136" t="s">
        <v>1</v>
      </c>
      <c r="N175" s="137" t="s">
        <v>38</v>
      </c>
      <c r="O175" s="138">
        <v>0</v>
      </c>
      <c r="P175" s="138">
        <f t="shared" si="21"/>
        <v>0</v>
      </c>
      <c r="Q175" s="138">
        <v>0</v>
      </c>
      <c r="R175" s="138">
        <f t="shared" si="22"/>
        <v>0</v>
      </c>
      <c r="S175" s="138">
        <v>0</v>
      </c>
      <c r="T175" s="139">
        <f t="shared" si="23"/>
        <v>0</v>
      </c>
      <c r="AR175" s="140" t="s">
        <v>130</v>
      </c>
      <c r="AT175" s="140" t="s">
        <v>126</v>
      </c>
      <c r="AU175" s="140" t="s">
        <v>83</v>
      </c>
      <c r="AY175" s="16" t="s">
        <v>124</v>
      </c>
      <c r="BE175" s="141">
        <f t="shared" si="24"/>
        <v>0</v>
      </c>
      <c r="BF175" s="141">
        <f t="shared" si="25"/>
        <v>0</v>
      </c>
      <c r="BG175" s="141">
        <f t="shared" si="26"/>
        <v>0</v>
      </c>
      <c r="BH175" s="141">
        <f t="shared" si="27"/>
        <v>0</v>
      </c>
      <c r="BI175" s="141">
        <f t="shared" si="28"/>
        <v>0</v>
      </c>
      <c r="BJ175" s="16" t="s">
        <v>81</v>
      </c>
      <c r="BK175" s="141">
        <f t="shared" si="29"/>
        <v>0</v>
      </c>
      <c r="BL175" s="16" t="s">
        <v>130</v>
      </c>
      <c r="BM175" s="140" t="s">
        <v>350</v>
      </c>
    </row>
    <row r="176" spans="2:65" s="1" customFormat="1" ht="16.5" customHeight="1" x14ac:dyDescent="0.2">
      <c r="B176" s="128"/>
      <c r="C176" s="129" t="s">
        <v>279</v>
      </c>
      <c r="D176" s="129" t="s">
        <v>126</v>
      </c>
      <c r="E176" s="130" t="s">
        <v>351</v>
      </c>
      <c r="F176" s="131" t="s">
        <v>352</v>
      </c>
      <c r="G176" s="132" t="s">
        <v>234</v>
      </c>
      <c r="H176" s="133">
        <v>2</v>
      </c>
      <c r="I176" s="134">
        <v>0</v>
      </c>
      <c r="J176" s="134">
        <f t="shared" si="20"/>
        <v>0</v>
      </c>
      <c r="K176" s="135"/>
      <c r="L176" s="28"/>
      <c r="M176" s="136" t="s">
        <v>1</v>
      </c>
      <c r="N176" s="137" t="s">
        <v>38</v>
      </c>
      <c r="O176" s="138">
        <v>0</v>
      </c>
      <c r="P176" s="138">
        <f t="shared" si="21"/>
        <v>0</v>
      </c>
      <c r="Q176" s="138">
        <v>0</v>
      </c>
      <c r="R176" s="138">
        <f t="shared" si="22"/>
        <v>0</v>
      </c>
      <c r="S176" s="138">
        <v>0</v>
      </c>
      <c r="T176" s="139">
        <f t="shared" si="23"/>
        <v>0</v>
      </c>
      <c r="AR176" s="140" t="s">
        <v>130</v>
      </c>
      <c r="AT176" s="140" t="s">
        <v>126</v>
      </c>
      <c r="AU176" s="140" t="s">
        <v>83</v>
      </c>
      <c r="AY176" s="16" t="s">
        <v>124</v>
      </c>
      <c r="BE176" s="141">
        <f t="shared" si="24"/>
        <v>0</v>
      </c>
      <c r="BF176" s="141">
        <f t="shared" si="25"/>
        <v>0</v>
      </c>
      <c r="BG176" s="141">
        <f t="shared" si="26"/>
        <v>0</v>
      </c>
      <c r="BH176" s="141">
        <f t="shared" si="27"/>
        <v>0</v>
      </c>
      <c r="BI176" s="141">
        <f t="shared" si="28"/>
        <v>0</v>
      </c>
      <c r="BJ176" s="16" t="s">
        <v>81</v>
      </c>
      <c r="BK176" s="141">
        <f t="shared" si="29"/>
        <v>0</v>
      </c>
      <c r="BL176" s="16" t="s">
        <v>130</v>
      </c>
      <c r="BM176" s="140" t="s">
        <v>353</v>
      </c>
    </row>
    <row r="177" spans="2:65" s="1" customFormat="1" ht="24.4" customHeight="1" x14ac:dyDescent="0.2">
      <c r="B177" s="128"/>
      <c r="C177" s="129" t="s">
        <v>354</v>
      </c>
      <c r="D177" s="129" t="s">
        <v>126</v>
      </c>
      <c r="E177" s="130" t="s">
        <v>355</v>
      </c>
      <c r="F177" s="131" t="s">
        <v>356</v>
      </c>
      <c r="G177" s="132" t="s">
        <v>234</v>
      </c>
      <c r="H177" s="133">
        <v>1</v>
      </c>
      <c r="I177" s="134">
        <v>0</v>
      </c>
      <c r="J177" s="134">
        <f t="shared" si="20"/>
        <v>0</v>
      </c>
      <c r="K177" s="135"/>
      <c r="L177" s="28"/>
      <c r="M177" s="136" t="s">
        <v>1</v>
      </c>
      <c r="N177" s="137" t="s">
        <v>38</v>
      </c>
      <c r="O177" s="138">
        <v>0</v>
      </c>
      <c r="P177" s="138">
        <f t="shared" si="21"/>
        <v>0</v>
      </c>
      <c r="Q177" s="138">
        <v>0</v>
      </c>
      <c r="R177" s="138">
        <f t="shared" si="22"/>
        <v>0</v>
      </c>
      <c r="S177" s="138">
        <v>0</v>
      </c>
      <c r="T177" s="139">
        <f t="shared" si="23"/>
        <v>0</v>
      </c>
      <c r="AR177" s="140" t="s">
        <v>130</v>
      </c>
      <c r="AT177" s="140" t="s">
        <v>126</v>
      </c>
      <c r="AU177" s="140" t="s">
        <v>83</v>
      </c>
      <c r="AY177" s="16" t="s">
        <v>124</v>
      </c>
      <c r="BE177" s="141">
        <f t="shared" si="24"/>
        <v>0</v>
      </c>
      <c r="BF177" s="141">
        <f t="shared" si="25"/>
        <v>0</v>
      </c>
      <c r="BG177" s="141">
        <f t="shared" si="26"/>
        <v>0</v>
      </c>
      <c r="BH177" s="141">
        <f t="shared" si="27"/>
        <v>0</v>
      </c>
      <c r="BI177" s="141">
        <f t="shared" si="28"/>
        <v>0</v>
      </c>
      <c r="BJ177" s="16" t="s">
        <v>81</v>
      </c>
      <c r="BK177" s="141">
        <f t="shared" si="29"/>
        <v>0</v>
      </c>
      <c r="BL177" s="16" t="s">
        <v>130</v>
      </c>
      <c r="BM177" s="140" t="s">
        <v>357</v>
      </c>
    </row>
    <row r="178" spans="2:65" s="1" customFormat="1" ht="16.5" customHeight="1" x14ac:dyDescent="0.2">
      <c r="B178" s="128"/>
      <c r="C178" s="129" t="s">
        <v>283</v>
      </c>
      <c r="D178" s="129" t="s">
        <v>126</v>
      </c>
      <c r="E178" s="130" t="s">
        <v>358</v>
      </c>
      <c r="F178" s="131" t="s">
        <v>359</v>
      </c>
      <c r="G178" s="132" t="s">
        <v>234</v>
      </c>
      <c r="H178" s="133">
        <v>1</v>
      </c>
      <c r="I178" s="134">
        <v>0</v>
      </c>
      <c r="J178" s="134">
        <f t="shared" si="20"/>
        <v>0</v>
      </c>
      <c r="K178" s="135"/>
      <c r="L178" s="28"/>
      <c r="M178" s="136" t="s">
        <v>1</v>
      </c>
      <c r="N178" s="137" t="s">
        <v>38</v>
      </c>
      <c r="O178" s="138">
        <v>0</v>
      </c>
      <c r="P178" s="138">
        <f t="shared" si="21"/>
        <v>0</v>
      </c>
      <c r="Q178" s="138">
        <v>0</v>
      </c>
      <c r="R178" s="138">
        <f t="shared" si="22"/>
        <v>0</v>
      </c>
      <c r="S178" s="138">
        <v>0</v>
      </c>
      <c r="T178" s="139">
        <f t="shared" si="23"/>
        <v>0</v>
      </c>
      <c r="AR178" s="140" t="s">
        <v>130</v>
      </c>
      <c r="AT178" s="140" t="s">
        <v>126</v>
      </c>
      <c r="AU178" s="140" t="s">
        <v>83</v>
      </c>
      <c r="AY178" s="16" t="s">
        <v>124</v>
      </c>
      <c r="BE178" s="141">
        <f t="shared" si="24"/>
        <v>0</v>
      </c>
      <c r="BF178" s="141">
        <f t="shared" si="25"/>
        <v>0</v>
      </c>
      <c r="BG178" s="141">
        <f t="shared" si="26"/>
        <v>0</v>
      </c>
      <c r="BH178" s="141">
        <f t="shared" si="27"/>
        <v>0</v>
      </c>
      <c r="BI178" s="141">
        <f t="shared" si="28"/>
        <v>0</v>
      </c>
      <c r="BJ178" s="16" t="s">
        <v>81</v>
      </c>
      <c r="BK178" s="141">
        <f t="shared" si="29"/>
        <v>0</v>
      </c>
      <c r="BL178" s="16" t="s">
        <v>130</v>
      </c>
      <c r="BM178" s="140" t="s">
        <v>360</v>
      </c>
    </row>
    <row r="179" spans="2:65" s="1" customFormat="1" ht="16.5" customHeight="1" x14ac:dyDescent="0.2">
      <c r="B179" s="128"/>
      <c r="C179" s="129" t="s">
        <v>361</v>
      </c>
      <c r="D179" s="129" t="s">
        <v>126</v>
      </c>
      <c r="E179" s="130" t="s">
        <v>362</v>
      </c>
      <c r="F179" s="131" t="s">
        <v>363</v>
      </c>
      <c r="G179" s="132" t="s">
        <v>234</v>
      </c>
      <c r="H179" s="133">
        <v>2</v>
      </c>
      <c r="I179" s="134">
        <v>0</v>
      </c>
      <c r="J179" s="134">
        <f t="shared" si="20"/>
        <v>0</v>
      </c>
      <c r="K179" s="135"/>
      <c r="L179" s="28"/>
      <c r="M179" s="136" t="s">
        <v>1</v>
      </c>
      <c r="N179" s="137" t="s">
        <v>38</v>
      </c>
      <c r="O179" s="138">
        <v>0</v>
      </c>
      <c r="P179" s="138">
        <f t="shared" si="21"/>
        <v>0</v>
      </c>
      <c r="Q179" s="138">
        <v>0</v>
      </c>
      <c r="R179" s="138">
        <f t="shared" si="22"/>
        <v>0</v>
      </c>
      <c r="S179" s="138">
        <v>0</v>
      </c>
      <c r="T179" s="139">
        <f t="shared" si="23"/>
        <v>0</v>
      </c>
      <c r="AR179" s="140" t="s">
        <v>130</v>
      </c>
      <c r="AT179" s="140" t="s">
        <v>126</v>
      </c>
      <c r="AU179" s="140" t="s">
        <v>83</v>
      </c>
      <c r="AY179" s="16" t="s">
        <v>124</v>
      </c>
      <c r="BE179" s="141">
        <f t="shared" si="24"/>
        <v>0</v>
      </c>
      <c r="BF179" s="141">
        <f t="shared" si="25"/>
        <v>0</v>
      </c>
      <c r="BG179" s="141">
        <f t="shared" si="26"/>
        <v>0</v>
      </c>
      <c r="BH179" s="141">
        <f t="shared" si="27"/>
        <v>0</v>
      </c>
      <c r="BI179" s="141">
        <f t="shared" si="28"/>
        <v>0</v>
      </c>
      <c r="BJ179" s="16" t="s">
        <v>81</v>
      </c>
      <c r="BK179" s="141">
        <f t="shared" si="29"/>
        <v>0</v>
      </c>
      <c r="BL179" s="16" t="s">
        <v>130</v>
      </c>
      <c r="BM179" s="140" t="s">
        <v>364</v>
      </c>
    </row>
    <row r="180" spans="2:65" s="11" customFormat="1" ht="22.9" customHeight="1" x14ac:dyDescent="0.2">
      <c r="B180" s="117"/>
      <c r="D180" s="118" t="s">
        <v>72</v>
      </c>
      <c r="E180" s="126" t="s">
        <v>365</v>
      </c>
      <c r="F180" s="126" t="s">
        <v>366</v>
      </c>
      <c r="J180" s="127">
        <f>BK180</f>
        <v>0</v>
      </c>
      <c r="L180" s="117"/>
      <c r="M180" s="121"/>
      <c r="P180" s="122">
        <f>SUM(P181:P183)</f>
        <v>0</v>
      </c>
      <c r="R180" s="122">
        <f>SUM(R181:R183)</f>
        <v>0</v>
      </c>
      <c r="T180" s="123">
        <f>SUM(T181:T183)</f>
        <v>0</v>
      </c>
      <c r="AR180" s="118" t="s">
        <v>81</v>
      </c>
      <c r="AT180" s="124" t="s">
        <v>72</v>
      </c>
      <c r="AU180" s="124" t="s">
        <v>81</v>
      </c>
      <c r="AY180" s="118" t="s">
        <v>124</v>
      </c>
      <c r="BK180" s="125">
        <f>SUM(BK181:BK183)</f>
        <v>0</v>
      </c>
    </row>
    <row r="181" spans="2:65" s="1" customFormat="1" ht="16.5" customHeight="1" x14ac:dyDescent="0.2">
      <c r="B181" s="128"/>
      <c r="C181" s="129" t="s">
        <v>286</v>
      </c>
      <c r="D181" s="129" t="s">
        <v>126</v>
      </c>
      <c r="E181" s="130" t="s">
        <v>367</v>
      </c>
      <c r="F181" s="131" t="s">
        <v>368</v>
      </c>
      <c r="G181" s="132" t="s">
        <v>234</v>
      </c>
      <c r="H181" s="133">
        <v>1</v>
      </c>
      <c r="I181" s="134">
        <v>0</v>
      </c>
      <c r="J181" s="134">
        <f>ROUND(I181*H181,2)</f>
        <v>0</v>
      </c>
      <c r="K181" s="135"/>
      <c r="L181" s="28"/>
      <c r="M181" s="136" t="s">
        <v>1</v>
      </c>
      <c r="N181" s="137" t="s">
        <v>38</v>
      </c>
      <c r="O181" s="138">
        <v>0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130</v>
      </c>
      <c r="AT181" s="140" t="s">
        <v>126</v>
      </c>
      <c r="AU181" s="140" t="s">
        <v>83</v>
      </c>
      <c r="AY181" s="16" t="s">
        <v>124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6" t="s">
        <v>81</v>
      </c>
      <c r="BK181" s="141">
        <f>ROUND(I181*H181,2)</f>
        <v>0</v>
      </c>
      <c r="BL181" s="16" t="s">
        <v>130</v>
      </c>
      <c r="BM181" s="140" t="s">
        <v>369</v>
      </c>
    </row>
    <row r="182" spans="2:65" s="1" customFormat="1" ht="16.5" customHeight="1" x14ac:dyDescent="0.2">
      <c r="B182" s="128"/>
      <c r="C182" s="129" t="s">
        <v>370</v>
      </c>
      <c r="D182" s="129" t="s">
        <v>126</v>
      </c>
      <c r="E182" s="130" t="s">
        <v>371</v>
      </c>
      <c r="F182" s="131" t="s">
        <v>372</v>
      </c>
      <c r="G182" s="132" t="s">
        <v>234</v>
      </c>
      <c r="H182" s="133">
        <v>1</v>
      </c>
      <c r="I182" s="134">
        <v>0</v>
      </c>
      <c r="J182" s="134">
        <f>ROUND(I182*H182,2)</f>
        <v>0</v>
      </c>
      <c r="K182" s="135"/>
      <c r="L182" s="28"/>
      <c r="M182" s="136" t="s">
        <v>1</v>
      </c>
      <c r="N182" s="137" t="s">
        <v>38</v>
      </c>
      <c r="O182" s="138">
        <v>0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130</v>
      </c>
      <c r="AT182" s="140" t="s">
        <v>126</v>
      </c>
      <c r="AU182" s="140" t="s">
        <v>83</v>
      </c>
      <c r="AY182" s="16" t="s">
        <v>124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6" t="s">
        <v>81</v>
      </c>
      <c r="BK182" s="141">
        <f>ROUND(I182*H182,2)</f>
        <v>0</v>
      </c>
      <c r="BL182" s="16" t="s">
        <v>130</v>
      </c>
      <c r="BM182" s="140" t="s">
        <v>373</v>
      </c>
    </row>
    <row r="183" spans="2:65" s="1" customFormat="1" ht="16.5" customHeight="1" x14ac:dyDescent="0.2">
      <c r="B183" s="128"/>
      <c r="C183" s="129" t="s">
        <v>289</v>
      </c>
      <c r="D183" s="129" t="s">
        <v>126</v>
      </c>
      <c r="E183" s="130" t="s">
        <v>374</v>
      </c>
      <c r="F183" s="131" t="s">
        <v>375</v>
      </c>
      <c r="G183" s="132" t="s">
        <v>234</v>
      </c>
      <c r="H183" s="133">
        <v>2</v>
      </c>
      <c r="I183" s="134">
        <v>0</v>
      </c>
      <c r="J183" s="134">
        <f>ROUND(I183*H183,2)</f>
        <v>0</v>
      </c>
      <c r="K183" s="135"/>
      <c r="L183" s="28"/>
      <c r="M183" s="136" t="s">
        <v>1</v>
      </c>
      <c r="N183" s="137" t="s">
        <v>38</v>
      </c>
      <c r="O183" s="138">
        <v>0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130</v>
      </c>
      <c r="AT183" s="140" t="s">
        <v>126</v>
      </c>
      <c r="AU183" s="140" t="s">
        <v>83</v>
      </c>
      <c r="AY183" s="16" t="s">
        <v>124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6" t="s">
        <v>81</v>
      </c>
      <c r="BK183" s="141">
        <f>ROUND(I183*H183,2)</f>
        <v>0</v>
      </c>
      <c r="BL183" s="16" t="s">
        <v>130</v>
      </c>
      <c r="BM183" s="140" t="s">
        <v>376</v>
      </c>
    </row>
    <row r="184" spans="2:65" s="11" customFormat="1" ht="22.9" customHeight="1" x14ac:dyDescent="0.2">
      <c r="B184" s="117"/>
      <c r="D184" s="118" t="s">
        <v>72</v>
      </c>
      <c r="E184" s="126" t="s">
        <v>310</v>
      </c>
      <c r="F184" s="126" t="s">
        <v>311</v>
      </c>
      <c r="J184" s="127">
        <f>BK184</f>
        <v>0</v>
      </c>
      <c r="L184" s="117"/>
      <c r="M184" s="121"/>
      <c r="P184" s="122">
        <f>SUM(P185:P188)</f>
        <v>0</v>
      </c>
      <c r="R184" s="122">
        <f>SUM(R185:R188)</f>
        <v>0</v>
      </c>
      <c r="T184" s="123">
        <f>SUM(T185:T188)</f>
        <v>0</v>
      </c>
      <c r="AR184" s="118" t="s">
        <v>81</v>
      </c>
      <c r="AT184" s="124" t="s">
        <v>72</v>
      </c>
      <c r="AU184" s="124" t="s">
        <v>81</v>
      </c>
      <c r="AY184" s="118" t="s">
        <v>124</v>
      </c>
      <c r="BK184" s="125">
        <f>SUM(BK185:BK188)</f>
        <v>0</v>
      </c>
    </row>
    <row r="185" spans="2:65" s="1" customFormat="1" ht="16.5" customHeight="1" x14ac:dyDescent="0.2">
      <c r="B185" s="128"/>
      <c r="C185" s="129" t="s">
        <v>377</v>
      </c>
      <c r="D185" s="129" t="s">
        <v>126</v>
      </c>
      <c r="E185" s="130" t="s">
        <v>312</v>
      </c>
      <c r="F185" s="131" t="s">
        <v>313</v>
      </c>
      <c r="G185" s="132" t="s">
        <v>234</v>
      </c>
      <c r="H185" s="133">
        <v>60</v>
      </c>
      <c r="I185" s="134">
        <v>0</v>
      </c>
      <c r="J185" s="134">
        <f>ROUND(I185*H185,2)</f>
        <v>0</v>
      </c>
      <c r="K185" s="135"/>
      <c r="L185" s="28"/>
      <c r="M185" s="136" t="s">
        <v>1</v>
      </c>
      <c r="N185" s="137" t="s">
        <v>38</v>
      </c>
      <c r="O185" s="138">
        <v>0</v>
      </c>
      <c r="P185" s="138">
        <f>O185*H185</f>
        <v>0</v>
      </c>
      <c r="Q185" s="138">
        <v>0</v>
      </c>
      <c r="R185" s="138">
        <f>Q185*H185</f>
        <v>0</v>
      </c>
      <c r="S185" s="138">
        <v>0</v>
      </c>
      <c r="T185" s="139">
        <f>S185*H185</f>
        <v>0</v>
      </c>
      <c r="AR185" s="140" t="s">
        <v>130</v>
      </c>
      <c r="AT185" s="140" t="s">
        <v>126</v>
      </c>
      <c r="AU185" s="140" t="s">
        <v>83</v>
      </c>
      <c r="AY185" s="16" t="s">
        <v>124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6" t="s">
        <v>81</v>
      </c>
      <c r="BK185" s="141">
        <f>ROUND(I185*H185,2)</f>
        <v>0</v>
      </c>
      <c r="BL185" s="16" t="s">
        <v>130</v>
      </c>
      <c r="BM185" s="140" t="s">
        <v>378</v>
      </c>
    </row>
    <row r="186" spans="2:65" s="1" customFormat="1" ht="16.5" customHeight="1" x14ac:dyDescent="0.2">
      <c r="B186" s="128"/>
      <c r="C186" s="129" t="s">
        <v>294</v>
      </c>
      <c r="D186" s="129" t="s">
        <v>126</v>
      </c>
      <c r="E186" s="130" t="s">
        <v>316</v>
      </c>
      <c r="F186" s="131" t="s">
        <v>317</v>
      </c>
      <c r="G186" s="132" t="s">
        <v>234</v>
      </c>
      <c r="H186" s="133">
        <v>60</v>
      </c>
      <c r="I186" s="134">
        <v>0</v>
      </c>
      <c r="J186" s="134">
        <f>ROUND(I186*H186,2)</f>
        <v>0</v>
      </c>
      <c r="K186" s="135"/>
      <c r="L186" s="28"/>
      <c r="M186" s="136" t="s">
        <v>1</v>
      </c>
      <c r="N186" s="137" t="s">
        <v>38</v>
      </c>
      <c r="O186" s="138">
        <v>0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130</v>
      </c>
      <c r="AT186" s="140" t="s">
        <v>126</v>
      </c>
      <c r="AU186" s="140" t="s">
        <v>83</v>
      </c>
      <c r="AY186" s="16" t="s">
        <v>124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6" t="s">
        <v>81</v>
      </c>
      <c r="BK186" s="141">
        <f>ROUND(I186*H186,2)</f>
        <v>0</v>
      </c>
      <c r="BL186" s="16" t="s">
        <v>130</v>
      </c>
      <c r="BM186" s="140" t="s">
        <v>379</v>
      </c>
    </row>
    <row r="187" spans="2:65" s="1" customFormat="1" ht="16.5" customHeight="1" x14ac:dyDescent="0.2">
      <c r="B187" s="128"/>
      <c r="C187" s="129" t="s">
        <v>148</v>
      </c>
      <c r="D187" s="129" t="s">
        <v>126</v>
      </c>
      <c r="E187" s="130" t="s">
        <v>380</v>
      </c>
      <c r="F187" s="131" t="s">
        <v>381</v>
      </c>
      <c r="G187" s="132" t="s">
        <v>234</v>
      </c>
      <c r="H187" s="133">
        <v>5</v>
      </c>
      <c r="I187" s="134">
        <v>0</v>
      </c>
      <c r="J187" s="134">
        <f>ROUND(I187*H187,2)</f>
        <v>0</v>
      </c>
      <c r="K187" s="135"/>
      <c r="L187" s="28"/>
      <c r="M187" s="136" t="s">
        <v>1</v>
      </c>
      <c r="N187" s="137" t="s">
        <v>38</v>
      </c>
      <c r="O187" s="138">
        <v>0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130</v>
      </c>
      <c r="AT187" s="140" t="s">
        <v>126</v>
      </c>
      <c r="AU187" s="140" t="s">
        <v>83</v>
      </c>
      <c r="AY187" s="16" t="s">
        <v>124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6" t="s">
        <v>81</v>
      </c>
      <c r="BK187" s="141">
        <f>ROUND(I187*H187,2)</f>
        <v>0</v>
      </c>
      <c r="BL187" s="16" t="s">
        <v>130</v>
      </c>
      <c r="BM187" s="140" t="s">
        <v>382</v>
      </c>
    </row>
    <row r="188" spans="2:65" s="1" customFormat="1" ht="16.5" customHeight="1" x14ac:dyDescent="0.2">
      <c r="B188" s="128"/>
      <c r="C188" s="129" t="s">
        <v>302</v>
      </c>
      <c r="D188" s="129" t="s">
        <v>126</v>
      </c>
      <c r="E188" s="130" t="s">
        <v>383</v>
      </c>
      <c r="F188" s="131" t="s">
        <v>384</v>
      </c>
      <c r="G188" s="132" t="s">
        <v>234</v>
      </c>
      <c r="H188" s="133">
        <v>10</v>
      </c>
      <c r="I188" s="134">
        <v>0</v>
      </c>
      <c r="J188" s="134">
        <f>ROUND(I188*H188,2)</f>
        <v>0</v>
      </c>
      <c r="K188" s="135"/>
      <c r="L188" s="28"/>
      <c r="M188" s="136" t="s">
        <v>1</v>
      </c>
      <c r="N188" s="137" t="s">
        <v>38</v>
      </c>
      <c r="O188" s="138">
        <v>0</v>
      </c>
      <c r="P188" s="138">
        <f>O188*H188</f>
        <v>0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130</v>
      </c>
      <c r="AT188" s="140" t="s">
        <v>126</v>
      </c>
      <c r="AU188" s="140" t="s">
        <v>83</v>
      </c>
      <c r="AY188" s="16" t="s">
        <v>124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6" t="s">
        <v>81</v>
      </c>
      <c r="BK188" s="141">
        <f>ROUND(I188*H188,2)</f>
        <v>0</v>
      </c>
      <c r="BL188" s="16" t="s">
        <v>130</v>
      </c>
      <c r="BM188" s="140" t="s">
        <v>385</v>
      </c>
    </row>
    <row r="189" spans="2:65" s="11" customFormat="1" ht="25.9" customHeight="1" x14ac:dyDescent="0.2">
      <c r="B189" s="117"/>
      <c r="D189" s="118" t="s">
        <v>72</v>
      </c>
      <c r="E189" s="119" t="s">
        <v>386</v>
      </c>
      <c r="F189" s="119" t="s">
        <v>387</v>
      </c>
      <c r="J189" s="120">
        <f>BK189</f>
        <v>0</v>
      </c>
      <c r="L189" s="117"/>
      <c r="M189" s="121"/>
      <c r="P189" s="122">
        <f>P190+P198</f>
        <v>0</v>
      </c>
      <c r="R189" s="122">
        <f>R190+R198</f>
        <v>0</v>
      </c>
      <c r="T189" s="123">
        <f>T190+T198</f>
        <v>0</v>
      </c>
      <c r="AR189" s="118" t="s">
        <v>81</v>
      </c>
      <c r="AT189" s="124" t="s">
        <v>72</v>
      </c>
      <c r="AU189" s="124" t="s">
        <v>73</v>
      </c>
      <c r="AY189" s="118" t="s">
        <v>124</v>
      </c>
      <c r="BK189" s="125">
        <f>BK190+BK198</f>
        <v>0</v>
      </c>
    </row>
    <row r="190" spans="2:65" s="11" customFormat="1" ht="22.9" customHeight="1" x14ac:dyDescent="0.2">
      <c r="B190" s="117"/>
      <c r="D190" s="118" t="s">
        <v>72</v>
      </c>
      <c r="E190" s="126" t="s">
        <v>297</v>
      </c>
      <c r="F190" s="126" t="s">
        <v>298</v>
      </c>
      <c r="J190" s="127">
        <f>BK190</f>
        <v>0</v>
      </c>
      <c r="L190" s="117"/>
      <c r="M190" s="121"/>
      <c r="P190" s="122">
        <f>SUM(P191:P197)</f>
        <v>0</v>
      </c>
      <c r="R190" s="122">
        <f>SUM(R191:R197)</f>
        <v>0</v>
      </c>
      <c r="T190" s="123">
        <f>SUM(T191:T197)</f>
        <v>0</v>
      </c>
      <c r="AR190" s="118" t="s">
        <v>81</v>
      </c>
      <c r="AT190" s="124" t="s">
        <v>72</v>
      </c>
      <c r="AU190" s="124" t="s">
        <v>81</v>
      </c>
      <c r="AY190" s="118" t="s">
        <v>124</v>
      </c>
      <c r="BK190" s="125">
        <f>SUM(BK191:BK197)</f>
        <v>0</v>
      </c>
    </row>
    <row r="191" spans="2:65" s="1" customFormat="1" ht="16.5" customHeight="1" x14ac:dyDescent="0.2">
      <c r="B191" s="128"/>
      <c r="C191" s="129" t="s">
        <v>388</v>
      </c>
      <c r="D191" s="129" t="s">
        <v>126</v>
      </c>
      <c r="E191" s="130" t="s">
        <v>371</v>
      </c>
      <c r="F191" s="131" t="s">
        <v>372</v>
      </c>
      <c r="G191" s="132" t="s">
        <v>234</v>
      </c>
      <c r="H191" s="133">
        <v>3</v>
      </c>
      <c r="I191" s="134">
        <v>0</v>
      </c>
      <c r="J191" s="134">
        <f t="shared" ref="J191:J197" si="30">ROUND(I191*H191,2)</f>
        <v>0</v>
      </c>
      <c r="K191" s="135"/>
      <c r="L191" s="28"/>
      <c r="M191" s="136" t="s">
        <v>1</v>
      </c>
      <c r="N191" s="137" t="s">
        <v>38</v>
      </c>
      <c r="O191" s="138">
        <v>0</v>
      </c>
      <c r="P191" s="138">
        <f t="shared" ref="P191:P197" si="31">O191*H191</f>
        <v>0</v>
      </c>
      <c r="Q191" s="138">
        <v>0</v>
      </c>
      <c r="R191" s="138">
        <f t="shared" ref="R191:R197" si="32">Q191*H191</f>
        <v>0</v>
      </c>
      <c r="S191" s="138">
        <v>0</v>
      </c>
      <c r="T191" s="139">
        <f t="shared" ref="T191:T197" si="33">S191*H191</f>
        <v>0</v>
      </c>
      <c r="AR191" s="140" t="s">
        <v>130</v>
      </c>
      <c r="AT191" s="140" t="s">
        <v>126</v>
      </c>
      <c r="AU191" s="140" t="s">
        <v>83</v>
      </c>
      <c r="AY191" s="16" t="s">
        <v>124</v>
      </c>
      <c r="BE191" s="141">
        <f t="shared" ref="BE191:BE197" si="34">IF(N191="základní",J191,0)</f>
        <v>0</v>
      </c>
      <c r="BF191" s="141">
        <f t="shared" ref="BF191:BF197" si="35">IF(N191="snížená",J191,0)</f>
        <v>0</v>
      </c>
      <c r="BG191" s="141">
        <f t="shared" ref="BG191:BG197" si="36">IF(N191="zákl. přenesená",J191,0)</f>
        <v>0</v>
      </c>
      <c r="BH191" s="141">
        <f t="shared" ref="BH191:BH197" si="37">IF(N191="sníž. přenesená",J191,0)</f>
        <v>0</v>
      </c>
      <c r="BI191" s="141">
        <f t="shared" ref="BI191:BI197" si="38">IF(N191="nulová",J191,0)</f>
        <v>0</v>
      </c>
      <c r="BJ191" s="16" t="s">
        <v>81</v>
      </c>
      <c r="BK191" s="141">
        <f t="shared" ref="BK191:BK197" si="39">ROUND(I191*H191,2)</f>
        <v>0</v>
      </c>
      <c r="BL191" s="16" t="s">
        <v>130</v>
      </c>
      <c r="BM191" s="140" t="s">
        <v>389</v>
      </c>
    </row>
    <row r="192" spans="2:65" s="1" customFormat="1" ht="16.5" customHeight="1" x14ac:dyDescent="0.2">
      <c r="B192" s="128"/>
      <c r="C192" s="129" t="s">
        <v>305</v>
      </c>
      <c r="D192" s="129" t="s">
        <v>126</v>
      </c>
      <c r="E192" s="130" t="s">
        <v>390</v>
      </c>
      <c r="F192" s="131" t="s">
        <v>391</v>
      </c>
      <c r="G192" s="132" t="s">
        <v>234</v>
      </c>
      <c r="H192" s="133">
        <v>6</v>
      </c>
      <c r="I192" s="134">
        <v>0</v>
      </c>
      <c r="J192" s="134">
        <f t="shared" si="30"/>
        <v>0</v>
      </c>
      <c r="K192" s="135"/>
      <c r="L192" s="28"/>
      <c r="M192" s="136" t="s">
        <v>1</v>
      </c>
      <c r="N192" s="137" t="s">
        <v>38</v>
      </c>
      <c r="O192" s="138">
        <v>0</v>
      </c>
      <c r="P192" s="138">
        <f t="shared" si="31"/>
        <v>0</v>
      </c>
      <c r="Q192" s="138">
        <v>0</v>
      </c>
      <c r="R192" s="138">
        <f t="shared" si="32"/>
        <v>0</v>
      </c>
      <c r="S192" s="138">
        <v>0</v>
      </c>
      <c r="T192" s="139">
        <f t="shared" si="33"/>
        <v>0</v>
      </c>
      <c r="AR192" s="140" t="s">
        <v>130</v>
      </c>
      <c r="AT192" s="140" t="s">
        <v>126</v>
      </c>
      <c r="AU192" s="140" t="s">
        <v>83</v>
      </c>
      <c r="AY192" s="16" t="s">
        <v>124</v>
      </c>
      <c r="BE192" s="141">
        <f t="shared" si="34"/>
        <v>0</v>
      </c>
      <c r="BF192" s="141">
        <f t="shared" si="35"/>
        <v>0</v>
      </c>
      <c r="BG192" s="141">
        <f t="shared" si="36"/>
        <v>0</v>
      </c>
      <c r="BH192" s="141">
        <f t="shared" si="37"/>
        <v>0</v>
      </c>
      <c r="BI192" s="141">
        <f t="shared" si="38"/>
        <v>0</v>
      </c>
      <c r="BJ192" s="16" t="s">
        <v>81</v>
      </c>
      <c r="BK192" s="141">
        <f t="shared" si="39"/>
        <v>0</v>
      </c>
      <c r="BL192" s="16" t="s">
        <v>130</v>
      </c>
      <c r="BM192" s="140" t="s">
        <v>392</v>
      </c>
    </row>
    <row r="193" spans="2:65" s="1" customFormat="1" ht="16.5" customHeight="1" x14ac:dyDescent="0.2">
      <c r="B193" s="128"/>
      <c r="C193" s="129" t="s">
        <v>393</v>
      </c>
      <c r="D193" s="129" t="s">
        <v>126</v>
      </c>
      <c r="E193" s="130" t="s">
        <v>394</v>
      </c>
      <c r="F193" s="131" t="s">
        <v>395</v>
      </c>
      <c r="G193" s="132" t="s">
        <v>234</v>
      </c>
      <c r="H193" s="133">
        <v>5</v>
      </c>
      <c r="I193" s="134">
        <v>0</v>
      </c>
      <c r="J193" s="134">
        <f t="shared" si="30"/>
        <v>0</v>
      </c>
      <c r="K193" s="135"/>
      <c r="L193" s="28"/>
      <c r="M193" s="136" t="s">
        <v>1</v>
      </c>
      <c r="N193" s="137" t="s">
        <v>38</v>
      </c>
      <c r="O193" s="138">
        <v>0</v>
      </c>
      <c r="P193" s="138">
        <f t="shared" si="31"/>
        <v>0</v>
      </c>
      <c r="Q193" s="138">
        <v>0</v>
      </c>
      <c r="R193" s="138">
        <f t="shared" si="32"/>
        <v>0</v>
      </c>
      <c r="S193" s="138">
        <v>0</v>
      </c>
      <c r="T193" s="139">
        <f t="shared" si="33"/>
        <v>0</v>
      </c>
      <c r="AR193" s="140" t="s">
        <v>130</v>
      </c>
      <c r="AT193" s="140" t="s">
        <v>126</v>
      </c>
      <c r="AU193" s="140" t="s">
        <v>83</v>
      </c>
      <c r="AY193" s="16" t="s">
        <v>124</v>
      </c>
      <c r="BE193" s="141">
        <f t="shared" si="34"/>
        <v>0</v>
      </c>
      <c r="BF193" s="141">
        <f t="shared" si="35"/>
        <v>0</v>
      </c>
      <c r="BG193" s="141">
        <f t="shared" si="36"/>
        <v>0</v>
      </c>
      <c r="BH193" s="141">
        <f t="shared" si="37"/>
        <v>0</v>
      </c>
      <c r="BI193" s="141">
        <f t="shared" si="38"/>
        <v>0</v>
      </c>
      <c r="BJ193" s="16" t="s">
        <v>81</v>
      </c>
      <c r="BK193" s="141">
        <f t="shared" si="39"/>
        <v>0</v>
      </c>
      <c r="BL193" s="16" t="s">
        <v>130</v>
      </c>
      <c r="BM193" s="140" t="s">
        <v>396</v>
      </c>
    </row>
    <row r="194" spans="2:65" s="1" customFormat="1" ht="16.5" customHeight="1" x14ac:dyDescent="0.2">
      <c r="B194" s="128"/>
      <c r="C194" s="129" t="s">
        <v>309</v>
      </c>
      <c r="D194" s="129" t="s">
        <v>126</v>
      </c>
      <c r="E194" s="130" t="s">
        <v>367</v>
      </c>
      <c r="F194" s="131" t="s">
        <v>368</v>
      </c>
      <c r="G194" s="132" t="s">
        <v>234</v>
      </c>
      <c r="H194" s="133">
        <v>23</v>
      </c>
      <c r="I194" s="134">
        <v>0</v>
      </c>
      <c r="J194" s="134">
        <f t="shared" si="30"/>
        <v>0</v>
      </c>
      <c r="K194" s="135"/>
      <c r="L194" s="28"/>
      <c r="M194" s="136" t="s">
        <v>1</v>
      </c>
      <c r="N194" s="137" t="s">
        <v>38</v>
      </c>
      <c r="O194" s="138">
        <v>0</v>
      </c>
      <c r="P194" s="138">
        <f t="shared" si="31"/>
        <v>0</v>
      </c>
      <c r="Q194" s="138">
        <v>0</v>
      </c>
      <c r="R194" s="138">
        <f t="shared" si="32"/>
        <v>0</v>
      </c>
      <c r="S194" s="138">
        <v>0</v>
      </c>
      <c r="T194" s="139">
        <f t="shared" si="33"/>
        <v>0</v>
      </c>
      <c r="AR194" s="140" t="s">
        <v>130</v>
      </c>
      <c r="AT194" s="140" t="s">
        <v>126</v>
      </c>
      <c r="AU194" s="140" t="s">
        <v>83</v>
      </c>
      <c r="AY194" s="16" t="s">
        <v>124</v>
      </c>
      <c r="BE194" s="141">
        <f t="shared" si="34"/>
        <v>0</v>
      </c>
      <c r="BF194" s="141">
        <f t="shared" si="35"/>
        <v>0</v>
      </c>
      <c r="BG194" s="141">
        <f t="shared" si="36"/>
        <v>0</v>
      </c>
      <c r="BH194" s="141">
        <f t="shared" si="37"/>
        <v>0</v>
      </c>
      <c r="BI194" s="141">
        <f t="shared" si="38"/>
        <v>0</v>
      </c>
      <c r="BJ194" s="16" t="s">
        <v>81</v>
      </c>
      <c r="BK194" s="141">
        <f t="shared" si="39"/>
        <v>0</v>
      </c>
      <c r="BL194" s="16" t="s">
        <v>130</v>
      </c>
      <c r="BM194" s="140" t="s">
        <v>397</v>
      </c>
    </row>
    <row r="195" spans="2:65" s="1" customFormat="1" ht="16.5" customHeight="1" x14ac:dyDescent="0.2">
      <c r="B195" s="128"/>
      <c r="C195" s="129" t="s">
        <v>398</v>
      </c>
      <c r="D195" s="129" t="s">
        <v>126</v>
      </c>
      <c r="E195" s="130" t="s">
        <v>334</v>
      </c>
      <c r="F195" s="131" t="s">
        <v>335</v>
      </c>
      <c r="G195" s="132" t="s">
        <v>234</v>
      </c>
      <c r="H195" s="133">
        <v>2</v>
      </c>
      <c r="I195" s="134">
        <v>0</v>
      </c>
      <c r="J195" s="134">
        <f t="shared" si="30"/>
        <v>0</v>
      </c>
      <c r="K195" s="135"/>
      <c r="L195" s="28"/>
      <c r="M195" s="136" t="s">
        <v>1</v>
      </c>
      <c r="N195" s="137" t="s">
        <v>38</v>
      </c>
      <c r="O195" s="138">
        <v>0</v>
      </c>
      <c r="P195" s="138">
        <f t="shared" si="31"/>
        <v>0</v>
      </c>
      <c r="Q195" s="138">
        <v>0</v>
      </c>
      <c r="R195" s="138">
        <f t="shared" si="32"/>
        <v>0</v>
      </c>
      <c r="S195" s="138">
        <v>0</v>
      </c>
      <c r="T195" s="139">
        <f t="shared" si="33"/>
        <v>0</v>
      </c>
      <c r="AR195" s="140" t="s">
        <v>130</v>
      </c>
      <c r="AT195" s="140" t="s">
        <v>126</v>
      </c>
      <c r="AU195" s="140" t="s">
        <v>83</v>
      </c>
      <c r="AY195" s="16" t="s">
        <v>124</v>
      </c>
      <c r="BE195" s="141">
        <f t="shared" si="34"/>
        <v>0</v>
      </c>
      <c r="BF195" s="141">
        <f t="shared" si="35"/>
        <v>0</v>
      </c>
      <c r="BG195" s="141">
        <f t="shared" si="36"/>
        <v>0</v>
      </c>
      <c r="BH195" s="141">
        <f t="shared" si="37"/>
        <v>0</v>
      </c>
      <c r="BI195" s="141">
        <f t="shared" si="38"/>
        <v>0</v>
      </c>
      <c r="BJ195" s="16" t="s">
        <v>81</v>
      </c>
      <c r="BK195" s="141">
        <f t="shared" si="39"/>
        <v>0</v>
      </c>
      <c r="BL195" s="16" t="s">
        <v>130</v>
      </c>
      <c r="BM195" s="140" t="s">
        <v>399</v>
      </c>
    </row>
    <row r="196" spans="2:65" s="1" customFormat="1" ht="16.5" customHeight="1" x14ac:dyDescent="0.2">
      <c r="B196" s="128"/>
      <c r="C196" s="129" t="s">
        <v>314</v>
      </c>
      <c r="D196" s="129" t="s">
        <v>126</v>
      </c>
      <c r="E196" s="130" t="s">
        <v>400</v>
      </c>
      <c r="F196" s="131" t="s">
        <v>401</v>
      </c>
      <c r="G196" s="132" t="s">
        <v>234</v>
      </c>
      <c r="H196" s="133">
        <v>2</v>
      </c>
      <c r="I196" s="134">
        <v>0</v>
      </c>
      <c r="J196" s="134">
        <f t="shared" si="30"/>
        <v>0</v>
      </c>
      <c r="K196" s="135"/>
      <c r="L196" s="28"/>
      <c r="M196" s="136" t="s">
        <v>1</v>
      </c>
      <c r="N196" s="137" t="s">
        <v>38</v>
      </c>
      <c r="O196" s="138">
        <v>0</v>
      </c>
      <c r="P196" s="138">
        <f t="shared" si="31"/>
        <v>0</v>
      </c>
      <c r="Q196" s="138">
        <v>0</v>
      </c>
      <c r="R196" s="138">
        <f t="shared" si="32"/>
        <v>0</v>
      </c>
      <c r="S196" s="138">
        <v>0</v>
      </c>
      <c r="T196" s="139">
        <f t="shared" si="33"/>
        <v>0</v>
      </c>
      <c r="AR196" s="140" t="s">
        <v>130</v>
      </c>
      <c r="AT196" s="140" t="s">
        <v>126</v>
      </c>
      <c r="AU196" s="140" t="s">
        <v>83</v>
      </c>
      <c r="AY196" s="16" t="s">
        <v>124</v>
      </c>
      <c r="BE196" s="141">
        <f t="shared" si="34"/>
        <v>0</v>
      </c>
      <c r="BF196" s="141">
        <f t="shared" si="35"/>
        <v>0</v>
      </c>
      <c r="BG196" s="141">
        <f t="shared" si="36"/>
        <v>0</v>
      </c>
      <c r="BH196" s="141">
        <f t="shared" si="37"/>
        <v>0</v>
      </c>
      <c r="BI196" s="141">
        <f t="shared" si="38"/>
        <v>0</v>
      </c>
      <c r="BJ196" s="16" t="s">
        <v>81</v>
      </c>
      <c r="BK196" s="141">
        <f t="shared" si="39"/>
        <v>0</v>
      </c>
      <c r="BL196" s="16" t="s">
        <v>130</v>
      </c>
      <c r="BM196" s="140" t="s">
        <v>402</v>
      </c>
    </row>
    <row r="197" spans="2:65" s="1" customFormat="1" ht="16.5" customHeight="1" x14ac:dyDescent="0.2">
      <c r="B197" s="128"/>
      <c r="C197" s="129" t="s">
        <v>403</v>
      </c>
      <c r="D197" s="129" t="s">
        <v>126</v>
      </c>
      <c r="E197" s="130" t="s">
        <v>404</v>
      </c>
      <c r="F197" s="131" t="s">
        <v>405</v>
      </c>
      <c r="G197" s="132" t="s">
        <v>234</v>
      </c>
      <c r="H197" s="133">
        <v>3</v>
      </c>
      <c r="I197" s="134">
        <v>0</v>
      </c>
      <c r="J197" s="134">
        <f t="shared" si="30"/>
        <v>0</v>
      </c>
      <c r="K197" s="135"/>
      <c r="L197" s="28"/>
      <c r="M197" s="136" t="s">
        <v>1</v>
      </c>
      <c r="N197" s="137" t="s">
        <v>38</v>
      </c>
      <c r="O197" s="138">
        <v>0</v>
      </c>
      <c r="P197" s="138">
        <f t="shared" si="31"/>
        <v>0</v>
      </c>
      <c r="Q197" s="138">
        <v>0</v>
      </c>
      <c r="R197" s="138">
        <f t="shared" si="32"/>
        <v>0</v>
      </c>
      <c r="S197" s="138">
        <v>0</v>
      </c>
      <c r="T197" s="139">
        <f t="shared" si="33"/>
        <v>0</v>
      </c>
      <c r="AR197" s="140" t="s">
        <v>130</v>
      </c>
      <c r="AT197" s="140" t="s">
        <v>126</v>
      </c>
      <c r="AU197" s="140" t="s">
        <v>83</v>
      </c>
      <c r="AY197" s="16" t="s">
        <v>124</v>
      </c>
      <c r="BE197" s="141">
        <f t="shared" si="34"/>
        <v>0</v>
      </c>
      <c r="BF197" s="141">
        <f t="shared" si="35"/>
        <v>0</v>
      </c>
      <c r="BG197" s="141">
        <f t="shared" si="36"/>
        <v>0</v>
      </c>
      <c r="BH197" s="141">
        <f t="shared" si="37"/>
        <v>0</v>
      </c>
      <c r="BI197" s="141">
        <f t="shared" si="38"/>
        <v>0</v>
      </c>
      <c r="BJ197" s="16" t="s">
        <v>81</v>
      </c>
      <c r="BK197" s="141">
        <f t="shared" si="39"/>
        <v>0</v>
      </c>
      <c r="BL197" s="16" t="s">
        <v>130</v>
      </c>
      <c r="BM197" s="140" t="s">
        <v>406</v>
      </c>
    </row>
    <row r="198" spans="2:65" s="11" customFormat="1" ht="22.9" customHeight="1" x14ac:dyDescent="0.2">
      <c r="B198" s="117"/>
      <c r="D198" s="118" t="s">
        <v>72</v>
      </c>
      <c r="E198" s="126" t="s">
        <v>310</v>
      </c>
      <c r="F198" s="126" t="s">
        <v>311</v>
      </c>
      <c r="J198" s="127">
        <f>BK198</f>
        <v>0</v>
      </c>
      <c r="L198" s="117"/>
      <c r="M198" s="121"/>
      <c r="P198" s="122">
        <f>SUM(P199:P201)</f>
        <v>0</v>
      </c>
      <c r="R198" s="122">
        <f>SUM(R199:R201)</f>
        <v>0</v>
      </c>
      <c r="T198" s="123">
        <f>SUM(T199:T201)</f>
        <v>0</v>
      </c>
      <c r="AR198" s="118" t="s">
        <v>81</v>
      </c>
      <c r="AT198" s="124" t="s">
        <v>72</v>
      </c>
      <c r="AU198" s="124" t="s">
        <v>81</v>
      </c>
      <c r="AY198" s="118" t="s">
        <v>124</v>
      </c>
      <c r="BK198" s="125">
        <f>SUM(BK199:BK201)</f>
        <v>0</v>
      </c>
    </row>
    <row r="199" spans="2:65" s="1" customFormat="1" ht="16.5" customHeight="1" x14ac:dyDescent="0.2">
      <c r="B199" s="128"/>
      <c r="C199" s="129" t="s">
        <v>318</v>
      </c>
      <c r="D199" s="129" t="s">
        <v>126</v>
      </c>
      <c r="E199" s="130" t="s">
        <v>312</v>
      </c>
      <c r="F199" s="131" t="s">
        <v>313</v>
      </c>
      <c r="G199" s="132" t="s">
        <v>234</v>
      </c>
      <c r="H199" s="133">
        <v>40</v>
      </c>
      <c r="I199" s="134">
        <v>0</v>
      </c>
      <c r="J199" s="134">
        <f>ROUND(I199*H199,2)</f>
        <v>0</v>
      </c>
      <c r="K199" s="135"/>
      <c r="L199" s="28"/>
      <c r="M199" s="136" t="s">
        <v>1</v>
      </c>
      <c r="N199" s="137" t="s">
        <v>38</v>
      </c>
      <c r="O199" s="138">
        <v>0</v>
      </c>
      <c r="P199" s="138">
        <f>O199*H199</f>
        <v>0</v>
      </c>
      <c r="Q199" s="138">
        <v>0</v>
      </c>
      <c r="R199" s="138">
        <f>Q199*H199</f>
        <v>0</v>
      </c>
      <c r="S199" s="138">
        <v>0</v>
      </c>
      <c r="T199" s="139">
        <f>S199*H199</f>
        <v>0</v>
      </c>
      <c r="AR199" s="140" t="s">
        <v>130</v>
      </c>
      <c r="AT199" s="140" t="s">
        <v>126</v>
      </c>
      <c r="AU199" s="140" t="s">
        <v>83</v>
      </c>
      <c r="AY199" s="16" t="s">
        <v>124</v>
      </c>
      <c r="BE199" s="141">
        <f>IF(N199="základní",J199,0)</f>
        <v>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6" t="s">
        <v>81</v>
      </c>
      <c r="BK199" s="141">
        <f>ROUND(I199*H199,2)</f>
        <v>0</v>
      </c>
      <c r="BL199" s="16" t="s">
        <v>130</v>
      </c>
      <c r="BM199" s="140" t="s">
        <v>407</v>
      </c>
    </row>
    <row r="200" spans="2:65" s="1" customFormat="1" ht="16.5" customHeight="1" x14ac:dyDescent="0.2">
      <c r="B200" s="128"/>
      <c r="C200" s="129" t="s">
        <v>408</v>
      </c>
      <c r="D200" s="129" t="s">
        <v>126</v>
      </c>
      <c r="E200" s="130" t="s">
        <v>316</v>
      </c>
      <c r="F200" s="131" t="s">
        <v>317</v>
      </c>
      <c r="G200" s="132" t="s">
        <v>234</v>
      </c>
      <c r="H200" s="133">
        <v>50</v>
      </c>
      <c r="I200" s="134">
        <v>0</v>
      </c>
      <c r="J200" s="134">
        <f>ROUND(I200*H200,2)</f>
        <v>0</v>
      </c>
      <c r="K200" s="135"/>
      <c r="L200" s="28"/>
      <c r="M200" s="136" t="s">
        <v>1</v>
      </c>
      <c r="N200" s="137" t="s">
        <v>38</v>
      </c>
      <c r="O200" s="138">
        <v>0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130</v>
      </c>
      <c r="AT200" s="140" t="s">
        <v>126</v>
      </c>
      <c r="AU200" s="140" t="s">
        <v>83</v>
      </c>
      <c r="AY200" s="16" t="s">
        <v>124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81</v>
      </c>
      <c r="BK200" s="141">
        <f>ROUND(I200*H200,2)</f>
        <v>0</v>
      </c>
      <c r="BL200" s="16" t="s">
        <v>130</v>
      </c>
      <c r="BM200" s="140" t="s">
        <v>409</v>
      </c>
    </row>
    <row r="201" spans="2:65" s="1" customFormat="1" ht="16.5" customHeight="1" x14ac:dyDescent="0.2">
      <c r="B201" s="128"/>
      <c r="C201" s="129" t="s">
        <v>321</v>
      </c>
      <c r="D201" s="129" t="s">
        <v>126</v>
      </c>
      <c r="E201" s="130" t="s">
        <v>410</v>
      </c>
      <c r="F201" s="131" t="s">
        <v>411</v>
      </c>
      <c r="G201" s="132" t="s">
        <v>234</v>
      </c>
      <c r="H201" s="133">
        <v>10</v>
      </c>
      <c r="I201" s="134">
        <v>0</v>
      </c>
      <c r="J201" s="134">
        <f>ROUND(I201*H201,2)</f>
        <v>0</v>
      </c>
      <c r="K201" s="135"/>
      <c r="L201" s="28"/>
      <c r="M201" s="136" t="s">
        <v>1</v>
      </c>
      <c r="N201" s="137" t="s">
        <v>38</v>
      </c>
      <c r="O201" s="138">
        <v>0</v>
      </c>
      <c r="P201" s="138">
        <f>O201*H201</f>
        <v>0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130</v>
      </c>
      <c r="AT201" s="140" t="s">
        <v>126</v>
      </c>
      <c r="AU201" s="140" t="s">
        <v>83</v>
      </c>
      <c r="AY201" s="16" t="s">
        <v>124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6" t="s">
        <v>81</v>
      </c>
      <c r="BK201" s="141">
        <f>ROUND(I201*H201,2)</f>
        <v>0</v>
      </c>
      <c r="BL201" s="16" t="s">
        <v>130</v>
      </c>
      <c r="BM201" s="140" t="s">
        <v>412</v>
      </c>
    </row>
    <row r="202" spans="2:65" s="11" customFormat="1" ht="25.9" customHeight="1" x14ac:dyDescent="0.2">
      <c r="B202" s="117"/>
      <c r="D202" s="118" t="s">
        <v>72</v>
      </c>
      <c r="E202" s="119" t="s">
        <v>413</v>
      </c>
      <c r="F202" s="119" t="s">
        <v>414</v>
      </c>
      <c r="J202" s="120">
        <f>BK202</f>
        <v>0</v>
      </c>
      <c r="L202" s="117"/>
      <c r="M202" s="121"/>
      <c r="P202" s="122">
        <f>P203+SUM(P204:P207)</f>
        <v>0</v>
      </c>
      <c r="R202" s="122">
        <f>R203+SUM(R204:R207)</f>
        <v>0</v>
      </c>
      <c r="T202" s="123">
        <f>T203+SUM(T204:T207)</f>
        <v>0</v>
      </c>
      <c r="AR202" s="118" t="s">
        <v>81</v>
      </c>
      <c r="AT202" s="124" t="s">
        <v>72</v>
      </c>
      <c r="AU202" s="124" t="s">
        <v>73</v>
      </c>
      <c r="AY202" s="118" t="s">
        <v>124</v>
      </c>
      <c r="BK202" s="125">
        <f>BK203+SUM(BK204:BK207)</f>
        <v>0</v>
      </c>
    </row>
    <row r="203" spans="2:65" s="1" customFormat="1" ht="16.5" customHeight="1" x14ac:dyDescent="0.2">
      <c r="B203" s="128"/>
      <c r="C203" s="129" t="s">
        <v>415</v>
      </c>
      <c r="D203" s="129" t="s">
        <v>126</v>
      </c>
      <c r="E203" s="130" t="s">
        <v>416</v>
      </c>
      <c r="F203" s="131" t="s">
        <v>417</v>
      </c>
      <c r="G203" s="132" t="s">
        <v>418</v>
      </c>
      <c r="H203" s="133">
        <v>1</v>
      </c>
      <c r="I203" s="134">
        <v>0</v>
      </c>
      <c r="J203" s="134">
        <f>ROUND(I203*H203,2)</f>
        <v>0</v>
      </c>
      <c r="K203" s="135"/>
      <c r="L203" s="28"/>
      <c r="M203" s="136" t="s">
        <v>1</v>
      </c>
      <c r="N203" s="137" t="s">
        <v>38</v>
      </c>
      <c r="O203" s="138">
        <v>0</v>
      </c>
      <c r="P203" s="138">
        <f>O203*H203</f>
        <v>0</v>
      </c>
      <c r="Q203" s="138">
        <v>0</v>
      </c>
      <c r="R203" s="138">
        <f>Q203*H203</f>
        <v>0</v>
      </c>
      <c r="S203" s="138">
        <v>0</v>
      </c>
      <c r="T203" s="139">
        <f>S203*H203</f>
        <v>0</v>
      </c>
      <c r="AR203" s="140" t="s">
        <v>130</v>
      </c>
      <c r="AT203" s="140" t="s">
        <v>126</v>
      </c>
      <c r="AU203" s="140" t="s">
        <v>81</v>
      </c>
      <c r="AY203" s="16" t="s">
        <v>124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6" t="s">
        <v>81</v>
      </c>
      <c r="BK203" s="141">
        <f>ROUND(I203*H203,2)</f>
        <v>0</v>
      </c>
      <c r="BL203" s="16" t="s">
        <v>130</v>
      </c>
      <c r="BM203" s="140" t="s">
        <v>419</v>
      </c>
    </row>
    <row r="204" spans="2:65" s="1" customFormat="1" ht="16.5" customHeight="1" x14ac:dyDescent="0.2">
      <c r="B204" s="128"/>
      <c r="C204" s="129" t="s">
        <v>329</v>
      </c>
      <c r="D204" s="129" t="s">
        <v>126</v>
      </c>
      <c r="E204" s="130" t="s">
        <v>420</v>
      </c>
      <c r="F204" s="131" t="s">
        <v>421</v>
      </c>
      <c r="G204" s="132" t="s">
        <v>418</v>
      </c>
      <c r="H204" s="133">
        <v>1</v>
      </c>
      <c r="I204" s="134">
        <v>0</v>
      </c>
      <c r="J204" s="134">
        <f>ROUND(I204*H204,2)</f>
        <v>0</v>
      </c>
      <c r="K204" s="135"/>
      <c r="L204" s="28"/>
      <c r="M204" s="136" t="s">
        <v>1</v>
      </c>
      <c r="N204" s="137" t="s">
        <v>38</v>
      </c>
      <c r="O204" s="138">
        <v>0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130</v>
      </c>
      <c r="AT204" s="140" t="s">
        <v>126</v>
      </c>
      <c r="AU204" s="140" t="s">
        <v>81</v>
      </c>
      <c r="AY204" s="16" t="s">
        <v>124</v>
      </c>
      <c r="BE204" s="141">
        <f>IF(N204="základní",J204,0)</f>
        <v>0</v>
      </c>
      <c r="BF204" s="141">
        <f>IF(N204="snížená",J204,0)</f>
        <v>0</v>
      </c>
      <c r="BG204" s="141">
        <f>IF(N204="zákl. přenesená",J204,0)</f>
        <v>0</v>
      </c>
      <c r="BH204" s="141">
        <f>IF(N204="sníž. přenesená",J204,0)</f>
        <v>0</v>
      </c>
      <c r="BI204" s="141">
        <f>IF(N204="nulová",J204,0)</f>
        <v>0</v>
      </c>
      <c r="BJ204" s="16" t="s">
        <v>81</v>
      </c>
      <c r="BK204" s="141">
        <f>ROUND(I204*H204,2)</f>
        <v>0</v>
      </c>
      <c r="BL204" s="16" t="s">
        <v>130</v>
      </c>
      <c r="BM204" s="140" t="s">
        <v>422</v>
      </c>
    </row>
    <row r="205" spans="2:65" s="1" customFormat="1" ht="16.5" customHeight="1" x14ac:dyDescent="0.2">
      <c r="B205" s="128"/>
      <c r="C205" s="129" t="s">
        <v>423</v>
      </c>
      <c r="D205" s="129" t="s">
        <v>126</v>
      </c>
      <c r="E205" s="130" t="s">
        <v>424</v>
      </c>
      <c r="F205" s="131" t="s">
        <v>425</v>
      </c>
      <c r="G205" s="132" t="s">
        <v>418</v>
      </c>
      <c r="H205" s="133">
        <v>1</v>
      </c>
      <c r="I205" s="134">
        <v>0</v>
      </c>
      <c r="J205" s="134">
        <f>ROUND(I205*H205,2)</f>
        <v>0</v>
      </c>
      <c r="K205" s="135"/>
      <c r="L205" s="28"/>
      <c r="M205" s="136" t="s">
        <v>1</v>
      </c>
      <c r="N205" s="137" t="s">
        <v>38</v>
      </c>
      <c r="O205" s="138">
        <v>0</v>
      </c>
      <c r="P205" s="138">
        <f>O205*H205</f>
        <v>0</v>
      </c>
      <c r="Q205" s="138">
        <v>0</v>
      </c>
      <c r="R205" s="138">
        <f>Q205*H205</f>
        <v>0</v>
      </c>
      <c r="S205" s="138">
        <v>0</v>
      </c>
      <c r="T205" s="139">
        <f>S205*H205</f>
        <v>0</v>
      </c>
      <c r="AR205" s="140" t="s">
        <v>130</v>
      </c>
      <c r="AT205" s="140" t="s">
        <v>126</v>
      </c>
      <c r="AU205" s="140" t="s">
        <v>81</v>
      </c>
      <c r="AY205" s="16" t="s">
        <v>124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6" t="s">
        <v>81</v>
      </c>
      <c r="BK205" s="141">
        <f>ROUND(I205*H205,2)</f>
        <v>0</v>
      </c>
      <c r="BL205" s="16" t="s">
        <v>130</v>
      </c>
      <c r="BM205" s="140" t="s">
        <v>426</v>
      </c>
    </row>
    <row r="206" spans="2:65" s="1" customFormat="1" ht="16.5" customHeight="1" x14ac:dyDescent="0.2">
      <c r="B206" s="128"/>
      <c r="C206" s="129" t="s">
        <v>332</v>
      </c>
      <c r="D206" s="129" t="s">
        <v>126</v>
      </c>
      <c r="E206" s="130" t="s">
        <v>427</v>
      </c>
      <c r="F206" s="131" t="s">
        <v>428</v>
      </c>
      <c r="G206" s="132" t="s">
        <v>418</v>
      </c>
      <c r="H206" s="133">
        <v>1</v>
      </c>
      <c r="I206" s="134">
        <v>0</v>
      </c>
      <c r="J206" s="134">
        <f>ROUND(I206*H206,2)</f>
        <v>0</v>
      </c>
      <c r="K206" s="135"/>
      <c r="L206" s="28"/>
      <c r="M206" s="136" t="s">
        <v>1</v>
      </c>
      <c r="N206" s="137" t="s">
        <v>38</v>
      </c>
      <c r="O206" s="138">
        <v>0</v>
      </c>
      <c r="P206" s="138">
        <f>O206*H206</f>
        <v>0</v>
      </c>
      <c r="Q206" s="138">
        <v>0</v>
      </c>
      <c r="R206" s="138">
        <f>Q206*H206</f>
        <v>0</v>
      </c>
      <c r="S206" s="138">
        <v>0</v>
      </c>
      <c r="T206" s="139">
        <f>S206*H206</f>
        <v>0</v>
      </c>
      <c r="AR206" s="140" t="s">
        <v>130</v>
      </c>
      <c r="AT206" s="140" t="s">
        <v>126</v>
      </c>
      <c r="AU206" s="140" t="s">
        <v>81</v>
      </c>
      <c r="AY206" s="16" t="s">
        <v>124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6" t="s">
        <v>81</v>
      </c>
      <c r="BK206" s="141">
        <f>ROUND(I206*H206,2)</f>
        <v>0</v>
      </c>
      <c r="BL206" s="16" t="s">
        <v>130</v>
      </c>
      <c r="BM206" s="140" t="s">
        <v>429</v>
      </c>
    </row>
    <row r="207" spans="2:65" s="11" customFormat="1" ht="22.9" customHeight="1" x14ac:dyDescent="0.2">
      <c r="B207" s="117"/>
      <c r="D207" s="118" t="s">
        <v>72</v>
      </c>
      <c r="E207" s="126" t="s">
        <v>430</v>
      </c>
      <c r="F207" s="126" t="s">
        <v>431</v>
      </c>
      <c r="J207" s="127">
        <f>BK207</f>
        <v>0</v>
      </c>
      <c r="L207" s="117"/>
      <c r="M207" s="121"/>
      <c r="P207" s="122">
        <f>P208+SUM(P209:P228)</f>
        <v>0</v>
      </c>
      <c r="R207" s="122">
        <f>R208+SUM(R209:R228)</f>
        <v>0</v>
      </c>
      <c r="T207" s="123">
        <f>T208+SUM(T209:T228)</f>
        <v>0</v>
      </c>
      <c r="AR207" s="118" t="s">
        <v>81</v>
      </c>
      <c r="AT207" s="124" t="s">
        <v>72</v>
      </c>
      <c r="AU207" s="124" t="s">
        <v>81</v>
      </c>
      <c r="AY207" s="118" t="s">
        <v>124</v>
      </c>
      <c r="BK207" s="125">
        <f>BK208+SUM(BK209:BK228)</f>
        <v>0</v>
      </c>
    </row>
    <row r="208" spans="2:65" s="1" customFormat="1" ht="21.75" customHeight="1" x14ac:dyDescent="0.2">
      <c r="B208" s="128"/>
      <c r="C208" s="129" t="s">
        <v>432</v>
      </c>
      <c r="D208" s="129" t="s">
        <v>126</v>
      </c>
      <c r="E208" s="130" t="s">
        <v>433</v>
      </c>
      <c r="F208" s="131" t="s">
        <v>434</v>
      </c>
      <c r="G208" s="132" t="s">
        <v>234</v>
      </c>
      <c r="H208" s="133">
        <v>243</v>
      </c>
      <c r="I208" s="134">
        <v>0</v>
      </c>
      <c r="J208" s="134">
        <f>ROUND(I208*H208,2)</f>
        <v>0</v>
      </c>
      <c r="K208" s="135"/>
      <c r="L208" s="28"/>
      <c r="M208" s="136" t="s">
        <v>1</v>
      </c>
      <c r="N208" s="137" t="s">
        <v>38</v>
      </c>
      <c r="O208" s="138">
        <v>0</v>
      </c>
      <c r="P208" s="138">
        <f>O208*H208</f>
        <v>0</v>
      </c>
      <c r="Q208" s="138">
        <v>0</v>
      </c>
      <c r="R208" s="138">
        <f>Q208*H208</f>
        <v>0</v>
      </c>
      <c r="S208" s="138">
        <v>0</v>
      </c>
      <c r="T208" s="139">
        <f>S208*H208</f>
        <v>0</v>
      </c>
      <c r="AR208" s="140" t="s">
        <v>130</v>
      </c>
      <c r="AT208" s="140" t="s">
        <v>126</v>
      </c>
      <c r="AU208" s="140" t="s">
        <v>83</v>
      </c>
      <c r="AY208" s="16" t="s">
        <v>124</v>
      </c>
      <c r="BE208" s="141">
        <f>IF(N208="základní",J208,0)</f>
        <v>0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6" t="s">
        <v>81</v>
      </c>
      <c r="BK208" s="141">
        <f>ROUND(I208*H208,2)</f>
        <v>0</v>
      </c>
      <c r="BL208" s="16" t="s">
        <v>130</v>
      </c>
      <c r="BM208" s="140" t="s">
        <v>435</v>
      </c>
    </row>
    <row r="209" spans="2:65" s="13" customFormat="1" x14ac:dyDescent="0.2">
      <c r="B209" s="148"/>
      <c r="D209" s="143" t="s">
        <v>135</v>
      </c>
      <c r="E209" s="149" t="s">
        <v>1</v>
      </c>
      <c r="F209" s="150" t="s">
        <v>436</v>
      </c>
      <c r="H209" s="151">
        <v>243</v>
      </c>
      <c r="L209" s="148"/>
      <c r="M209" s="152"/>
      <c r="T209" s="153"/>
      <c r="AT209" s="149" t="s">
        <v>135</v>
      </c>
      <c r="AU209" s="149" t="s">
        <v>83</v>
      </c>
      <c r="AV209" s="13" t="s">
        <v>83</v>
      </c>
      <c r="AW209" s="13" t="s">
        <v>30</v>
      </c>
      <c r="AX209" s="13" t="s">
        <v>73</v>
      </c>
      <c r="AY209" s="149" t="s">
        <v>124</v>
      </c>
    </row>
    <row r="210" spans="2:65" s="14" customFormat="1" x14ac:dyDescent="0.2">
      <c r="B210" s="154"/>
      <c r="D210" s="143" t="s">
        <v>135</v>
      </c>
      <c r="E210" s="155" t="s">
        <v>1</v>
      </c>
      <c r="F210" s="156" t="s">
        <v>138</v>
      </c>
      <c r="H210" s="157">
        <v>243</v>
      </c>
      <c r="L210" s="154"/>
      <c r="M210" s="158"/>
      <c r="T210" s="159"/>
      <c r="AT210" s="155" t="s">
        <v>135</v>
      </c>
      <c r="AU210" s="155" t="s">
        <v>83</v>
      </c>
      <c r="AV210" s="14" t="s">
        <v>130</v>
      </c>
      <c r="AW210" s="14" t="s">
        <v>30</v>
      </c>
      <c r="AX210" s="14" t="s">
        <v>81</v>
      </c>
      <c r="AY210" s="155" t="s">
        <v>124</v>
      </c>
    </row>
    <row r="211" spans="2:65" s="1" customFormat="1" ht="16.5" customHeight="1" x14ac:dyDescent="0.2">
      <c r="B211" s="128"/>
      <c r="C211" s="129" t="s">
        <v>336</v>
      </c>
      <c r="D211" s="129" t="s">
        <v>126</v>
      </c>
      <c r="E211" s="130" t="s">
        <v>437</v>
      </c>
      <c r="F211" s="131" t="s">
        <v>438</v>
      </c>
      <c r="G211" s="132" t="s">
        <v>234</v>
      </c>
      <c r="H211" s="133">
        <v>324</v>
      </c>
      <c r="I211" s="134">
        <v>0</v>
      </c>
      <c r="J211" s="134">
        <f>ROUND(I211*H211,2)</f>
        <v>0</v>
      </c>
      <c r="K211" s="135"/>
      <c r="L211" s="28"/>
      <c r="M211" s="136" t="s">
        <v>1</v>
      </c>
      <c r="N211" s="137" t="s">
        <v>38</v>
      </c>
      <c r="O211" s="138">
        <v>0</v>
      </c>
      <c r="P211" s="138">
        <f>O211*H211</f>
        <v>0</v>
      </c>
      <c r="Q211" s="138">
        <v>0</v>
      </c>
      <c r="R211" s="138">
        <f>Q211*H211</f>
        <v>0</v>
      </c>
      <c r="S211" s="138">
        <v>0</v>
      </c>
      <c r="T211" s="139">
        <f>S211*H211</f>
        <v>0</v>
      </c>
      <c r="AR211" s="140" t="s">
        <v>130</v>
      </c>
      <c r="AT211" s="140" t="s">
        <v>126</v>
      </c>
      <c r="AU211" s="140" t="s">
        <v>83</v>
      </c>
      <c r="AY211" s="16" t="s">
        <v>124</v>
      </c>
      <c r="BE211" s="141">
        <f>IF(N211="základní",J211,0)</f>
        <v>0</v>
      </c>
      <c r="BF211" s="141">
        <f>IF(N211="snížená",J211,0)</f>
        <v>0</v>
      </c>
      <c r="BG211" s="141">
        <f>IF(N211="zákl. přenesená",J211,0)</f>
        <v>0</v>
      </c>
      <c r="BH211" s="141">
        <f>IF(N211="sníž. přenesená",J211,0)</f>
        <v>0</v>
      </c>
      <c r="BI211" s="141">
        <f>IF(N211="nulová",J211,0)</f>
        <v>0</v>
      </c>
      <c r="BJ211" s="16" t="s">
        <v>81</v>
      </c>
      <c r="BK211" s="141">
        <f>ROUND(I211*H211,2)</f>
        <v>0</v>
      </c>
      <c r="BL211" s="16" t="s">
        <v>130</v>
      </c>
      <c r="BM211" s="140" t="s">
        <v>439</v>
      </c>
    </row>
    <row r="212" spans="2:65" s="13" customFormat="1" x14ac:dyDescent="0.2">
      <c r="B212" s="148"/>
      <c r="D212" s="143" t="s">
        <v>135</v>
      </c>
      <c r="E212" s="149" t="s">
        <v>1</v>
      </c>
      <c r="F212" s="150" t="s">
        <v>440</v>
      </c>
      <c r="H212" s="151">
        <v>324</v>
      </c>
      <c r="L212" s="148"/>
      <c r="M212" s="152"/>
      <c r="T212" s="153"/>
      <c r="AT212" s="149" t="s">
        <v>135</v>
      </c>
      <c r="AU212" s="149" t="s">
        <v>83</v>
      </c>
      <c r="AV212" s="13" t="s">
        <v>83</v>
      </c>
      <c r="AW212" s="13" t="s">
        <v>30</v>
      </c>
      <c r="AX212" s="13" t="s">
        <v>81</v>
      </c>
      <c r="AY212" s="149" t="s">
        <v>124</v>
      </c>
    </row>
    <row r="213" spans="2:65" s="1" customFormat="1" ht="16.5" customHeight="1" x14ac:dyDescent="0.2">
      <c r="B213" s="128"/>
      <c r="C213" s="129" t="s">
        <v>441</v>
      </c>
      <c r="D213" s="129" t="s">
        <v>126</v>
      </c>
      <c r="E213" s="130" t="s">
        <v>442</v>
      </c>
      <c r="F213" s="131" t="s">
        <v>443</v>
      </c>
      <c r="G213" s="132" t="s">
        <v>234</v>
      </c>
      <c r="H213" s="133">
        <v>81</v>
      </c>
      <c r="I213" s="134">
        <v>0</v>
      </c>
      <c r="J213" s="134">
        <f>ROUND(I213*H213,2)</f>
        <v>0</v>
      </c>
      <c r="K213" s="135"/>
      <c r="L213" s="28"/>
      <c r="M213" s="136" t="s">
        <v>1</v>
      </c>
      <c r="N213" s="137" t="s">
        <v>38</v>
      </c>
      <c r="O213" s="138">
        <v>0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130</v>
      </c>
      <c r="AT213" s="140" t="s">
        <v>126</v>
      </c>
      <c r="AU213" s="140" t="s">
        <v>83</v>
      </c>
      <c r="AY213" s="16" t="s">
        <v>124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6" t="s">
        <v>81</v>
      </c>
      <c r="BK213" s="141">
        <f>ROUND(I213*H213,2)</f>
        <v>0</v>
      </c>
      <c r="BL213" s="16" t="s">
        <v>130</v>
      </c>
      <c r="BM213" s="140" t="s">
        <v>444</v>
      </c>
    </row>
    <row r="214" spans="2:65" s="1" customFormat="1" ht="16.5" customHeight="1" x14ac:dyDescent="0.2">
      <c r="B214" s="128"/>
      <c r="C214" s="129" t="s">
        <v>339</v>
      </c>
      <c r="D214" s="129" t="s">
        <v>126</v>
      </c>
      <c r="E214" s="130" t="s">
        <v>445</v>
      </c>
      <c r="F214" s="131" t="s">
        <v>446</v>
      </c>
      <c r="G214" s="132" t="s">
        <v>447</v>
      </c>
      <c r="H214" s="133">
        <v>18</v>
      </c>
      <c r="I214" s="134">
        <v>0</v>
      </c>
      <c r="J214" s="134">
        <f>ROUND(I214*H214,2)</f>
        <v>0</v>
      </c>
      <c r="K214" s="135"/>
      <c r="L214" s="28"/>
      <c r="M214" s="136" t="s">
        <v>1</v>
      </c>
      <c r="N214" s="137" t="s">
        <v>38</v>
      </c>
      <c r="O214" s="138">
        <v>0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130</v>
      </c>
      <c r="AT214" s="140" t="s">
        <v>126</v>
      </c>
      <c r="AU214" s="140" t="s">
        <v>83</v>
      </c>
      <c r="AY214" s="16" t="s">
        <v>124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6" t="s">
        <v>81</v>
      </c>
      <c r="BK214" s="141">
        <f>ROUND(I214*H214,2)</f>
        <v>0</v>
      </c>
      <c r="BL214" s="16" t="s">
        <v>130</v>
      </c>
      <c r="BM214" s="140" t="s">
        <v>448</v>
      </c>
    </row>
    <row r="215" spans="2:65" s="1" customFormat="1" ht="16.5" customHeight="1" x14ac:dyDescent="0.2">
      <c r="B215" s="128"/>
      <c r="C215" s="129" t="s">
        <v>449</v>
      </c>
      <c r="D215" s="129" t="s">
        <v>126</v>
      </c>
      <c r="E215" s="130" t="s">
        <v>450</v>
      </c>
      <c r="F215" s="131" t="s">
        <v>451</v>
      </c>
      <c r="G215" s="132" t="s">
        <v>452</v>
      </c>
      <c r="H215" s="133">
        <v>3</v>
      </c>
      <c r="I215" s="134">
        <v>0</v>
      </c>
      <c r="J215" s="134">
        <f>ROUND(I215*H215,2)</f>
        <v>0</v>
      </c>
      <c r="K215" s="135"/>
      <c r="L215" s="28"/>
      <c r="M215" s="136" t="s">
        <v>1</v>
      </c>
      <c r="N215" s="137" t="s">
        <v>38</v>
      </c>
      <c r="O215" s="138">
        <v>0</v>
      </c>
      <c r="P215" s="138">
        <f>O215*H215</f>
        <v>0</v>
      </c>
      <c r="Q215" s="138">
        <v>0</v>
      </c>
      <c r="R215" s="138">
        <f>Q215*H215</f>
        <v>0</v>
      </c>
      <c r="S215" s="138">
        <v>0</v>
      </c>
      <c r="T215" s="139">
        <f>S215*H215</f>
        <v>0</v>
      </c>
      <c r="AR215" s="140" t="s">
        <v>130</v>
      </c>
      <c r="AT215" s="140" t="s">
        <v>126</v>
      </c>
      <c r="AU215" s="140" t="s">
        <v>83</v>
      </c>
      <c r="AY215" s="16" t="s">
        <v>124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6" t="s">
        <v>81</v>
      </c>
      <c r="BK215" s="141">
        <f>ROUND(I215*H215,2)</f>
        <v>0</v>
      </c>
      <c r="BL215" s="16" t="s">
        <v>130</v>
      </c>
      <c r="BM215" s="140" t="s">
        <v>453</v>
      </c>
    </row>
    <row r="216" spans="2:65" s="1" customFormat="1" ht="24.4" customHeight="1" x14ac:dyDescent="0.2">
      <c r="B216" s="128"/>
      <c r="C216" s="129" t="s">
        <v>343</v>
      </c>
      <c r="D216" s="129" t="s">
        <v>126</v>
      </c>
      <c r="E216" s="130" t="s">
        <v>454</v>
      </c>
      <c r="F216" s="131" t="s">
        <v>455</v>
      </c>
      <c r="G216" s="132" t="s">
        <v>142</v>
      </c>
      <c r="H216" s="133">
        <v>8.1</v>
      </c>
      <c r="I216" s="134">
        <v>0</v>
      </c>
      <c r="J216" s="134">
        <f>ROUND(I216*H216,2)</f>
        <v>0</v>
      </c>
      <c r="K216" s="135"/>
      <c r="L216" s="28"/>
      <c r="M216" s="136" t="s">
        <v>1</v>
      </c>
      <c r="N216" s="137" t="s">
        <v>38</v>
      </c>
      <c r="O216" s="138">
        <v>0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130</v>
      </c>
      <c r="AT216" s="140" t="s">
        <v>126</v>
      </c>
      <c r="AU216" s="140" t="s">
        <v>83</v>
      </c>
      <c r="AY216" s="16" t="s">
        <v>124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6" t="s">
        <v>81</v>
      </c>
      <c r="BK216" s="141">
        <f>ROUND(I216*H216,2)</f>
        <v>0</v>
      </c>
      <c r="BL216" s="16" t="s">
        <v>130</v>
      </c>
      <c r="BM216" s="140" t="s">
        <v>456</v>
      </c>
    </row>
    <row r="217" spans="2:65" s="13" customFormat="1" x14ac:dyDescent="0.2">
      <c r="B217" s="148"/>
      <c r="D217" s="143" t="s">
        <v>135</v>
      </c>
      <c r="E217" s="149" t="s">
        <v>1</v>
      </c>
      <c r="F217" s="150" t="s">
        <v>457</v>
      </c>
      <c r="H217" s="151">
        <v>8.1</v>
      </c>
      <c r="L217" s="148"/>
      <c r="M217" s="152"/>
      <c r="T217" s="153"/>
      <c r="AT217" s="149" t="s">
        <v>135</v>
      </c>
      <c r="AU217" s="149" t="s">
        <v>83</v>
      </c>
      <c r="AV217" s="13" t="s">
        <v>83</v>
      </c>
      <c r="AW217" s="13" t="s">
        <v>30</v>
      </c>
      <c r="AX217" s="13" t="s">
        <v>73</v>
      </c>
      <c r="AY217" s="149" t="s">
        <v>124</v>
      </c>
    </row>
    <row r="218" spans="2:65" s="14" customFormat="1" x14ac:dyDescent="0.2">
      <c r="B218" s="154"/>
      <c r="D218" s="143" t="s">
        <v>135</v>
      </c>
      <c r="E218" s="155" t="s">
        <v>1</v>
      </c>
      <c r="F218" s="156" t="s">
        <v>138</v>
      </c>
      <c r="H218" s="157">
        <v>8.1</v>
      </c>
      <c r="L218" s="154"/>
      <c r="M218" s="158"/>
      <c r="T218" s="159"/>
      <c r="AT218" s="155" t="s">
        <v>135</v>
      </c>
      <c r="AU218" s="155" t="s">
        <v>83</v>
      </c>
      <c r="AV218" s="14" t="s">
        <v>130</v>
      </c>
      <c r="AW218" s="14" t="s">
        <v>30</v>
      </c>
      <c r="AX218" s="14" t="s">
        <v>81</v>
      </c>
      <c r="AY218" s="155" t="s">
        <v>124</v>
      </c>
    </row>
    <row r="219" spans="2:65" s="1" customFormat="1" ht="16.5" customHeight="1" x14ac:dyDescent="0.2">
      <c r="B219" s="128"/>
      <c r="C219" s="129" t="s">
        <v>458</v>
      </c>
      <c r="D219" s="129" t="s">
        <v>126</v>
      </c>
      <c r="E219" s="130" t="s">
        <v>459</v>
      </c>
      <c r="F219" s="131" t="s">
        <v>460</v>
      </c>
      <c r="G219" s="132" t="s">
        <v>142</v>
      </c>
      <c r="H219" s="133">
        <v>8.1</v>
      </c>
      <c r="I219" s="134">
        <v>0</v>
      </c>
      <c r="J219" s="134">
        <f t="shared" ref="J219:J227" si="40">ROUND(I219*H219,2)</f>
        <v>0</v>
      </c>
      <c r="K219" s="135"/>
      <c r="L219" s="28"/>
      <c r="M219" s="136" t="s">
        <v>1</v>
      </c>
      <c r="N219" s="137" t="s">
        <v>38</v>
      </c>
      <c r="O219" s="138">
        <v>0</v>
      </c>
      <c r="P219" s="138">
        <f t="shared" ref="P219:P227" si="41">O219*H219</f>
        <v>0</v>
      </c>
      <c r="Q219" s="138">
        <v>0</v>
      </c>
      <c r="R219" s="138">
        <f t="shared" ref="R219:R227" si="42">Q219*H219</f>
        <v>0</v>
      </c>
      <c r="S219" s="138">
        <v>0</v>
      </c>
      <c r="T219" s="139">
        <f t="shared" ref="T219:T227" si="43">S219*H219</f>
        <v>0</v>
      </c>
      <c r="AR219" s="140" t="s">
        <v>130</v>
      </c>
      <c r="AT219" s="140" t="s">
        <v>126</v>
      </c>
      <c r="AU219" s="140" t="s">
        <v>83</v>
      </c>
      <c r="AY219" s="16" t="s">
        <v>124</v>
      </c>
      <c r="BE219" s="141">
        <f t="shared" ref="BE219:BE227" si="44">IF(N219="základní",J219,0)</f>
        <v>0</v>
      </c>
      <c r="BF219" s="141">
        <f t="shared" ref="BF219:BF227" si="45">IF(N219="snížená",J219,0)</f>
        <v>0</v>
      </c>
      <c r="BG219" s="141">
        <f t="shared" ref="BG219:BG227" si="46">IF(N219="zákl. přenesená",J219,0)</f>
        <v>0</v>
      </c>
      <c r="BH219" s="141">
        <f t="shared" ref="BH219:BH227" si="47">IF(N219="sníž. přenesená",J219,0)</f>
        <v>0</v>
      </c>
      <c r="BI219" s="141">
        <f t="shared" ref="BI219:BI227" si="48">IF(N219="nulová",J219,0)</f>
        <v>0</v>
      </c>
      <c r="BJ219" s="16" t="s">
        <v>81</v>
      </c>
      <c r="BK219" s="141">
        <f t="shared" ref="BK219:BK227" si="49">ROUND(I219*H219,2)</f>
        <v>0</v>
      </c>
      <c r="BL219" s="16" t="s">
        <v>130</v>
      </c>
      <c r="BM219" s="140" t="s">
        <v>461</v>
      </c>
    </row>
    <row r="220" spans="2:65" s="1" customFormat="1" ht="24.4" customHeight="1" x14ac:dyDescent="0.2">
      <c r="B220" s="128"/>
      <c r="C220" s="129" t="s">
        <v>346</v>
      </c>
      <c r="D220" s="129" t="s">
        <v>126</v>
      </c>
      <c r="E220" s="130" t="s">
        <v>462</v>
      </c>
      <c r="F220" s="131" t="s">
        <v>463</v>
      </c>
      <c r="G220" s="132" t="s">
        <v>234</v>
      </c>
      <c r="H220" s="133">
        <v>81</v>
      </c>
      <c r="I220" s="134">
        <v>0</v>
      </c>
      <c r="J220" s="134">
        <f t="shared" si="40"/>
        <v>0</v>
      </c>
      <c r="K220" s="135"/>
      <c r="L220" s="28"/>
      <c r="M220" s="136" t="s">
        <v>1</v>
      </c>
      <c r="N220" s="137" t="s">
        <v>38</v>
      </c>
      <c r="O220" s="138">
        <v>0</v>
      </c>
      <c r="P220" s="138">
        <f t="shared" si="41"/>
        <v>0</v>
      </c>
      <c r="Q220" s="138">
        <v>0</v>
      </c>
      <c r="R220" s="138">
        <f t="shared" si="42"/>
        <v>0</v>
      </c>
      <c r="S220" s="138">
        <v>0</v>
      </c>
      <c r="T220" s="139">
        <f t="shared" si="43"/>
        <v>0</v>
      </c>
      <c r="AR220" s="140" t="s">
        <v>130</v>
      </c>
      <c r="AT220" s="140" t="s">
        <v>126</v>
      </c>
      <c r="AU220" s="140" t="s">
        <v>83</v>
      </c>
      <c r="AY220" s="16" t="s">
        <v>124</v>
      </c>
      <c r="BE220" s="141">
        <f t="shared" si="44"/>
        <v>0</v>
      </c>
      <c r="BF220" s="141">
        <f t="shared" si="45"/>
        <v>0</v>
      </c>
      <c r="BG220" s="141">
        <f t="shared" si="46"/>
        <v>0</v>
      </c>
      <c r="BH220" s="141">
        <f t="shared" si="47"/>
        <v>0</v>
      </c>
      <c r="BI220" s="141">
        <f t="shared" si="48"/>
        <v>0</v>
      </c>
      <c r="BJ220" s="16" t="s">
        <v>81</v>
      </c>
      <c r="BK220" s="141">
        <f t="shared" si="49"/>
        <v>0</v>
      </c>
      <c r="BL220" s="16" t="s">
        <v>130</v>
      </c>
      <c r="BM220" s="140" t="s">
        <v>464</v>
      </c>
    </row>
    <row r="221" spans="2:65" s="1" customFormat="1" ht="37.9" customHeight="1" x14ac:dyDescent="0.2">
      <c r="B221" s="128"/>
      <c r="C221" s="129" t="s">
        <v>465</v>
      </c>
      <c r="D221" s="129" t="s">
        <v>126</v>
      </c>
      <c r="E221" s="130" t="s">
        <v>466</v>
      </c>
      <c r="F221" s="131" t="s">
        <v>467</v>
      </c>
      <c r="G221" s="132" t="s">
        <v>234</v>
      </c>
      <c r="H221" s="133">
        <v>81</v>
      </c>
      <c r="I221" s="134">
        <v>0</v>
      </c>
      <c r="J221" s="134">
        <f t="shared" si="40"/>
        <v>0</v>
      </c>
      <c r="K221" s="135"/>
      <c r="L221" s="28"/>
      <c r="M221" s="136" t="s">
        <v>1</v>
      </c>
      <c r="N221" s="137" t="s">
        <v>38</v>
      </c>
      <c r="O221" s="138">
        <v>0</v>
      </c>
      <c r="P221" s="138">
        <f t="shared" si="41"/>
        <v>0</v>
      </c>
      <c r="Q221" s="138">
        <v>0</v>
      </c>
      <c r="R221" s="138">
        <f t="shared" si="42"/>
        <v>0</v>
      </c>
      <c r="S221" s="138">
        <v>0</v>
      </c>
      <c r="T221" s="139">
        <f t="shared" si="43"/>
        <v>0</v>
      </c>
      <c r="AR221" s="140" t="s">
        <v>130</v>
      </c>
      <c r="AT221" s="140" t="s">
        <v>126</v>
      </c>
      <c r="AU221" s="140" t="s">
        <v>83</v>
      </c>
      <c r="AY221" s="16" t="s">
        <v>124</v>
      </c>
      <c r="BE221" s="141">
        <f t="shared" si="44"/>
        <v>0</v>
      </c>
      <c r="BF221" s="141">
        <f t="shared" si="45"/>
        <v>0</v>
      </c>
      <c r="BG221" s="141">
        <f t="shared" si="46"/>
        <v>0</v>
      </c>
      <c r="BH221" s="141">
        <f t="shared" si="47"/>
        <v>0</v>
      </c>
      <c r="BI221" s="141">
        <f t="shared" si="48"/>
        <v>0</v>
      </c>
      <c r="BJ221" s="16" t="s">
        <v>81</v>
      </c>
      <c r="BK221" s="141">
        <f t="shared" si="49"/>
        <v>0</v>
      </c>
      <c r="BL221" s="16" t="s">
        <v>130</v>
      </c>
      <c r="BM221" s="140" t="s">
        <v>468</v>
      </c>
    </row>
    <row r="222" spans="2:65" s="1" customFormat="1" ht="16.5" customHeight="1" x14ac:dyDescent="0.2">
      <c r="B222" s="128"/>
      <c r="C222" s="129" t="s">
        <v>350</v>
      </c>
      <c r="D222" s="129" t="s">
        <v>126</v>
      </c>
      <c r="E222" s="130" t="s">
        <v>469</v>
      </c>
      <c r="F222" s="131" t="s">
        <v>470</v>
      </c>
      <c r="G222" s="132" t="s">
        <v>234</v>
      </c>
      <c r="H222" s="133">
        <v>81</v>
      </c>
      <c r="I222" s="134">
        <v>0</v>
      </c>
      <c r="J222" s="134">
        <f t="shared" si="40"/>
        <v>0</v>
      </c>
      <c r="K222" s="135"/>
      <c r="L222" s="28"/>
      <c r="M222" s="136" t="s">
        <v>1</v>
      </c>
      <c r="N222" s="137" t="s">
        <v>38</v>
      </c>
      <c r="O222" s="138">
        <v>0</v>
      </c>
      <c r="P222" s="138">
        <f t="shared" si="41"/>
        <v>0</v>
      </c>
      <c r="Q222" s="138">
        <v>0</v>
      </c>
      <c r="R222" s="138">
        <f t="shared" si="42"/>
        <v>0</v>
      </c>
      <c r="S222" s="138">
        <v>0</v>
      </c>
      <c r="T222" s="139">
        <f t="shared" si="43"/>
        <v>0</v>
      </c>
      <c r="AR222" s="140" t="s">
        <v>130</v>
      </c>
      <c r="AT222" s="140" t="s">
        <v>126</v>
      </c>
      <c r="AU222" s="140" t="s">
        <v>83</v>
      </c>
      <c r="AY222" s="16" t="s">
        <v>124</v>
      </c>
      <c r="BE222" s="141">
        <f t="shared" si="44"/>
        <v>0</v>
      </c>
      <c r="BF222" s="141">
        <f t="shared" si="45"/>
        <v>0</v>
      </c>
      <c r="BG222" s="141">
        <f t="shared" si="46"/>
        <v>0</v>
      </c>
      <c r="BH222" s="141">
        <f t="shared" si="47"/>
        <v>0</v>
      </c>
      <c r="BI222" s="141">
        <f t="shared" si="48"/>
        <v>0</v>
      </c>
      <c r="BJ222" s="16" t="s">
        <v>81</v>
      </c>
      <c r="BK222" s="141">
        <f t="shared" si="49"/>
        <v>0</v>
      </c>
      <c r="BL222" s="16" t="s">
        <v>130</v>
      </c>
      <c r="BM222" s="140" t="s">
        <v>471</v>
      </c>
    </row>
    <row r="223" spans="2:65" s="1" customFormat="1" ht="16.5" customHeight="1" x14ac:dyDescent="0.2">
      <c r="B223" s="128"/>
      <c r="C223" s="129" t="s">
        <v>472</v>
      </c>
      <c r="D223" s="129" t="s">
        <v>126</v>
      </c>
      <c r="E223" s="130" t="s">
        <v>473</v>
      </c>
      <c r="F223" s="131" t="s">
        <v>474</v>
      </c>
      <c r="G223" s="132" t="s">
        <v>142</v>
      </c>
      <c r="H223" s="133">
        <v>500</v>
      </c>
      <c r="I223" s="134">
        <v>0</v>
      </c>
      <c r="J223" s="134">
        <f t="shared" si="40"/>
        <v>0</v>
      </c>
      <c r="K223" s="135"/>
      <c r="L223" s="28"/>
      <c r="M223" s="136" t="s">
        <v>1</v>
      </c>
      <c r="N223" s="137" t="s">
        <v>38</v>
      </c>
      <c r="O223" s="138">
        <v>0</v>
      </c>
      <c r="P223" s="138">
        <f t="shared" si="41"/>
        <v>0</v>
      </c>
      <c r="Q223" s="138">
        <v>0</v>
      </c>
      <c r="R223" s="138">
        <f t="shared" si="42"/>
        <v>0</v>
      </c>
      <c r="S223" s="138">
        <v>0</v>
      </c>
      <c r="T223" s="139">
        <f t="shared" si="43"/>
        <v>0</v>
      </c>
      <c r="AR223" s="140" t="s">
        <v>130</v>
      </c>
      <c r="AT223" s="140" t="s">
        <v>126</v>
      </c>
      <c r="AU223" s="140" t="s">
        <v>83</v>
      </c>
      <c r="AY223" s="16" t="s">
        <v>124</v>
      </c>
      <c r="BE223" s="141">
        <f t="shared" si="44"/>
        <v>0</v>
      </c>
      <c r="BF223" s="141">
        <f t="shared" si="45"/>
        <v>0</v>
      </c>
      <c r="BG223" s="141">
        <f t="shared" si="46"/>
        <v>0</v>
      </c>
      <c r="BH223" s="141">
        <f t="shared" si="47"/>
        <v>0</v>
      </c>
      <c r="BI223" s="141">
        <f t="shared" si="48"/>
        <v>0</v>
      </c>
      <c r="BJ223" s="16" t="s">
        <v>81</v>
      </c>
      <c r="BK223" s="141">
        <f t="shared" si="49"/>
        <v>0</v>
      </c>
      <c r="BL223" s="16" t="s">
        <v>130</v>
      </c>
      <c r="BM223" s="140" t="s">
        <v>475</v>
      </c>
    </row>
    <row r="224" spans="2:65" s="1" customFormat="1" ht="16.5" customHeight="1" x14ac:dyDescent="0.2">
      <c r="B224" s="128"/>
      <c r="C224" s="129" t="s">
        <v>353</v>
      </c>
      <c r="D224" s="129" t="s">
        <v>126</v>
      </c>
      <c r="E224" s="130" t="s">
        <v>476</v>
      </c>
      <c r="F224" s="131" t="s">
        <v>477</v>
      </c>
      <c r="G224" s="132" t="s">
        <v>142</v>
      </c>
      <c r="H224" s="133">
        <v>500</v>
      </c>
      <c r="I224" s="134">
        <v>0</v>
      </c>
      <c r="J224" s="134">
        <f t="shared" si="40"/>
        <v>0</v>
      </c>
      <c r="K224" s="135"/>
      <c r="L224" s="28"/>
      <c r="M224" s="136" t="s">
        <v>1</v>
      </c>
      <c r="N224" s="137" t="s">
        <v>38</v>
      </c>
      <c r="O224" s="138">
        <v>0</v>
      </c>
      <c r="P224" s="138">
        <f t="shared" si="41"/>
        <v>0</v>
      </c>
      <c r="Q224" s="138">
        <v>0</v>
      </c>
      <c r="R224" s="138">
        <f t="shared" si="42"/>
        <v>0</v>
      </c>
      <c r="S224" s="138">
        <v>0</v>
      </c>
      <c r="T224" s="139">
        <f t="shared" si="43"/>
        <v>0</v>
      </c>
      <c r="AR224" s="140" t="s">
        <v>130</v>
      </c>
      <c r="AT224" s="140" t="s">
        <v>126</v>
      </c>
      <c r="AU224" s="140" t="s">
        <v>83</v>
      </c>
      <c r="AY224" s="16" t="s">
        <v>124</v>
      </c>
      <c r="BE224" s="141">
        <f t="shared" si="44"/>
        <v>0</v>
      </c>
      <c r="BF224" s="141">
        <f t="shared" si="45"/>
        <v>0</v>
      </c>
      <c r="BG224" s="141">
        <f t="shared" si="46"/>
        <v>0</v>
      </c>
      <c r="BH224" s="141">
        <f t="shared" si="47"/>
        <v>0</v>
      </c>
      <c r="BI224" s="141">
        <f t="shared" si="48"/>
        <v>0</v>
      </c>
      <c r="BJ224" s="16" t="s">
        <v>81</v>
      </c>
      <c r="BK224" s="141">
        <f t="shared" si="49"/>
        <v>0</v>
      </c>
      <c r="BL224" s="16" t="s">
        <v>130</v>
      </c>
      <c r="BM224" s="140" t="s">
        <v>478</v>
      </c>
    </row>
    <row r="225" spans="2:65" s="1" customFormat="1" ht="16.5" customHeight="1" x14ac:dyDescent="0.2">
      <c r="B225" s="128"/>
      <c r="C225" s="129" t="s">
        <v>479</v>
      </c>
      <c r="D225" s="129" t="s">
        <v>126</v>
      </c>
      <c r="E225" s="130" t="s">
        <v>480</v>
      </c>
      <c r="F225" s="131" t="s">
        <v>481</v>
      </c>
      <c r="G225" s="132" t="s">
        <v>142</v>
      </c>
      <c r="H225" s="133">
        <v>200</v>
      </c>
      <c r="I225" s="134">
        <v>0</v>
      </c>
      <c r="J225" s="134">
        <f t="shared" si="40"/>
        <v>0</v>
      </c>
      <c r="K225" s="135"/>
      <c r="L225" s="28"/>
      <c r="M225" s="136" t="s">
        <v>1</v>
      </c>
      <c r="N225" s="137" t="s">
        <v>38</v>
      </c>
      <c r="O225" s="138">
        <v>0</v>
      </c>
      <c r="P225" s="138">
        <f t="shared" si="41"/>
        <v>0</v>
      </c>
      <c r="Q225" s="138">
        <v>0</v>
      </c>
      <c r="R225" s="138">
        <f t="shared" si="42"/>
        <v>0</v>
      </c>
      <c r="S225" s="138">
        <v>0</v>
      </c>
      <c r="T225" s="139">
        <f t="shared" si="43"/>
        <v>0</v>
      </c>
      <c r="AR225" s="140" t="s">
        <v>130</v>
      </c>
      <c r="AT225" s="140" t="s">
        <v>126</v>
      </c>
      <c r="AU225" s="140" t="s">
        <v>83</v>
      </c>
      <c r="AY225" s="16" t="s">
        <v>124</v>
      </c>
      <c r="BE225" s="141">
        <f t="shared" si="44"/>
        <v>0</v>
      </c>
      <c r="BF225" s="141">
        <f t="shared" si="45"/>
        <v>0</v>
      </c>
      <c r="BG225" s="141">
        <f t="shared" si="46"/>
        <v>0</v>
      </c>
      <c r="BH225" s="141">
        <f t="shared" si="47"/>
        <v>0</v>
      </c>
      <c r="BI225" s="141">
        <f t="shared" si="48"/>
        <v>0</v>
      </c>
      <c r="BJ225" s="16" t="s">
        <v>81</v>
      </c>
      <c r="BK225" s="141">
        <f t="shared" si="49"/>
        <v>0</v>
      </c>
      <c r="BL225" s="16" t="s">
        <v>130</v>
      </c>
      <c r="BM225" s="140" t="s">
        <v>482</v>
      </c>
    </row>
    <row r="226" spans="2:65" s="1" customFormat="1" ht="16.5" customHeight="1" x14ac:dyDescent="0.2">
      <c r="B226" s="128"/>
      <c r="C226" s="129" t="s">
        <v>357</v>
      </c>
      <c r="D226" s="129" t="s">
        <v>126</v>
      </c>
      <c r="E226" s="130" t="s">
        <v>483</v>
      </c>
      <c r="F226" s="131" t="s">
        <v>484</v>
      </c>
      <c r="G226" s="132" t="s">
        <v>142</v>
      </c>
      <c r="H226" s="133">
        <v>8</v>
      </c>
      <c r="I226" s="134">
        <v>0</v>
      </c>
      <c r="J226" s="134">
        <f t="shared" si="40"/>
        <v>0</v>
      </c>
      <c r="K226" s="135"/>
      <c r="L226" s="28"/>
      <c r="M226" s="136" t="s">
        <v>1</v>
      </c>
      <c r="N226" s="137" t="s">
        <v>38</v>
      </c>
      <c r="O226" s="138">
        <v>0</v>
      </c>
      <c r="P226" s="138">
        <f t="shared" si="41"/>
        <v>0</v>
      </c>
      <c r="Q226" s="138">
        <v>0</v>
      </c>
      <c r="R226" s="138">
        <f t="shared" si="42"/>
        <v>0</v>
      </c>
      <c r="S226" s="138">
        <v>0</v>
      </c>
      <c r="T226" s="139">
        <f t="shared" si="43"/>
        <v>0</v>
      </c>
      <c r="AR226" s="140" t="s">
        <v>130</v>
      </c>
      <c r="AT226" s="140" t="s">
        <v>126</v>
      </c>
      <c r="AU226" s="140" t="s">
        <v>83</v>
      </c>
      <c r="AY226" s="16" t="s">
        <v>124</v>
      </c>
      <c r="BE226" s="141">
        <f t="shared" si="44"/>
        <v>0</v>
      </c>
      <c r="BF226" s="141">
        <f t="shared" si="45"/>
        <v>0</v>
      </c>
      <c r="BG226" s="141">
        <f t="shared" si="46"/>
        <v>0</v>
      </c>
      <c r="BH226" s="141">
        <f t="shared" si="47"/>
        <v>0</v>
      </c>
      <c r="BI226" s="141">
        <f t="shared" si="48"/>
        <v>0</v>
      </c>
      <c r="BJ226" s="16" t="s">
        <v>81</v>
      </c>
      <c r="BK226" s="141">
        <f t="shared" si="49"/>
        <v>0</v>
      </c>
      <c r="BL226" s="16" t="s">
        <v>130</v>
      </c>
      <c r="BM226" s="140" t="s">
        <v>485</v>
      </c>
    </row>
    <row r="227" spans="2:65" s="1" customFormat="1" ht="24.4" customHeight="1" x14ac:dyDescent="0.2">
      <c r="B227" s="128"/>
      <c r="C227" s="129" t="s">
        <v>486</v>
      </c>
      <c r="D227" s="129" t="s">
        <v>126</v>
      </c>
      <c r="E227" s="130" t="s">
        <v>487</v>
      </c>
      <c r="F227" s="131" t="s">
        <v>488</v>
      </c>
      <c r="G227" s="132" t="s">
        <v>234</v>
      </c>
      <c r="H227" s="133">
        <v>739</v>
      </c>
      <c r="I227" s="134">
        <v>0</v>
      </c>
      <c r="J227" s="134">
        <f t="shared" si="40"/>
        <v>0</v>
      </c>
      <c r="K227" s="135"/>
      <c r="L227" s="28"/>
      <c r="M227" s="136" t="s">
        <v>1</v>
      </c>
      <c r="N227" s="137" t="s">
        <v>38</v>
      </c>
      <c r="O227" s="138">
        <v>0</v>
      </c>
      <c r="P227" s="138">
        <f t="shared" si="41"/>
        <v>0</v>
      </c>
      <c r="Q227" s="138">
        <v>0</v>
      </c>
      <c r="R227" s="138">
        <f t="shared" si="42"/>
        <v>0</v>
      </c>
      <c r="S227" s="138">
        <v>0</v>
      </c>
      <c r="T227" s="139">
        <f t="shared" si="43"/>
        <v>0</v>
      </c>
      <c r="AR227" s="140" t="s">
        <v>130</v>
      </c>
      <c r="AT227" s="140" t="s">
        <v>126</v>
      </c>
      <c r="AU227" s="140" t="s">
        <v>83</v>
      </c>
      <c r="AY227" s="16" t="s">
        <v>124</v>
      </c>
      <c r="BE227" s="141">
        <f t="shared" si="44"/>
        <v>0</v>
      </c>
      <c r="BF227" s="141">
        <f t="shared" si="45"/>
        <v>0</v>
      </c>
      <c r="BG227" s="141">
        <f t="shared" si="46"/>
        <v>0</v>
      </c>
      <c r="BH227" s="141">
        <f t="shared" si="47"/>
        <v>0</v>
      </c>
      <c r="BI227" s="141">
        <f t="shared" si="48"/>
        <v>0</v>
      </c>
      <c r="BJ227" s="16" t="s">
        <v>81</v>
      </c>
      <c r="BK227" s="141">
        <f t="shared" si="49"/>
        <v>0</v>
      </c>
      <c r="BL227" s="16" t="s">
        <v>130</v>
      </c>
      <c r="BM227" s="140" t="s">
        <v>489</v>
      </c>
    </row>
    <row r="228" spans="2:65" s="11" customFormat="1" ht="20.85" customHeight="1" x14ac:dyDescent="0.2">
      <c r="B228" s="117"/>
      <c r="D228" s="118" t="s">
        <v>72</v>
      </c>
      <c r="E228" s="126" t="s">
        <v>490</v>
      </c>
      <c r="F228" s="126" t="s">
        <v>491</v>
      </c>
      <c r="J228" s="127">
        <f>BK228</f>
        <v>0</v>
      </c>
      <c r="L228" s="117"/>
      <c r="M228" s="121"/>
      <c r="P228" s="122">
        <f>SUM(P229:P230)</f>
        <v>0</v>
      </c>
      <c r="R228" s="122">
        <f>SUM(R229:R230)</f>
        <v>0</v>
      </c>
      <c r="T228" s="123">
        <f>SUM(T229:T230)</f>
        <v>0</v>
      </c>
      <c r="AR228" s="118" t="s">
        <v>81</v>
      </c>
      <c r="AT228" s="124" t="s">
        <v>72</v>
      </c>
      <c r="AU228" s="124" t="s">
        <v>83</v>
      </c>
      <c r="AY228" s="118" t="s">
        <v>124</v>
      </c>
      <c r="BK228" s="125">
        <f>SUM(BK229:BK230)</f>
        <v>0</v>
      </c>
    </row>
    <row r="229" spans="2:65" s="1" customFormat="1" ht="16.5" customHeight="1" x14ac:dyDescent="0.2">
      <c r="B229" s="128"/>
      <c r="C229" s="129" t="s">
        <v>360</v>
      </c>
      <c r="D229" s="129" t="s">
        <v>126</v>
      </c>
      <c r="E229" s="130" t="s">
        <v>492</v>
      </c>
      <c r="F229" s="131" t="s">
        <v>493</v>
      </c>
      <c r="G229" s="132" t="s">
        <v>129</v>
      </c>
      <c r="H229" s="133">
        <v>375</v>
      </c>
      <c r="I229" s="134">
        <v>0</v>
      </c>
      <c r="J229" s="134">
        <f>ROUND(I229*H229,2)</f>
        <v>0</v>
      </c>
      <c r="K229" s="135"/>
      <c r="L229" s="28"/>
      <c r="M229" s="136" t="s">
        <v>1</v>
      </c>
      <c r="N229" s="137" t="s">
        <v>38</v>
      </c>
      <c r="O229" s="138">
        <v>0</v>
      </c>
      <c r="P229" s="138">
        <f>O229*H229</f>
        <v>0</v>
      </c>
      <c r="Q229" s="138">
        <v>0</v>
      </c>
      <c r="R229" s="138">
        <f>Q229*H229</f>
        <v>0</v>
      </c>
      <c r="S229" s="138">
        <v>0</v>
      </c>
      <c r="T229" s="139">
        <f>S229*H229</f>
        <v>0</v>
      </c>
      <c r="AR229" s="140" t="s">
        <v>130</v>
      </c>
      <c r="AT229" s="140" t="s">
        <v>126</v>
      </c>
      <c r="AU229" s="140" t="s">
        <v>139</v>
      </c>
      <c r="AY229" s="16" t="s">
        <v>124</v>
      </c>
      <c r="BE229" s="141">
        <f>IF(N229="základní",J229,0)</f>
        <v>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6" t="s">
        <v>81</v>
      </c>
      <c r="BK229" s="141">
        <f>ROUND(I229*H229,2)</f>
        <v>0</v>
      </c>
      <c r="BL229" s="16" t="s">
        <v>130</v>
      </c>
      <c r="BM229" s="140" t="s">
        <v>494</v>
      </c>
    </row>
    <row r="230" spans="2:65" s="1" customFormat="1" ht="24.4" customHeight="1" x14ac:dyDescent="0.2">
      <c r="B230" s="128"/>
      <c r="C230" s="129" t="s">
        <v>495</v>
      </c>
      <c r="D230" s="129" t="s">
        <v>126</v>
      </c>
      <c r="E230" s="130" t="s">
        <v>496</v>
      </c>
      <c r="F230" s="131" t="s">
        <v>497</v>
      </c>
      <c r="G230" s="132" t="s">
        <v>142</v>
      </c>
      <c r="H230" s="133">
        <v>2</v>
      </c>
      <c r="I230" s="134">
        <v>0</v>
      </c>
      <c r="J230" s="134">
        <f>ROUND(I230*H230,2)</f>
        <v>0</v>
      </c>
      <c r="K230" s="135"/>
      <c r="L230" s="28"/>
      <c r="M230" s="170" t="s">
        <v>1</v>
      </c>
      <c r="N230" s="171" t="s">
        <v>38</v>
      </c>
      <c r="O230" s="172">
        <v>0</v>
      </c>
      <c r="P230" s="172">
        <f>O230*H230</f>
        <v>0</v>
      </c>
      <c r="Q230" s="172">
        <v>0</v>
      </c>
      <c r="R230" s="172">
        <f>Q230*H230</f>
        <v>0</v>
      </c>
      <c r="S230" s="172">
        <v>0</v>
      </c>
      <c r="T230" s="173">
        <f>S230*H230</f>
        <v>0</v>
      </c>
      <c r="AR230" s="140" t="s">
        <v>130</v>
      </c>
      <c r="AT230" s="140" t="s">
        <v>126</v>
      </c>
      <c r="AU230" s="140" t="s">
        <v>139</v>
      </c>
      <c r="AY230" s="16" t="s">
        <v>124</v>
      </c>
      <c r="BE230" s="141">
        <f>IF(N230="základní",J230,0)</f>
        <v>0</v>
      </c>
      <c r="BF230" s="141">
        <f>IF(N230="snížená",J230,0)</f>
        <v>0</v>
      </c>
      <c r="BG230" s="141">
        <f>IF(N230="zákl. přenesená",J230,0)</f>
        <v>0</v>
      </c>
      <c r="BH230" s="141">
        <f>IF(N230="sníž. přenesená",J230,0)</f>
        <v>0</v>
      </c>
      <c r="BI230" s="141">
        <f>IF(N230="nulová",J230,0)</f>
        <v>0</v>
      </c>
      <c r="BJ230" s="16" t="s">
        <v>81</v>
      </c>
      <c r="BK230" s="141">
        <f>ROUND(I230*H230,2)</f>
        <v>0</v>
      </c>
      <c r="BL230" s="16" t="s">
        <v>130</v>
      </c>
      <c r="BM230" s="140" t="s">
        <v>498</v>
      </c>
    </row>
    <row r="231" spans="2:65" s="1" customFormat="1" ht="7.15" customHeight="1" x14ac:dyDescent="0.2"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28"/>
    </row>
  </sheetData>
  <autoFilter ref="C131:K230" xr:uid="{00000000-0009-0000-0000-000002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conditionalFormatting sqref="I134:I146">
    <cfRule type="cellIs" dxfId="39" priority="19" operator="equal">
      <formula>0</formula>
    </cfRule>
  </conditionalFormatting>
  <conditionalFormatting sqref="I148:I155">
    <cfRule type="cellIs" dxfId="38" priority="18" operator="equal">
      <formula>0</formula>
    </cfRule>
  </conditionalFormatting>
  <conditionalFormatting sqref="I157">
    <cfRule type="cellIs" dxfId="37" priority="17" operator="equal">
      <formula>0</formula>
    </cfRule>
  </conditionalFormatting>
  <conditionalFormatting sqref="I160:I162">
    <cfRule type="cellIs" dxfId="36" priority="15" operator="equal">
      <formula>0</formula>
    </cfRule>
    <cfRule type="cellIs" priority="16" operator="equal">
      <formula>0</formula>
    </cfRule>
  </conditionalFormatting>
  <conditionalFormatting sqref="I164:I166">
    <cfRule type="cellIs" dxfId="35" priority="14" operator="equal">
      <formula>0</formula>
    </cfRule>
  </conditionalFormatting>
  <conditionalFormatting sqref="I169:I179">
    <cfRule type="cellIs" dxfId="34" priority="13" operator="equal">
      <formula>0</formula>
    </cfRule>
  </conditionalFormatting>
  <conditionalFormatting sqref="I181:I183">
    <cfRule type="cellIs" dxfId="33" priority="12" operator="equal">
      <formula>0</formula>
    </cfRule>
  </conditionalFormatting>
  <conditionalFormatting sqref="I185:I188">
    <cfRule type="cellIs" dxfId="32" priority="11" operator="equal">
      <formula>0</formula>
    </cfRule>
  </conditionalFormatting>
  <conditionalFormatting sqref="I191:I197">
    <cfRule type="cellIs" dxfId="31" priority="10" operator="equal">
      <formula>0</formula>
    </cfRule>
  </conditionalFormatting>
  <conditionalFormatting sqref="I199:I201">
    <cfRule type="cellIs" dxfId="30" priority="9" operator="equal">
      <formula>0</formula>
    </cfRule>
  </conditionalFormatting>
  <conditionalFormatting sqref="I203:I206">
    <cfRule type="cellIs" dxfId="29" priority="8" operator="equal">
      <formula>0</formula>
    </cfRule>
  </conditionalFormatting>
  <conditionalFormatting sqref="I208">
    <cfRule type="cellIs" dxfId="28" priority="7" operator="equal">
      <formula>0</formula>
    </cfRule>
  </conditionalFormatting>
  <conditionalFormatting sqref="I211">
    <cfRule type="cellIs" dxfId="27" priority="6" operator="equal">
      <formula>0</formula>
    </cfRule>
  </conditionalFormatting>
  <conditionalFormatting sqref="I213:I216">
    <cfRule type="cellIs" dxfId="26" priority="5" operator="equal">
      <formula>0</formula>
    </cfRule>
  </conditionalFormatting>
  <conditionalFormatting sqref="I219:I227">
    <cfRule type="cellIs" dxfId="25" priority="3" operator="equal">
      <formula>0</formula>
    </cfRule>
  </conditionalFormatting>
  <conditionalFormatting sqref="I229:I230">
    <cfRule type="cellIs" dxfId="24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19"/>
  <sheetViews>
    <sheetView showGridLines="0" topLeftCell="A165" workbookViewId="0">
      <selection activeCell="I216" sqref="I216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9.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33203125" customWidth="1"/>
    <col min="11" max="11" width="22.33203125" hidden="1" customWidth="1"/>
    <col min="12" max="12" width="9.33203125" customWidth="1"/>
    <col min="13" max="13" width="10.66406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.15" customHeight="1" x14ac:dyDescent="0.2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6" t="s">
        <v>89</v>
      </c>
    </row>
    <row r="3" spans="2:46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5.1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7.1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214" t="str">
        <f>'Rekapitulace stavby'!K6</f>
        <v>Segment II v okružním parku Zelený pás Líbeznice</v>
      </c>
      <c r="F7" s="215"/>
      <c r="G7" s="215"/>
      <c r="H7" s="215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9" t="s">
        <v>499</v>
      </c>
      <c r="F9" s="213"/>
      <c r="G9" s="213"/>
      <c r="H9" s="213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7.1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201" t="str">
        <f>'Rekapitulace stavby'!E14</f>
        <v xml:space="preserve"> </v>
      </c>
      <c r="F18" s="201"/>
      <c r="G18" s="201"/>
      <c r="H18" s="201"/>
      <c r="I18" s="25" t="s">
        <v>25</v>
      </c>
      <c r="J18" s="23" t="str">
        <f>'Rekapitulace stavby'!AN14</f>
        <v/>
      </c>
      <c r="L18" s="28"/>
    </row>
    <row r="19" spans="2:12" s="1" customFormat="1" ht="7.1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7.1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7.1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204" t="s">
        <v>1</v>
      </c>
      <c r="F27" s="204"/>
      <c r="G27" s="204"/>
      <c r="H27" s="204"/>
      <c r="L27" s="85"/>
    </row>
    <row r="28" spans="2:12" s="1" customFormat="1" ht="7.15" customHeight="1" x14ac:dyDescent="0.2">
      <c r="B28" s="28"/>
      <c r="L28" s="28"/>
    </row>
    <row r="29" spans="2:12" s="1" customFormat="1" ht="7.1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ROUND(J123, 2)</f>
        <v>0</v>
      </c>
      <c r="L30" s="28"/>
    </row>
    <row r="31" spans="2:12" s="1" customFormat="1" ht="7.1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6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65" customHeight="1" x14ac:dyDescent="0.2">
      <c r="B33" s="28"/>
      <c r="D33" s="51" t="s">
        <v>37</v>
      </c>
      <c r="E33" s="25" t="s">
        <v>38</v>
      </c>
      <c r="F33" s="87">
        <f>ROUND((SUM(BE123:BE218)),  2)</f>
        <v>0</v>
      </c>
      <c r="I33" s="88">
        <v>0.21</v>
      </c>
      <c r="J33" s="87">
        <f>ROUND(((SUM(BE123:BE218))*I33),  2)</f>
        <v>0</v>
      </c>
      <c r="L33" s="28"/>
    </row>
    <row r="34" spans="2:12" s="1" customFormat="1" ht="14.65" customHeight="1" x14ac:dyDescent="0.2">
      <c r="B34" s="28"/>
      <c r="E34" s="25" t="s">
        <v>39</v>
      </c>
      <c r="F34" s="87">
        <f>ROUND((SUM(BF123:BF218)),  2)</f>
        <v>0</v>
      </c>
      <c r="I34" s="88">
        <v>0.12</v>
      </c>
      <c r="J34" s="87">
        <f>ROUND(((SUM(BF123:BF218))*I34),  2)</f>
        <v>0</v>
      </c>
      <c r="L34" s="28"/>
    </row>
    <row r="35" spans="2:12" s="1" customFormat="1" ht="14.65" hidden="1" customHeight="1" x14ac:dyDescent="0.2">
      <c r="B35" s="28"/>
      <c r="E35" s="25" t="s">
        <v>40</v>
      </c>
      <c r="F35" s="87">
        <f>ROUND((SUM(BG123:BG218)),  2)</f>
        <v>0</v>
      </c>
      <c r="I35" s="88">
        <v>0.21</v>
      </c>
      <c r="J35" s="87">
        <f>0</f>
        <v>0</v>
      </c>
      <c r="L35" s="28"/>
    </row>
    <row r="36" spans="2:12" s="1" customFormat="1" ht="14.65" hidden="1" customHeight="1" x14ac:dyDescent="0.2">
      <c r="B36" s="28"/>
      <c r="E36" s="25" t="s">
        <v>41</v>
      </c>
      <c r="F36" s="87">
        <f>ROUND((SUM(BH123:BH218)),  2)</f>
        <v>0</v>
      </c>
      <c r="I36" s="88">
        <v>0.12</v>
      </c>
      <c r="J36" s="87">
        <f>0</f>
        <v>0</v>
      </c>
      <c r="L36" s="28"/>
    </row>
    <row r="37" spans="2:12" s="1" customFormat="1" ht="14.65" hidden="1" customHeight="1" x14ac:dyDescent="0.2">
      <c r="B37" s="28"/>
      <c r="E37" s="25" t="s">
        <v>42</v>
      </c>
      <c r="F37" s="87">
        <f>ROUND((SUM(BI123:BI218)),  2)</f>
        <v>0</v>
      </c>
      <c r="I37" s="88">
        <v>0</v>
      </c>
      <c r="J37" s="87">
        <f>0</f>
        <v>0</v>
      </c>
      <c r="L37" s="28"/>
    </row>
    <row r="38" spans="2:12" s="1" customFormat="1" ht="7.1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65" customHeight="1" x14ac:dyDescent="0.2">
      <c r="B40" s="28"/>
      <c r="L40" s="28"/>
    </row>
    <row r="41" spans="2:12" ht="14.65" customHeight="1" x14ac:dyDescent="0.2">
      <c r="B41" s="19"/>
      <c r="L41" s="19"/>
    </row>
    <row r="42" spans="2:12" ht="14.65" customHeight="1" x14ac:dyDescent="0.2">
      <c r="B42" s="19"/>
      <c r="L42" s="19"/>
    </row>
    <row r="43" spans="2:12" ht="14.65" customHeight="1" x14ac:dyDescent="0.2">
      <c r="B43" s="19"/>
      <c r="L43" s="19"/>
    </row>
    <row r="44" spans="2:12" ht="14.65" customHeight="1" x14ac:dyDescent="0.2">
      <c r="B44" s="19"/>
      <c r="L44" s="19"/>
    </row>
    <row r="45" spans="2:12" ht="14.65" customHeight="1" x14ac:dyDescent="0.2">
      <c r="B45" s="19"/>
      <c r="L45" s="19"/>
    </row>
    <row r="46" spans="2:12" ht="14.65" customHeight="1" x14ac:dyDescent="0.2">
      <c r="B46" s="19"/>
      <c r="L46" s="19"/>
    </row>
    <row r="47" spans="2:12" ht="14.65" customHeight="1" x14ac:dyDescent="0.2">
      <c r="B47" s="19"/>
      <c r="L47" s="19"/>
    </row>
    <row r="48" spans="2:12" ht="14.65" customHeight="1" x14ac:dyDescent="0.2">
      <c r="B48" s="19"/>
      <c r="L48" s="19"/>
    </row>
    <row r="49" spans="2:12" ht="14.65" customHeight="1" x14ac:dyDescent="0.2">
      <c r="B49" s="19"/>
      <c r="L49" s="19"/>
    </row>
    <row r="50" spans="2:12" s="1" customFormat="1" ht="14.6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6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5.15" customHeight="1" x14ac:dyDescent="0.2">
      <c r="B82" s="28"/>
      <c r="C82" s="20" t="s">
        <v>99</v>
      </c>
      <c r="L82" s="28"/>
    </row>
    <row r="83" spans="2:47" s="1" customFormat="1" ht="7.1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214" t="str">
        <f>E7</f>
        <v>Segment II v okružním parku Zelený pás Líbeznice</v>
      </c>
      <c r="F85" s="215"/>
      <c r="G85" s="215"/>
      <c r="H85" s="215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9" t="str">
        <f>E9</f>
        <v>SO.03 - Lávka</v>
      </c>
      <c r="F87" s="213"/>
      <c r="G87" s="213"/>
      <c r="H87" s="213"/>
      <c r="L87" s="28"/>
    </row>
    <row r="88" spans="2:47" s="1" customFormat="1" ht="7.1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7.15" customHeight="1" x14ac:dyDescent="0.2">
      <c r="B90" s="28"/>
      <c r="L90" s="28"/>
    </row>
    <row r="91" spans="2:47" s="1" customFormat="1" ht="25.9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9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99" t="s">
        <v>102</v>
      </c>
      <c r="J96" s="62">
        <f>J123</f>
        <v>0</v>
      </c>
      <c r="L96" s="28"/>
      <c r="AU96" s="16" t="s">
        <v>103</v>
      </c>
    </row>
    <row r="97" spans="2:12" s="8" customFormat="1" ht="25.15" customHeight="1" x14ac:dyDescent="0.2">
      <c r="B97" s="100"/>
      <c r="D97" s="101" t="s">
        <v>104</v>
      </c>
      <c r="E97" s="102"/>
      <c r="F97" s="102"/>
      <c r="G97" s="102"/>
      <c r="H97" s="102"/>
      <c r="I97" s="102"/>
      <c r="J97" s="103">
        <f>J124</f>
        <v>0</v>
      </c>
      <c r="L97" s="100"/>
    </row>
    <row r="98" spans="2:12" s="9" customFormat="1" ht="19.899999999999999" customHeight="1" x14ac:dyDescent="0.2">
      <c r="B98" s="104"/>
      <c r="D98" s="105" t="s">
        <v>105</v>
      </c>
      <c r="E98" s="106"/>
      <c r="F98" s="106"/>
      <c r="G98" s="106"/>
      <c r="H98" s="106"/>
      <c r="I98" s="106"/>
      <c r="J98" s="107">
        <f>J125</f>
        <v>0</v>
      </c>
      <c r="L98" s="104"/>
    </row>
    <row r="99" spans="2:12" s="9" customFormat="1" ht="19.899999999999999" customHeight="1" x14ac:dyDescent="0.2">
      <c r="B99" s="104"/>
      <c r="D99" s="105" t="s">
        <v>500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9" customFormat="1" ht="19.899999999999999" customHeight="1" x14ac:dyDescent="0.2">
      <c r="B100" s="104"/>
      <c r="D100" s="105" t="s">
        <v>108</v>
      </c>
      <c r="E100" s="106"/>
      <c r="F100" s="106"/>
      <c r="G100" s="106"/>
      <c r="H100" s="106"/>
      <c r="I100" s="106"/>
      <c r="J100" s="107">
        <f>J150</f>
        <v>0</v>
      </c>
      <c r="L100" s="104"/>
    </row>
    <row r="101" spans="2:12" s="8" customFormat="1" ht="25.15" customHeight="1" x14ac:dyDescent="0.2">
      <c r="B101" s="100"/>
      <c r="D101" s="101" t="s">
        <v>501</v>
      </c>
      <c r="E101" s="102"/>
      <c r="F101" s="102"/>
      <c r="G101" s="102"/>
      <c r="H101" s="102"/>
      <c r="I101" s="102"/>
      <c r="J101" s="103">
        <f>J152</f>
        <v>0</v>
      </c>
      <c r="L101" s="100"/>
    </row>
    <row r="102" spans="2:12" s="9" customFormat="1" ht="19.899999999999999" customHeight="1" x14ac:dyDescent="0.2">
      <c r="B102" s="104"/>
      <c r="D102" s="105" t="s">
        <v>502</v>
      </c>
      <c r="E102" s="106"/>
      <c r="F102" s="106"/>
      <c r="G102" s="106"/>
      <c r="H102" s="106"/>
      <c r="I102" s="106"/>
      <c r="J102" s="107">
        <f>J153</f>
        <v>0</v>
      </c>
      <c r="L102" s="104"/>
    </row>
    <row r="103" spans="2:12" s="9" customFormat="1" ht="19.899999999999999" customHeight="1" x14ac:dyDescent="0.2">
      <c r="B103" s="104"/>
      <c r="D103" s="105" t="s">
        <v>503</v>
      </c>
      <c r="E103" s="106"/>
      <c r="F103" s="106"/>
      <c r="G103" s="106"/>
      <c r="H103" s="106"/>
      <c r="I103" s="106"/>
      <c r="J103" s="107">
        <f>J199</f>
        <v>0</v>
      </c>
      <c r="L103" s="104"/>
    </row>
    <row r="104" spans="2:12" s="1" customFormat="1" ht="21.75" customHeight="1" x14ac:dyDescent="0.2">
      <c r="B104" s="28"/>
      <c r="L104" s="28"/>
    </row>
    <row r="105" spans="2:12" s="1" customFormat="1" ht="7.15" customHeight="1" x14ac:dyDescent="0.2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8"/>
    </row>
    <row r="109" spans="2:12" s="1" customFormat="1" ht="7.15" customHeight="1" x14ac:dyDescent="0.2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8"/>
    </row>
    <row r="110" spans="2:12" s="1" customFormat="1" ht="25.15" customHeight="1" x14ac:dyDescent="0.2">
      <c r="B110" s="28"/>
      <c r="C110" s="20" t="s">
        <v>109</v>
      </c>
      <c r="L110" s="28"/>
    </row>
    <row r="111" spans="2:12" s="1" customFormat="1" ht="7.15" customHeight="1" x14ac:dyDescent="0.2">
      <c r="B111" s="28"/>
      <c r="L111" s="28"/>
    </row>
    <row r="112" spans="2:12" s="1" customFormat="1" ht="12" customHeight="1" x14ac:dyDescent="0.2">
      <c r="B112" s="28"/>
      <c r="C112" s="25" t="s">
        <v>14</v>
      </c>
      <c r="L112" s="28"/>
    </row>
    <row r="113" spans="2:65" s="1" customFormat="1" ht="16.5" customHeight="1" x14ac:dyDescent="0.2">
      <c r="B113" s="28"/>
      <c r="E113" s="214" t="str">
        <f>E7</f>
        <v>Segment II v okružním parku Zelený pás Líbeznice</v>
      </c>
      <c r="F113" s="215"/>
      <c r="G113" s="215"/>
      <c r="H113" s="215"/>
      <c r="L113" s="28"/>
    </row>
    <row r="114" spans="2:65" s="1" customFormat="1" ht="12" customHeight="1" x14ac:dyDescent="0.2">
      <c r="B114" s="28"/>
      <c r="C114" s="25" t="s">
        <v>97</v>
      </c>
      <c r="L114" s="28"/>
    </row>
    <row r="115" spans="2:65" s="1" customFormat="1" ht="16.5" customHeight="1" x14ac:dyDescent="0.2">
      <c r="B115" s="28"/>
      <c r="E115" s="179" t="str">
        <f>E9</f>
        <v>SO.03 - Lávka</v>
      </c>
      <c r="F115" s="213"/>
      <c r="G115" s="213"/>
      <c r="H115" s="213"/>
      <c r="L115" s="28"/>
    </row>
    <row r="116" spans="2:65" s="1" customFormat="1" ht="7.15" customHeight="1" x14ac:dyDescent="0.2">
      <c r="B116" s="28"/>
      <c r="L116" s="28"/>
    </row>
    <row r="117" spans="2:65" s="1" customFormat="1" ht="12" customHeight="1" x14ac:dyDescent="0.2">
      <c r="B117" s="28"/>
      <c r="C117" s="25" t="s">
        <v>18</v>
      </c>
      <c r="F117" s="23" t="str">
        <f>F12</f>
        <v>Líbeznice</v>
      </c>
      <c r="I117" s="25" t="s">
        <v>20</v>
      </c>
      <c r="J117" s="48" t="str">
        <f>IF(J12="","",J12)</f>
        <v>17. 4. 2025</v>
      </c>
      <c r="L117" s="28"/>
    </row>
    <row r="118" spans="2:65" s="1" customFormat="1" ht="7.15" customHeight="1" x14ac:dyDescent="0.2">
      <c r="B118" s="28"/>
      <c r="L118" s="28"/>
    </row>
    <row r="119" spans="2:65" s="1" customFormat="1" ht="25.9" customHeight="1" x14ac:dyDescent="0.2">
      <c r="B119" s="28"/>
      <c r="C119" s="25" t="s">
        <v>22</v>
      </c>
      <c r="F119" s="23" t="str">
        <f>E15</f>
        <v>Obec Líbeznice</v>
      </c>
      <c r="I119" s="25" t="s">
        <v>28</v>
      </c>
      <c r="J119" s="26" t="str">
        <f>E21</f>
        <v>MENU Architekti s.r.o.</v>
      </c>
      <c r="L119" s="28"/>
    </row>
    <row r="120" spans="2:65" s="1" customFormat="1" ht="25.9" customHeight="1" x14ac:dyDescent="0.2">
      <c r="B120" s="28"/>
      <c r="C120" s="25" t="s">
        <v>26</v>
      </c>
      <c r="F120" s="23" t="str">
        <f>IF(E18="","",E18)</f>
        <v xml:space="preserve"> </v>
      </c>
      <c r="I120" s="25" t="s">
        <v>31</v>
      </c>
      <c r="J120" s="26" t="str">
        <f>E24</f>
        <v>MENU Architekti s.r.o.</v>
      </c>
      <c r="L120" s="28"/>
    </row>
    <row r="121" spans="2:65" s="1" customFormat="1" ht="10.35" customHeight="1" x14ac:dyDescent="0.2">
      <c r="B121" s="28"/>
      <c r="L121" s="28"/>
    </row>
    <row r="122" spans="2:65" s="10" customFormat="1" ht="29.25" customHeight="1" x14ac:dyDescent="0.2">
      <c r="B122" s="108"/>
      <c r="C122" s="109" t="s">
        <v>110</v>
      </c>
      <c r="D122" s="110" t="s">
        <v>58</v>
      </c>
      <c r="E122" s="110" t="s">
        <v>54</v>
      </c>
      <c r="F122" s="110" t="s">
        <v>55</v>
      </c>
      <c r="G122" s="110" t="s">
        <v>111</v>
      </c>
      <c r="H122" s="110" t="s">
        <v>112</v>
      </c>
      <c r="I122" s="110" t="s">
        <v>113</v>
      </c>
      <c r="J122" s="111" t="s">
        <v>101</v>
      </c>
      <c r="K122" s="112" t="s">
        <v>114</v>
      </c>
      <c r="L122" s="108"/>
      <c r="M122" s="55" t="s">
        <v>1</v>
      </c>
      <c r="N122" s="56" t="s">
        <v>37</v>
      </c>
      <c r="O122" s="56" t="s">
        <v>115</v>
      </c>
      <c r="P122" s="56" t="s">
        <v>116</v>
      </c>
      <c r="Q122" s="56" t="s">
        <v>117</v>
      </c>
      <c r="R122" s="56" t="s">
        <v>118</v>
      </c>
      <c r="S122" s="56" t="s">
        <v>119</v>
      </c>
      <c r="T122" s="57" t="s">
        <v>120</v>
      </c>
    </row>
    <row r="123" spans="2:65" s="1" customFormat="1" ht="22.9" customHeight="1" x14ac:dyDescent="0.25">
      <c r="B123" s="28"/>
      <c r="C123" s="60" t="s">
        <v>121</v>
      </c>
      <c r="J123" s="113">
        <f>BK123</f>
        <v>0</v>
      </c>
      <c r="L123" s="28"/>
      <c r="M123" s="58"/>
      <c r="N123" s="49"/>
      <c r="O123" s="49"/>
      <c r="P123" s="114">
        <f>P124+P152</f>
        <v>212.62818299999998</v>
      </c>
      <c r="Q123" s="49"/>
      <c r="R123" s="114">
        <f>R124+R152</f>
        <v>19.999103099999999</v>
      </c>
      <c r="S123" s="49"/>
      <c r="T123" s="115">
        <f>T124+T152</f>
        <v>0</v>
      </c>
      <c r="AT123" s="16" t="s">
        <v>72</v>
      </c>
      <c r="AU123" s="16" t="s">
        <v>103</v>
      </c>
      <c r="BK123" s="116">
        <f>BK124+BK152</f>
        <v>0</v>
      </c>
    </row>
    <row r="124" spans="2:65" s="11" customFormat="1" ht="25.9" customHeight="1" x14ac:dyDescent="0.2">
      <c r="B124" s="117"/>
      <c r="D124" s="118" t="s">
        <v>72</v>
      </c>
      <c r="E124" s="119" t="s">
        <v>122</v>
      </c>
      <c r="F124" s="119" t="s">
        <v>123</v>
      </c>
      <c r="J124" s="120">
        <f>BK124</f>
        <v>0</v>
      </c>
      <c r="L124" s="117"/>
      <c r="M124" s="121"/>
      <c r="P124" s="122">
        <f>P125+P132+P150</f>
        <v>24.231020999999995</v>
      </c>
      <c r="R124" s="122">
        <f>R125+R132+R150</f>
        <v>17.123081809999999</v>
      </c>
      <c r="T124" s="123">
        <f>T125+T132+T150</f>
        <v>0</v>
      </c>
      <c r="AR124" s="118" t="s">
        <v>81</v>
      </c>
      <c r="AT124" s="124" t="s">
        <v>72</v>
      </c>
      <c r="AU124" s="124" t="s">
        <v>73</v>
      </c>
      <c r="AY124" s="118" t="s">
        <v>124</v>
      </c>
      <c r="BK124" s="125">
        <f>BK125+BK132+BK150</f>
        <v>0</v>
      </c>
    </row>
    <row r="125" spans="2:65" s="11" customFormat="1" ht="22.9" customHeight="1" x14ac:dyDescent="0.2">
      <c r="B125" s="117"/>
      <c r="D125" s="118" t="s">
        <v>72</v>
      </c>
      <c r="E125" s="126" t="s">
        <v>81</v>
      </c>
      <c r="F125" s="126" t="s">
        <v>125</v>
      </c>
      <c r="J125" s="127">
        <f>BK125</f>
        <v>0</v>
      </c>
      <c r="L125" s="117"/>
      <c r="M125" s="121"/>
      <c r="P125" s="122">
        <f>SUM(P126:P131)</f>
        <v>1.7964279999999999</v>
      </c>
      <c r="R125" s="122">
        <f>SUM(R126:R131)</f>
        <v>0</v>
      </c>
      <c r="T125" s="123">
        <f>SUM(T126:T131)</f>
        <v>0</v>
      </c>
      <c r="AR125" s="118" t="s">
        <v>81</v>
      </c>
      <c r="AT125" s="124" t="s">
        <v>72</v>
      </c>
      <c r="AU125" s="124" t="s">
        <v>81</v>
      </c>
      <c r="AY125" s="118" t="s">
        <v>124</v>
      </c>
      <c r="BK125" s="125">
        <f>SUM(BK126:BK131)</f>
        <v>0</v>
      </c>
    </row>
    <row r="126" spans="2:65" s="1" customFormat="1" ht="33" customHeight="1" x14ac:dyDescent="0.2">
      <c r="B126" s="128"/>
      <c r="C126" s="129" t="s">
        <v>81</v>
      </c>
      <c r="D126" s="129" t="s">
        <v>126</v>
      </c>
      <c r="E126" s="130" t="s">
        <v>140</v>
      </c>
      <c r="F126" s="131" t="s">
        <v>141</v>
      </c>
      <c r="G126" s="132" t="s">
        <v>142</v>
      </c>
      <c r="H126" s="133">
        <v>3.6789999999999998</v>
      </c>
      <c r="I126" s="134">
        <v>0</v>
      </c>
      <c r="J126" s="134">
        <f>ROUND(I126*H126,2)</f>
        <v>0</v>
      </c>
      <c r="K126" s="135"/>
      <c r="L126" s="28"/>
      <c r="M126" s="136" t="s">
        <v>1</v>
      </c>
      <c r="N126" s="137" t="s">
        <v>38</v>
      </c>
      <c r="O126" s="138">
        <v>0.214</v>
      </c>
      <c r="P126" s="138">
        <f>O126*H126</f>
        <v>0.78730599999999995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130</v>
      </c>
      <c r="AT126" s="140" t="s">
        <v>126</v>
      </c>
      <c r="AU126" s="140" t="s">
        <v>83</v>
      </c>
      <c r="AY126" s="16" t="s">
        <v>124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81</v>
      </c>
      <c r="BK126" s="141">
        <f>ROUND(I126*H126,2)</f>
        <v>0</v>
      </c>
      <c r="BL126" s="16" t="s">
        <v>130</v>
      </c>
      <c r="BM126" s="140" t="s">
        <v>504</v>
      </c>
    </row>
    <row r="127" spans="2:65" s="1" customFormat="1" ht="37.9" customHeight="1" x14ac:dyDescent="0.2">
      <c r="B127" s="128"/>
      <c r="C127" s="129" t="s">
        <v>83</v>
      </c>
      <c r="D127" s="129" t="s">
        <v>126</v>
      </c>
      <c r="E127" s="130" t="s">
        <v>144</v>
      </c>
      <c r="F127" s="131" t="s">
        <v>145</v>
      </c>
      <c r="G127" s="132" t="s">
        <v>142</v>
      </c>
      <c r="H127" s="133">
        <v>3.6789999999999998</v>
      </c>
      <c r="I127" s="134">
        <v>0</v>
      </c>
      <c r="J127" s="134">
        <f>ROUND(I127*H127,2)</f>
        <v>0</v>
      </c>
      <c r="K127" s="135"/>
      <c r="L127" s="28"/>
      <c r="M127" s="136" t="s">
        <v>1</v>
      </c>
      <c r="N127" s="137" t="s">
        <v>38</v>
      </c>
      <c r="O127" s="138">
        <v>4.5999999999999999E-2</v>
      </c>
      <c r="P127" s="138">
        <f>O127*H127</f>
        <v>0.169234</v>
      </c>
      <c r="Q127" s="138">
        <v>0</v>
      </c>
      <c r="R127" s="138">
        <f>Q127*H127</f>
        <v>0</v>
      </c>
      <c r="S127" s="138">
        <v>0</v>
      </c>
      <c r="T127" s="139">
        <f>S127*H127</f>
        <v>0</v>
      </c>
      <c r="AR127" s="140" t="s">
        <v>130</v>
      </c>
      <c r="AT127" s="140" t="s">
        <v>126</v>
      </c>
      <c r="AU127" s="140" t="s">
        <v>83</v>
      </c>
      <c r="AY127" s="16" t="s">
        <v>124</v>
      </c>
      <c r="BE127" s="141">
        <f>IF(N127="základní",J127,0)</f>
        <v>0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6" t="s">
        <v>81</v>
      </c>
      <c r="BK127" s="141">
        <f>ROUND(I127*H127,2)</f>
        <v>0</v>
      </c>
      <c r="BL127" s="16" t="s">
        <v>130</v>
      </c>
      <c r="BM127" s="140" t="s">
        <v>505</v>
      </c>
    </row>
    <row r="128" spans="2:65" s="13" customFormat="1" x14ac:dyDescent="0.2">
      <c r="B128" s="148"/>
      <c r="D128" s="143" t="s">
        <v>135</v>
      </c>
      <c r="E128" s="149" t="s">
        <v>1</v>
      </c>
      <c r="F128" s="150" t="s">
        <v>506</v>
      </c>
      <c r="H128" s="151">
        <v>3.6789999999999998</v>
      </c>
      <c r="L128" s="148"/>
      <c r="M128" s="152"/>
      <c r="T128" s="153"/>
      <c r="AT128" s="149" t="s">
        <v>135</v>
      </c>
      <c r="AU128" s="149" t="s">
        <v>83</v>
      </c>
      <c r="AV128" s="13" t="s">
        <v>83</v>
      </c>
      <c r="AW128" s="13" t="s">
        <v>30</v>
      </c>
      <c r="AX128" s="13" t="s">
        <v>73</v>
      </c>
      <c r="AY128" s="149" t="s">
        <v>124</v>
      </c>
    </row>
    <row r="129" spans="2:65" s="14" customFormat="1" x14ac:dyDescent="0.2">
      <c r="B129" s="154"/>
      <c r="D129" s="143" t="s">
        <v>135</v>
      </c>
      <c r="E129" s="155" t="s">
        <v>1</v>
      </c>
      <c r="F129" s="156" t="s">
        <v>138</v>
      </c>
      <c r="H129" s="157">
        <v>3.6789999999999998</v>
      </c>
      <c r="L129" s="154"/>
      <c r="M129" s="158"/>
      <c r="T129" s="159"/>
      <c r="AT129" s="155" t="s">
        <v>135</v>
      </c>
      <c r="AU129" s="155" t="s">
        <v>83</v>
      </c>
      <c r="AV129" s="14" t="s">
        <v>130</v>
      </c>
      <c r="AW129" s="14" t="s">
        <v>30</v>
      </c>
      <c r="AX129" s="14" t="s">
        <v>81</v>
      </c>
      <c r="AY129" s="155" t="s">
        <v>124</v>
      </c>
    </row>
    <row r="130" spans="2:65" s="1" customFormat="1" ht="24.4" customHeight="1" x14ac:dyDescent="0.2">
      <c r="B130" s="128"/>
      <c r="C130" s="129" t="s">
        <v>139</v>
      </c>
      <c r="D130" s="129" t="s">
        <v>126</v>
      </c>
      <c r="E130" s="130" t="s">
        <v>151</v>
      </c>
      <c r="F130" s="131" t="s">
        <v>152</v>
      </c>
      <c r="G130" s="132" t="s">
        <v>142</v>
      </c>
      <c r="H130" s="133">
        <v>3.6789999999999998</v>
      </c>
      <c r="I130" s="134">
        <v>0</v>
      </c>
      <c r="J130" s="134">
        <f>ROUND(I130*H130,2)</f>
        <v>0</v>
      </c>
      <c r="K130" s="135"/>
      <c r="L130" s="28"/>
      <c r="M130" s="136" t="s">
        <v>1</v>
      </c>
      <c r="N130" s="137" t="s">
        <v>38</v>
      </c>
      <c r="O130" s="138">
        <v>7.1999999999999995E-2</v>
      </c>
      <c r="P130" s="138">
        <f>O130*H130</f>
        <v>0.26488799999999996</v>
      </c>
      <c r="Q130" s="138">
        <v>0</v>
      </c>
      <c r="R130" s="138">
        <f>Q130*H130</f>
        <v>0</v>
      </c>
      <c r="S130" s="138">
        <v>0</v>
      </c>
      <c r="T130" s="139">
        <f>S130*H130</f>
        <v>0</v>
      </c>
      <c r="AR130" s="140" t="s">
        <v>130</v>
      </c>
      <c r="AT130" s="140" t="s">
        <v>126</v>
      </c>
      <c r="AU130" s="140" t="s">
        <v>83</v>
      </c>
      <c r="AY130" s="16" t="s">
        <v>124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6" t="s">
        <v>81</v>
      </c>
      <c r="BK130" s="141">
        <f>ROUND(I130*H130,2)</f>
        <v>0</v>
      </c>
      <c r="BL130" s="16" t="s">
        <v>130</v>
      </c>
      <c r="BM130" s="140" t="s">
        <v>507</v>
      </c>
    </row>
    <row r="131" spans="2:65" s="1" customFormat="1" ht="24.4" customHeight="1" x14ac:dyDescent="0.2">
      <c r="B131" s="128"/>
      <c r="C131" s="129" t="s">
        <v>130</v>
      </c>
      <c r="D131" s="129" t="s">
        <v>126</v>
      </c>
      <c r="E131" s="130" t="s">
        <v>155</v>
      </c>
      <c r="F131" s="131" t="s">
        <v>156</v>
      </c>
      <c r="G131" s="132" t="s">
        <v>129</v>
      </c>
      <c r="H131" s="133">
        <v>25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2.3E-2</v>
      </c>
      <c r="P131" s="138">
        <f>O131*H131</f>
        <v>0.57499999999999996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508</v>
      </c>
    </row>
    <row r="132" spans="2:65" s="11" customFormat="1" ht="22.9" customHeight="1" x14ac:dyDescent="0.2">
      <c r="B132" s="117"/>
      <c r="D132" s="118" t="s">
        <v>72</v>
      </c>
      <c r="E132" s="126" t="s">
        <v>83</v>
      </c>
      <c r="F132" s="126" t="s">
        <v>509</v>
      </c>
      <c r="J132" s="127">
        <f>BK132</f>
        <v>0</v>
      </c>
      <c r="L132" s="117"/>
      <c r="M132" s="121"/>
      <c r="P132" s="122">
        <f>SUM(P133:P149)</f>
        <v>20.174356999999997</v>
      </c>
      <c r="R132" s="122">
        <f>SUM(R133:R149)</f>
        <v>17.123081809999999</v>
      </c>
      <c r="T132" s="123">
        <f>SUM(T133:T149)</f>
        <v>0</v>
      </c>
      <c r="AR132" s="118" t="s">
        <v>81</v>
      </c>
      <c r="AT132" s="124" t="s">
        <v>72</v>
      </c>
      <c r="AU132" s="124" t="s">
        <v>81</v>
      </c>
      <c r="AY132" s="118" t="s">
        <v>124</v>
      </c>
      <c r="BK132" s="125">
        <f>SUM(BK133:BK149)</f>
        <v>0</v>
      </c>
    </row>
    <row r="133" spans="2:65" s="1" customFormat="1" ht="37.9" customHeight="1" x14ac:dyDescent="0.2">
      <c r="B133" s="128"/>
      <c r="C133" s="129" t="s">
        <v>150</v>
      </c>
      <c r="D133" s="129" t="s">
        <v>126</v>
      </c>
      <c r="E133" s="130" t="s">
        <v>510</v>
      </c>
      <c r="F133" s="131" t="s">
        <v>511</v>
      </c>
      <c r="G133" s="132" t="s">
        <v>203</v>
      </c>
      <c r="H133" s="133">
        <v>24</v>
      </c>
      <c r="I133" s="134">
        <v>0</v>
      </c>
      <c r="J133" s="134">
        <f>ROUND(I133*H133,2)</f>
        <v>0</v>
      </c>
      <c r="K133" s="135"/>
      <c r="L133" s="28"/>
      <c r="M133" s="136" t="s">
        <v>1</v>
      </c>
      <c r="N133" s="137" t="s">
        <v>38</v>
      </c>
      <c r="O133" s="138">
        <v>0.245</v>
      </c>
      <c r="P133" s="138">
        <f>O133*H133</f>
        <v>5.88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130</v>
      </c>
      <c r="AT133" s="140" t="s">
        <v>126</v>
      </c>
      <c r="AU133" s="140" t="s">
        <v>83</v>
      </c>
      <c r="AY133" s="16" t="s">
        <v>124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6" t="s">
        <v>81</v>
      </c>
      <c r="BK133" s="141">
        <f>ROUND(I133*H133,2)</f>
        <v>0</v>
      </c>
      <c r="BL133" s="16" t="s">
        <v>130</v>
      </c>
      <c r="BM133" s="140" t="s">
        <v>512</v>
      </c>
    </row>
    <row r="134" spans="2:65" s="1" customFormat="1" ht="24.4" customHeight="1" x14ac:dyDescent="0.2">
      <c r="B134" s="128"/>
      <c r="C134" s="160" t="s">
        <v>154</v>
      </c>
      <c r="D134" s="160" t="s">
        <v>179</v>
      </c>
      <c r="E134" s="161" t="s">
        <v>513</v>
      </c>
      <c r="F134" s="162" t="s">
        <v>514</v>
      </c>
      <c r="G134" s="163" t="s">
        <v>142</v>
      </c>
      <c r="H134" s="164">
        <v>3.3220000000000001</v>
      </c>
      <c r="I134" s="165">
        <v>0</v>
      </c>
      <c r="J134" s="165">
        <f>ROUND(I134*H134,2)</f>
        <v>0</v>
      </c>
      <c r="K134" s="166"/>
      <c r="L134" s="167"/>
      <c r="M134" s="168" t="s">
        <v>1</v>
      </c>
      <c r="N134" s="169" t="s">
        <v>38</v>
      </c>
      <c r="O134" s="138">
        <v>0</v>
      </c>
      <c r="P134" s="138">
        <f>O134*H134</f>
        <v>0</v>
      </c>
      <c r="Q134" s="138">
        <v>2.4289999999999998</v>
      </c>
      <c r="R134" s="138">
        <f>Q134*H134</f>
        <v>8.0691379999999988</v>
      </c>
      <c r="S134" s="138">
        <v>0</v>
      </c>
      <c r="T134" s="139">
        <f>S134*H134</f>
        <v>0</v>
      </c>
      <c r="AR134" s="140" t="s">
        <v>163</v>
      </c>
      <c r="AT134" s="140" t="s">
        <v>179</v>
      </c>
      <c r="AU134" s="140" t="s">
        <v>83</v>
      </c>
      <c r="AY134" s="16" t="s">
        <v>124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6" t="s">
        <v>81</v>
      </c>
      <c r="BK134" s="141">
        <f>ROUND(I134*H134,2)</f>
        <v>0</v>
      </c>
      <c r="BL134" s="16" t="s">
        <v>130</v>
      </c>
      <c r="BM134" s="140" t="s">
        <v>515</v>
      </c>
    </row>
    <row r="135" spans="2:65" s="13" customFormat="1" x14ac:dyDescent="0.2">
      <c r="B135" s="148"/>
      <c r="D135" s="143" t="s">
        <v>135</v>
      </c>
      <c r="F135" s="150" t="s">
        <v>516</v>
      </c>
      <c r="H135" s="151">
        <v>3.3220000000000001</v>
      </c>
      <c r="L135" s="148"/>
      <c r="M135" s="152"/>
      <c r="T135" s="153"/>
      <c r="AT135" s="149" t="s">
        <v>135</v>
      </c>
      <c r="AU135" s="149" t="s">
        <v>83</v>
      </c>
      <c r="AV135" s="13" t="s">
        <v>83</v>
      </c>
      <c r="AW135" s="13" t="s">
        <v>3</v>
      </c>
      <c r="AX135" s="13" t="s">
        <v>81</v>
      </c>
      <c r="AY135" s="149" t="s">
        <v>124</v>
      </c>
    </row>
    <row r="136" spans="2:65" s="1" customFormat="1" ht="24.4" customHeight="1" x14ac:dyDescent="0.2">
      <c r="B136" s="128"/>
      <c r="C136" s="129" t="s">
        <v>158</v>
      </c>
      <c r="D136" s="129" t="s">
        <v>126</v>
      </c>
      <c r="E136" s="130" t="s">
        <v>517</v>
      </c>
      <c r="F136" s="131" t="s">
        <v>518</v>
      </c>
      <c r="G136" s="132" t="s">
        <v>182</v>
      </c>
      <c r="H136" s="133">
        <v>0.13100000000000003</v>
      </c>
      <c r="I136" s="134">
        <v>0</v>
      </c>
      <c r="J136" s="134">
        <f>ROUND(I136*H136,2)</f>
        <v>0</v>
      </c>
      <c r="K136" s="135"/>
      <c r="L136" s="28"/>
      <c r="M136" s="136" t="s">
        <v>1</v>
      </c>
      <c r="N136" s="137" t="s">
        <v>38</v>
      </c>
      <c r="O136" s="138">
        <v>17.539000000000001</v>
      </c>
      <c r="P136" s="138">
        <f>O136*H136</f>
        <v>2.2976090000000009</v>
      </c>
      <c r="Q136" s="138">
        <v>1.11381</v>
      </c>
      <c r="R136" s="138">
        <f>Q136*H136</f>
        <v>0.14590911000000004</v>
      </c>
      <c r="S136" s="138">
        <v>0</v>
      </c>
      <c r="T136" s="139">
        <f>S136*H136</f>
        <v>0</v>
      </c>
      <c r="AR136" s="140" t="s">
        <v>130</v>
      </c>
      <c r="AT136" s="140" t="s">
        <v>126</v>
      </c>
      <c r="AU136" s="140" t="s">
        <v>83</v>
      </c>
      <c r="AY136" s="16" t="s">
        <v>124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6" t="s">
        <v>81</v>
      </c>
      <c r="BK136" s="141">
        <f>ROUND(I136*H136,2)</f>
        <v>0</v>
      </c>
      <c r="BL136" s="16" t="s">
        <v>130</v>
      </c>
      <c r="BM136" s="140" t="s">
        <v>519</v>
      </c>
    </row>
    <row r="137" spans="2:65" s="13" customFormat="1" x14ac:dyDescent="0.2">
      <c r="B137" s="148"/>
      <c r="D137" s="143" t="s">
        <v>135</v>
      </c>
      <c r="E137" s="149" t="s">
        <v>1</v>
      </c>
      <c r="F137" s="150" t="s">
        <v>520</v>
      </c>
      <c r="H137" s="151">
        <v>0.13100000000000003</v>
      </c>
      <c r="L137" s="148"/>
      <c r="M137" s="152"/>
      <c r="T137" s="153"/>
      <c r="AT137" s="149" t="s">
        <v>135</v>
      </c>
      <c r="AU137" s="149" t="s">
        <v>83</v>
      </c>
      <c r="AV137" s="13" t="s">
        <v>83</v>
      </c>
      <c r="AW137" s="13" t="s">
        <v>30</v>
      </c>
      <c r="AX137" s="13" t="s">
        <v>73</v>
      </c>
      <c r="AY137" s="149" t="s">
        <v>124</v>
      </c>
    </row>
    <row r="138" spans="2:65" s="14" customFormat="1" x14ac:dyDescent="0.2">
      <c r="B138" s="154"/>
      <c r="D138" s="143" t="s">
        <v>135</v>
      </c>
      <c r="E138" s="155" t="s">
        <v>1</v>
      </c>
      <c r="F138" s="156" t="s">
        <v>138</v>
      </c>
      <c r="H138" s="157">
        <v>0.13100000000000003</v>
      </c>
      <c r="L138" s="154"/>
      <c r="M138" s="158"/>
      <c r="T138" s="159"/>
      <c r="AT138" s="155" t="s">
        <v>135</v>
      </c>
      <c r="AU138" s="155" t="s">
        <v>83</v>
      </c>
      <c r="AV138" s="14" t="s">
        <v>130</v>
      </c>
      <c r="AW138" s="14" t="s">
        <v>30</v>
      </c>
      <c r="AX138" s="14" t="s">
        <v>81</v>
      </c>
      <c r="AY138" s="155" t="s">
        <v>124</v>
      </c>
    </row>
    <row r="139" spans="2:65" s="1" customFormat="1" ht="24.4" customHeight="1" x14ac:dyDescent="0.2">
      <c r="B139" s="128"/>
      <c r="C139" s="129" t="s">
        <v>163</v>
      </c>
      <c r="D139" s="129" t="s">
        <v>126</v>
      </c>
      <c r="E139" s="130" t="s">
        <v>521</v>
      </c>
      <c r="F139" s="131" t="s">
        <v>522</v>
      </c>
      <c r="G139" s="132" t="s">
        <v>142</v>
      </c>
      <c r="H139" s="133">
        <v>0.81000000000000016</v>
      </c>
      <c r="I139" s="134">
        <v>0</v>
      </c>
      <c r="J139" s="134">
        <f>ROUND(I139*H139,2)</f>
        <v>0</v>
      </c>
      <c r="K139" s="135"/>
      <c r="L139" s="28"/>
      <c r="M139" s="136" t="s">
        <v>1</v>
      </c>
      <c r="N139" s="137" t="s">
        <v>38</v>
      </c>
      <c r="O139" s="138">
        <v>0.98499999999999999</v>
      </c>
      <c r="P139" s="138">
        <f>O139*H139</f>
        <v>0.79785000000000017</v>
      </c>
      <c r="Q139" s="138">
        <v>1.98</v>
      </c>
      <c r="R139" s="138">
        <f>Q139*H139</f>
        <v>1.6038000000000003</v>
      </c>
      <c r="S139" s="138">
        <v>0</v>
      </c>
      <c r="T139" s="139">
        <f>S139*H139</f>
        <v>0</v>
      </c>
      <c r="AR139" s="140" t="s">
        <v>130</v>
      </c>
      <c r="AT139" s="140" t="s">
        <v>126</v>
      </c>
      <c r="AU139" s="140" t="s">
        <v>83</v>
      </c>
      <c r="AY139" s="16" t="s">
        <v>124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6" t="s">
        <v>81</v>
      </c>
      <c r="BK139" s="141">
        <f>ROUND(I139*H139,2)</f>
        <v>0</v>
      </c>
      <c r="BL139" s="16" t="s">
        <v>130</v>
      </c>
      <c r="BM139" s="140" t="s">
        <v>523</v>
      </c>
    </row>
    <row r="140" spans="2:65" s="13" customFormat="1" x14ac:dyDescent="0.2">
      <c r="B140" s="148"/>
      <c r="D140" s="143" t="s">
        <v>135</v>
      </c>
      <c r="E140" s="149" t="s">
        <v>1</v>
      </c>
      <c r="F140" s="150" t="s">
        <v>524</v>
      </c>
      <c r="H140" s="151">
        <v>0.81000000000000016</v>
      </c>
      <c r="L140" s="148"/>
      <c r="M140" s="152"/>
      <c r="T140" s="153"/>
      <c r="AT140" s="149" t="s">
        <v>135</v>
      </c>
      <c r="AU140" s="149" t="s">
        <v>83</v>
      </c>
      <c r="AV140" s="13" t="s">
        <v>83</v>
      </c>
      <c r="AW140" s="13" t="s">
        <v>30</v>
      </c>
      <c r="AX140" s="13" t="s">
        <v>73</v>
      </c>
      <c r="AY140" s="149" t="s">
        <v>124</v>
      </c>
    </row>
    <row r="141" spans="2:65" s="14" customFormat="1" x14ac:dyDescent="0.2">
      <c r="B141" s="154"/>
      <c r="D141" s="143" t="s">
        <v>135</v>
      </c>
      <c r="E141" s="155" t="s">
        <v>1</v>
      </c>
      <c r="F141" s="156" t="s">
        <v>138</v>
      </c>
      <c r="H141" s="157">
        <v>0.81000000000000016</v>
      </c>
      <c r="L141" s="154"/>
      <c r="M141" s="158"/>
      <c r="T141" s="159"/>
      <c r="AT141" s="155" t="s">
        <v>135</v>
      </c>
      <c r="AU141" s="155" t="s">
        <v>83</v>
      </c>
      <c r="AV141" s="14" t="s">
        <v>130</v>
      </c>
      <c r="AW141" s="14" t="s">
        <v>30</v>
      </c>
      <c r="AX141" s="14" t="s">
        <v>81</v>
      </c>
      <c r="AY141" s="155" t="s">
        <v>124</v>
      </c>
    </row>
    <row r="142" spans="2:65" s="1" customFormat="1" ht="24.4" customHeight="1" x14ac:dyDescent="0.2">
      <c r="B142" s="128"/>
      <c r="C142" s="129" t="s">
        <v>167</v>
      </c>
      <c r="D142" s="129" t="s">
        <v>126</v>
      </c>
      <c r="E142" s="130" t="s">
        <v>525</v>
      </c>
      <c r="F142" s="131" t="s">
        <v>526</v>
      </c>
      <c r="G142" s="132" t="s">
        <v>142</v>
      </c>
      <c r="H142" s="133">
        <v>2.8380000000000001</v>
      </c>
      <c r="I142" s="134">
        <v>0</v>
      </c>
      <c r="J142" s="134">
        <f>ROUND(I142*H142,2)</f>
        <v>0</v>
      </c>
      <c r="K142" s="135"/>
      <c r="L142" s="28"/>
      <c r="M142" s="136" t="s">
        <v>1</v>
      </c>
      <c r="N142" s="137" t="s">
        <v>38</v>
      </c>
      <c r="O142" s="138">
        <v>0.629</v>
      </c>
      <c r="P142" s="138">
        <f>O142*H142</f>
        <v>1.785102</v>
      </c>
      <c r="Q142" s="138">
        <v>2.5018699999999998</v>
      </c>
      <c r="R142" s="138">
        <f>Q142*H142</f>
        <v>7.1003070599999996</v>
      </c>
      <c r="S142" s="138">
        <v>0</v>
      </c>
      <c r="T142" s="139">
        <f>S142*H142</f>
        <v>0</v>
      </c>
      <c r="AR142" s="140" t="s">
        <v>130</v>
      </c>
      <c r="AT142" s="140" t="s">
        <v>126</v>
      </c>
      <c r="AU142" s="140" t="s">
        <v>83</v>
      </c>
      <c r="AY142" s="16" t="s">
        <v>124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81</v>
      </c>
      <c r="BK142" s="141">
        <f>ROUND(I142*H142,2)</f>
        <v>0</v>
      </c>
      <c r="BL142" s="16" t="s">
        <v>130</v>
      </c>
      <c r="BM142" s="140" t="s">
        <v>527</v>
      </c>
    </row>
    <row r="143" spans="2:65" s="12" customFormat="1" x14ac:dyDescent="0.2">
      <c r="B143" s="142"/>
      <c r="D143" s="143" t="s">
        <v>135</v>
      </c>
      <c r="E143" s="144" t="s">
        <v>1</v>
      </c>
      <c r="F143" s="145" t="s">
        <v>528</v>
      </c>
      <c r="H143" s="144" t="s">
        <v>1</v>
      </c>
      <c r="L143" s="142"/>
      <c r="M143" s="146"/>
      <c r="T143" s="147"/>
      <c r="AT143" s="144" t="s">
        <v>135</v>
      </c>
      <c r="AU143" s="144" t="s">
        <v>83</v>
      </c>
      <c r="AV143" s="12" t="s">
        <v>81</v>
      </c>
      <c r="AW143" s="12" t="s">
        <v>30</v>
      </c>
      <c r="AX143" s="12" t="s">
        <v>73</v>
      </c>
      <c r="AY143" s="144" t="s">
        <v>124</v>
      </c>
    </row>
    <row r="144" spans="2:65" s="13" customFormat="1" x14ac:dyDescent="0.2">
      <c r="B144" s="148"/>
      <c r="D144" s="143" t="s">
        <v>135</v>
      </c>
      <c r="E144" s="149" t="s">
        <v>1</v>
      </c>
      <c r="F144" s="150" t="s">
        <v>529</v>
      </c>
      <c r="H144" s="151">
        <v>2.8380000000000001</v>
      </c>
      <c r="L144" s="148"/>
      <c r="M144" s="152"/>
      <c r="T144" s="153"/>
      <c r="AT144" s="149" t="s">
        <v>135</v>
      </c>
      <c r="AU144" s="149" t="s">
        <v>83</v>
      </c>
      <c r="AV144" s="13" t="s">
        <v>83</v>
      </c>
      <c r="AW144" s="13" t="s">
        <v>30</v>
      </c>
      <c r="AX144" s="13" t="s">
        <v>73</v>
      </c>
      <c r="AY144" s="149" t="s">
        <v>124</v>
      </c>
    </row>
    <row r="145" spans="2:65" s="14" customFormat="1" x14ac:dyDescent="0.2">
      <c r="B145" s="154"/>
      <c r="D145" s="143" t="s">
        <v>135</v>
      </c>
      <c r="E145" s="155" t="s">
        <v>1</v>
      </c>
      <c r="F145" s="156" t="s">
        <v>138</v>
      </c>
      <c r="H145" s="157">
        <v>2.8380000000000001</v>
      </c>
      <c r="L145" s="154"/>
      <c r="M145" s="158"/>
      <c r="T145" s="159"/>
      <c r="AT145" s="155" t="s">
        <v>135</v>
      </c>
      <c r="AU145" s="155" t="s">
        <v>83</v>
      </c>
      <c r="AV145" s="14" t="s">
        <v>130</v>
      </c>
      <c r="AW145" s="14" t="s">
        <v>30</v>
      </c>
      <c r="AX145" s="14" t="s">
        <v>81</v>
      </c>
      <c r="AY145" s="155" t="s">
        <v>124</v>
      </c>
    </row>
    <row r="146" spans="2:65" s="1" customFormat="1" ht="16.5" customHeight="1" x14ac:dyDescent="0.2">
      <c r="B146" s="128"/>
      <c r="C146" s="129" t="s">
        <v>174</v>
      </c>
      <c r="D146" s="129" t="s">
        <v>126</v>
      </c>
      <c r="E146" s="130" t="s">
        <v>530</v>
      </c>
      <c r="F146" s="131" t="s">
        <v>531</v>
      </c>
      <c r="G146" s="132" t="s">
        <v>129</v>
      </c>
      <c r="H146" s="133">
        <v>17.850000000000001</v>
      </c>
      <c r="I146" s="134">
        <v>0</v>
      </c>
      <c r="J146" s="134">
        <f>ROUND(I146*H146,2)</f>
        <v>0</v>
      </c>
      <c r="K146" s="135"/>
      <c r="L146" s="28"/>
      <c r="M146" s="136" t="s">
        <v>1</v>
      </c>
      <c r="N146" s="137" t="s">
        <v>38</v>
      </c>
      <c r="O146" s="138">
        <v>0.247</v>
      </c>
      <c r="P146" s="138">
        <f>O146*H146</f>
        <v>4.4089499999999999</v>
      </c>
      <c r="Q146" s="138">
        <v>2.6900000000000001E-3</v>
      </c>
      <c r="R146" s="138">
        <f>Q146*H146</f>
        <v>4.8016500000000004E-2</v>
      </c>
      <c r="S146" s="138">
        <v>0</v>
      </c>
      <c r="T146" s="139">
        <f>S146*H146</f>
        <v>0</v>
      </c>
      <c r="AR146" s="140" t="s">
        <v>130</v>
      </c>
      <c r="AT146" s="140" t="s">
        <v>126</v>
      </c>
      <c r="AU146" s="140" t="s">
        <v>83</v>
      </c>
      <c r="AY146" s="16" t="s">
        <v>124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6" t="s">
        <v>81</v>
      </c>
      <c r="BK146" s="141">
        <f>ROUND(I146*H146,2)</f>
        <v>0</v>
      </c>
      <c r="BL146" s="16" t="s">
        <v>130</v>
      </c>
      <c r="BM146" s="140" t="s">
        <v>532</v>
      </c>
    </row>
    <row r="147" spans="2:65" s="1" customFormat="1" ht="16.5" customHeight="1" x14ac:dyDescent="0.2">
      <c r="B147" s="128"/>
      <c r="C147" s="129" t="s">
        <v>178</v>
      </c>
      <c r="D147" s="129" t="s">
        <v>126</v>
      </c>
      <c r="E147" s="130" t="s">
        <v>533</v>
      </c>
      <c r="F147" s="131" t="s">
        <v>534</v>
      </c>
      <c r="G147" s="132" t="s">
        <v>129</v>
      </c>
      <c r="H147" s="133">
        <v>17.850000000000001</v>
      </c>
      <c r="I147" s="134">
        <v>0</v>
      </c>
      <c r="J147" s="134">
        <f>ROUND(I147*H147,2)</f>
        <v>0</v>
      </c>
      <c r="K147" s="135"/>
      <c r="L147" s="28"/>
      <c r="M147" s="136" t="s">
        <v>1</v>
      </c>
      <c r="N147" s="137" t="s">
        <v>38</v>
      </c>
      <c r="O147" s="138">
        <v>8.3000000000000004E-2</v>
      </c>
      <c r="P147" s="138">
        <f>O147*H147</f>
        <v>1.4815500000000001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130</v>
      </c>
      <c r="AT147" s="140" t="s">
        <v>126</v>
      </c>
      <c r="AU147" s="140" t="s">
        <v>83</v>
      </c>
      <c r="AY147" s="16" t="s">
        <v>124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6" t="s">
        <v>81</v>
      </c>
      <c r="BK147" s="141">
        <f>ROUND(I147*H147,2)</f>
        <v>0</v>
      </c>
      <c r="BL147" s="16" t="s">
        <v>130</v>
      </c>
      <c r="BM147" s="140" t="s">
        <v>535</v>
      </c>
    </row>
    <row r="148" spans="2:65" s="1" customFormat="1" ht="21.75" customHeight="1" x14ac:dyDescent="0.2">
      <c r="B148" s="128"/>
      <c r="C148" s="129" t="s">
        <v>8</v>
      </c>
      <c r="D148" s="129" t="s">
        <v>126</v>
      </c>
      <c r="E148" s="130" t="s">
        <v>536</v>
      </c>
      <c r="F148" s="131" t="s">
        <v>537</v>
      </c>
      <c r="G148" s="132" t="s">
        <v>182</v>
      </c>
      <c r="H148" s="133">
        <v>0.14699999999999999</v>
      </c>
      <c r="I148" s="134">
        <v>0</v>
      </c>
      <c r="J148" s="134">
        <f>ROUND(I148*H148,2)</f>
        <v>0</v>
      </c>
      <c r="K148" s="135"/>
      <c r="L148" s="28"/>
      <c r="M148" s="136" t="s">
        <v>1</v>
      </c>
      <c r="N148" s="137" t="s">
        <v>38</v>
      </c>
      <c r="O148" s="138">
        <v>23.968</v>
      </c>
      <c r="P148" s="138">
        <f>O148*H148</f>
        <v>3.5232959999999998</v>
      </c>
      <c r="Q148" s="138">
        <v>1.0606199999999999</v>
      </c>
      <c r="R148" s="138">
        <f>Q148*H148</f>
        <v>0.15591113999999998</v>
      </c>
      <c r="S148" s="138">
        <v>0</v>
      </c>
      <c r="T148" s="139">
        <f>S148*H148</f>
        <v>0</v>
      </c>
      <c r="AR148" s="140" t="s">
        <v>130</v>
      </c>
      <c r="AT148" s="140" t="s">
        <v>126</v>
      </c>
      <c r="AU148" s="140" t="s">
        <v>83</v>
      </c>
      <c r="AY148" s="16" t="s">
        <v>124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6" t="s">
        <v>81</v>
      </c>
      <c r="BK148" s="141">
        <f>ROUND(I148*H148,2)</f>
        <v>0</v>
      </c>
      <c r="BL148" s="16" t="s">
        <v>130</v>
      </c>
      <c r="BM148" s="140" t="s">
        <v>538</v>
      </c>
    </row>
    <row r="149" spans="2:65" s="13" customFormat="1" x14ac:dyDescent="0.2">
      <c r="B149" s="148"/>
      <c r="D149" s="143" t="s">
        <v>135</v>
      </c>
      <c r="E149" s="149" t="s">
        <v>1</v>
      </c>
      <c r="F149" s="150" t="s">
        <v>539</v>
      </c>
      <c r="H149" s="151">
        <v>0.14699999999999999</v>
      </c>
      <c r="L149" s="148"/>
      <c r="M149" s="152"/>
      <c r="T149" s="153"/>
      <c r="AT149" s="149" t="s">
        <v>135</v>
      </c>
      <c r="AU149" s="149" t="s">
        <v>83</v>
      </c>
      <c r="AV149" s="13" t="s">
        <v>83</v>
      </c>
      <c r="AW149" s="13" t="s">
        <v>30</v>
      </c>
      <c r="AX149" s="13" t="s">
        <v>81</v>
      </c>
      <c r="AY149" s="149" t="s">
        <v>124</v>
      </c>
    </row>
    <row r="150" spans="2:65" s="11" customFormat="1" ht="22.9" customHeight="1" x14ac:dyDescent="0.2">
      <c r="B150" s="117"/>
      <c r="D150" s="118" t="s">
        <v>72</v>
      </c>
      <c r="E150" s="126" t="s">
        <v>210</v>
      </c>
      <c r="F150" s="126" t="s">
        <v>211</v>
      </c>
      <c r="J150" s="127">
        <f>BK150</f>
        <v>0</v>
      </c>
      <c r="L150" s="117"/>
      <c r="M150" s="121"/>
      <c r="P150" s="122">
        <f>P151</f>
        <v>2.2602360000000004</v>
      </c>
      <c r="R150" s="122">
        <f>R151</f>
        <v>0</v>
      </c>
      <c r="T150" s="123">
        <f>T151</f>
        <v>0</v>
      </c>
      <c r="AR150" s="118" t="s">
        <v>81</v>
      </c>
      <c r="AT150" s="124" t="s">
        <v>72</v>
      </c>
      <c r="AU150" s="124" t="s">
        <v>81</v>
      </c>
      <c r="AY150" s="118" t="s">
        <v>124</v>
      </c>
      <c r="BK150" s="125">
        <f>BK151</f>
        <v>0</v>
      </c>
    </row>
    <row r="151" spans="2:65" s="1" customFormat="1" ht="16.5" customHeight="1" x14ac:dyDescent="0.2">
      <c r="B151" s="128"/>
      <c r="C151" s="129" t="s">
        <v>187</v>
      </c>
      <c r="D151" s="129" t="s">
        <v>126</v>
      </c>
      <c r="E151" s="130" t="s">
        <v>213</v>
      </c>
      <c r="F151" s="131" t="s">
        <v>214</v>
      </c>
      <c r="G151" s="132" t="s">
        <v>182</v>
      </c>
      <c r="H151" s="133">
        <v>17.123000000000001</v>
      </c>
      <c r="I151" s="134">
        <v>0</v>
      </c>
      <c r="J151" s="134">
        <f>ROUND(I151*H151,2)</f>
        <v>0</v>
      </c>
      <c r="K151" s="135"/>
      <c r="L151" s="28"/>
      <c r="M151" s="136" t="s">
        <v>1</v>
      </c>
      <c r="N151" s="137" t="s">
        <v>38</v>
      </c>
      <c r="O151" s="138">
        <v>0.13200000000000001</v>
      </c>
      <c r="P151" s="138">
        <f>O151*H151</f>
        <v>2.2602360000000004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130</v>
      </c>
      <c r="AT151" s="140" t="s">
        <v>126</v>
      </c>
      <c r="AU151" s="140" t="s">
        <v>83</v>
      </c>
      <c r="AY151" s="16" t="s">
        <v>124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6" t="s">
        <v>81</v>
      </c>
      <c r="BK151" s="141">
        <f>ROUND(I151*H151,2)</f>
        <v>0</v>
      </c>
      <c r="BL151" s="16" t="s">
        <v>130</v>
      </c>
      <c r="BM151" s="140" t="s">
        <v>540</v>
      </c>
    </row>
    <row r="152" spans="2:65" s="11" customFormat="1" ht="25.9" customHeight="1" x14ac:dyDescent="0.2">
      <c r="B152" s="117"/>
      <c r="D152" s="118" t="s">
        <v>72</v>
      </c>
      <c r="E152" s="119" t="s">
        <v>541</v>
      </c>
      <c r="F152" s="119" t="s">
        <v>542</v>
      </c>
      <c r="J152" s="120">
        <f>BK152</f>
        <v>0</v>
      </c>
      <c r="L152" s="117"/>
      <c r="M152" s="121"/>
      <c r="P152" s="122">
        <f>P153+P199</f>
        <v>188.39716199999998</v>
      </c>
      <c r="R152" s="122">
        <f>R153+R199</f>
        <v>2.8760212900000002</v>
      </c>
      <c r="T152" s="123">
        <f>T153+T199</f>
        <v>0</v>
      </c>
      <c r="AR152" s="118" t="s">
        <v>83</v>
      </c>
      <c r="AT152" s="124" t="s">
        <v>72</v>
      </c>
      <c r="AU152" s="124" t="s">
        <v>73</v>
      </c>
      <c r="AY152" s="118" t="s">
        <v>124</v>
      </c>
      <c r="BK152" s="125">
        <f>BK153+BK199</f>
        <v>0</v>
      </c>
    </row>
    <row r="153" spans="2:65" s="11" customFormat="1" ht="22.9" customHeight="1" x14ac:dyDescent="0.2">
      <c r="B153" s="117"/>
      <c r="D153" s="118" t="s">
        <v>72</v>
      </c>
      <c r="E153" s="126" t="s">
        <v>543</v>
      </c>
      <c r="F153" s="126" t="s">
        <v>544</v>
      </c>
      <c r="J153" s="127">
        <f>BK153</f>
        <v>0</v>
      </c>
      <c r="L153" s="117"/>
      <c r="M153" s="121"/>
      <c r="P153" s="122">
        <f>SUM(P154:P198)</f>
        <v>117.099425</v>
      </c>
      <c r="R153" s="122">
        <f>SUM(R154:R198)</f>
        <v>2.8334747200000003</v>
      </c>
      <c r="T153" s="123">
        <f>SUM(T154:T198)</f>
        <v>0</v>
      </c>
      <c r="AR153" s="118" t="s">
        <v>83</v>
      </c>
      <c r="AT153" s="124" t="s">
        <v>72</v>
      </c>
      <c r="AU153" s="124" t="s">
        <v>81</v>
      </c>
      <c r="AY153" s="118" t="s">
        <v>124</v>
      </c>
      <c r="BK153" s="125">
        <f>SUM(BK154:BK198)</f>
        <v>0</v>
      </c>
    </row>
    <row r="154" spans="2:65" s="1" customFormat="1" ht="16.5" customHeight="1" x14ac:dyDescent="0.2">
      <c r="B154" s="128"/>
      <c r="C154" s="129" t="s">
        <v>191</v>
      </c>
      <c r="D154" s="129" t="s">
        <v>126</v>
      </c>
      <c r="E154" s="130" t="s">
        <v>545</v>
      </c>
      <c r="F154" s="131" t="s">
        <v>546</v>
      </c>
      <c r="G154" s="132" t="s">
        <v>129</v>
      </c>
      <c r="H154" s="133">
        <v>21.3</v>
      </c>
      <c r="I154" s="134">
        <v>0</v>
      </c>
      <c r="J154" s="134">
        <f>ROUND(I154*H154,2)</f>
        <v>0</v>
      </c>
      <c r="K154" s="135"/>
      <c r="L154" s="28"/>
      <c r="M154" s="136" t="s">
        <v>1</v>
      </c>
      <c r="N154" s="137" t="s">
        <v>38</v>
      </c>
      <c r="O154" s="138">
        <v>0.34100000000000003</v>
      </c>
      <c r="P154" s="138">
        <f>O154*H154</f>
        <v>7.263300000000001</v>
      </c>
      <c r="Q154" s="138">
        <v>0</v>
      </c>
      <c r="R154" s="138">
        <f>Q154*H154</f>
        <v>0</v>
      </c>
      <c r="S154" s="138">
        <v>0</v>
      </c>
      <c r="T154" s="139">
        <f>S154*H154</f>
        <v>0</v>
      </c>
      <c r="AR154" s="140" t="s">
        <v>200</v>
      </c>
      <c r="AT154" s="140" t="s">
        <v>126</v>
      </c>
      <c r="AU154" s="140" t="s">
        <v>83</v>
      </c>
      <c r="AY154" s="16" t="s">
        <v>124</v>
      </c>
      <c r="BE154" s="141">
        <f>IF(N154="základní",J154,0)</f>
        <v>0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6" t="s">
        <v>81</v>
      </c>
      <c r="BK154" s="141">
        <f>ROUND(I154*H154,2)</f>
        <v>0</v>
      </c>
      <c r="BL154" s="16" t="s">
        <v>200</v>
      </c>
      <c r="BM154" s="140" t="s">
        <v>547</v>
      </c>
    </row>
    <row r="155" spans="2:65" s="13" customFormat="1" x14ac:dyDescent="0.2">
      <c r="B155" s="148"/>
      <c r="D155" s="143" t="s">
        <v>135</v>
      </c>
      <c r="E155" s="149" t="s">
        <v>1</v>
      </c>
      <c r="F155" s="150" t="s">
        <v>548</v>
      </c>
      <c r="H155" s="151">
        <v>21.3</v>
      </c>
      <c r="L155" s="148"/>
      <c r="M155" s="152"/>
      <c r="T155" s="153"/>
      <c r="AT155" s="149" t="s">
        <v>135</v>
      </c>
      <c r="AU155" s="149" t="s">
        <v>83</v>
      </c>
      <c r="AV155" s="13" t="s">
        <v>83</v>
      </c>
      <c r="AW155" s="13" t="s">
        <v>30</v>
      </c>
      <c r="AX155" s="13" t="s">
        <v>73</v>
      </c>
      <c r="AY155" s="149" t="s">
        <v>124</v>
      </c>
    </row>
    <row r="156" spans="2:65" s="14" customFormat="1" x14ac:dyDescent="0.2">
      <c r="B156" s="154"/>
      <c r="D156" s="143" t="s">
        <v>135</v>
      </c>
      <c r="E156" s="155" t="s">
        <v>1</v>
      </c>
      <c r="F156" s="156" t="s">
        <v>138</v>
      </c>
      <c r="H156" s="157">
        <v>21.3</v>
      </c>
      <c r="L156" s="154"/>
      <c r="M156" s="158"/>
      <c r="T156" s="159"/>
      <c r="AT156" s="155" t="s">
        <v>135</v>
      </c>
      <c r="AU156" s="155" t="s">
        <v>83</v>
      </c>
      <c r="AV156" s="14" t="s">
        <v>130</v>
      </c>
      <c r="AW156" s="14" t="s">
        <v>30</v>
      </c>
      <c r="AX156" s="14" t="s">
        <v>81</v>
      </c>
      <c r="AY156" s="155" t="s">
        <v>124</v>
      </c>
    </row>
    <row r="157" spans="2:65" s="1" customFormat="1" ht="16.5" customHeight="1" x14ac:dyDescent="0.2">
      <c r="B157" s="128"/>
      <c r="C157" s="160" t="s">
        <v>195</v>
      </c>
      <c r="D157" s="160" t="s">
        <v>179</v>
      </c>
      <c r="E157" s="161" t="s">
        <v>549</v>
      </c>
      <c r="F157" s="162" t="s">
        <v>550</v>
      </c>
      <c r="G157" s="163" t="s">
        <v>142</v>
      </c>
      <c r="H157" s="164">
        <v>1.2780000000000002</v>
      </c>
      <c r="I157" s="165">
        <v>0</v>
      </c>
      <c r="J157" s="165">
        <f>ROUND(I157*H157,2)</f>
        <v>0</v>
      </c>
      <c r="K157" s="166"/>
      <c r="L157" s="167"/>
      <c r="M157" s="168" t="s">
        <v>1</v>
      </c>
      <c r="N157" s="169" t="s">
        <v>38</v>
      </c>
      <c r="O157" s="138">
        <v>0</v>
      </c>
      <c r="P157" s="138">
        <f>O157*H157</f>
        <v>0</v>
      </c>
      <c r="Q157" s="138">
        <v>0.5</v>
      </c>
      <c r="R157" s="138">
        <f>Q157*H157</f>
        <v>0.63900000000000012</v>
      </c>
      <c r="S157" s="138">
        <v>0</v>
      </c>
      <c r="T157" s="139">
        <f>S157*H157</f>
        <v>0</v>
      </c>
      <c r="AR157" s="140" t="s">
        <v>273</v>
      </c>
      <c r="AT157" s="140" t="s">
        <v>179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200</v>
      </c>
      <c r="BM157" s="140" t="s">
        <v>551</v>
      </c>
    </row>
    <row r="158" spans="2:65" s="13" customFormat="1" x14ac:dyDescent="0.2">
      <c r="B158" s="148"/>
      <c r="D158" s="143" t="s">
        <v>135</v>
      </c>
      <c r="F158" s="150" t="s">
        <v>552</v>
      </c>
      <c r="H158" s="151">
        <v>1.2780000000000002</v>
      </c>
      <c r="L158" s="148"/>
      <c r="M158" s="152"/>
      <c r="T158" s="153"/>
      <c r="AT158" s="149" t="s">
        <v>135</v>
      </c>
      <c r="AU158" s="149" t="s">
        <v>83</v>
      </c>
      <c r="AV158" s="13" t="s">
        <v>83</v>
      </c>
      <c r="AW158" s="13" t="s">
        <v>3</v>
      </c>
      <c r="AX158" s="13" t="s">
        <v>81</v>
      </c>
      <c r="AY158" s="149" t="s">
        <v>124</v>
      </c>
    </row>
    <row r="159" spans="2:65" s="1" customFormat="1" ht="37.9" customHeight="1" x14ac:dyDescent="0.2">
      <c r="B159" s="128"/>
      <c r="C159" s="129" t="s">
        <v>200</v>
      </c>
      <c r="D159" s="129" t="s">
        <v>126</v>
      </c>
      <c r="E159" s="130" t="s">
        <v>553</v>
      </c>
      <c r="F159" s="131" t="s">
        <v>554</v>
      </c>
      <c r="G159" s="132" t="s">
        <v>203</v>
      </c>
      <c r="H159" s="133">
        <v>34.08</v>
      </c>
      <c r="I159" s="134">
        <v>0</v>
      </c>
      <c r="J159" s="134">
        <f>ROUND(I159*H159,2)</f>
        <v>0</v>
      </c>
      <c r="K159" s="135"/>
      <c r="L159" s="28"/>
      <c r="M159" s="136" t="s">
        <v>1</v>
      </c>
      <c r="N159" s="137" t="s">
        <v>38</v>
      </c>
      <c r="O159" s="138">
        <v>0.622</v>
      </c>
      <c r="P159" s="138">
        <f>O159*H159</f>
        <v>21.197759999999999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200</v>
      </c>
      <c r="AT159" s="140" t="s">
        <v>126</v>
      </c>
      <c r="AU159" s="140" t="s">
        <v>83</v>
      </c>
      <c r="AY159" s="16" t="s">
        <v>124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6" t="s">
        <v>81</v>
      </c>
      <c r="BK159" s="141">
        <f>ROUND(I159*H159,2)</f>
        <v>0</v>
      </c>
      <c r="BL159" s="16" t="s">
        <v>200</v>
      </c>
      <c r="BM159" s="140" t="s">
        <v>555</v>
      </c>
    </row>
    <row r="160" spans="2:65" s="12" customFormat="1" x14ac:dyDescent="0.2">
      <c r="B160" s="142"/>
      <c r="D160" s="143" t="s">
        <v>135</v>
      </c>
      <c r="E160" s="144" t="s">
        <v>1</v>
      </c>
      <c r="F160" s="145" t="s">
        <v>556</v>
      </c>
      <c r="H160" s="144" t="s">
        <v>1</v>
      </c>
      <c r="L160" s="142"/>
      <c r="M160" s="146"/>
      <c r="T160" s="147"/>
      <c r="AT160" s="144" t="s">
        <v>135</v>
      </c>
      <c r="AU160" s="144" t="s">
        <v>83</v>
      </c>
      <c r="AV160" s="12" t="s">
        <v>81</v>
      </c>
      <c r="AW160" s="12" t="s">
        <v>30</v>
      </c>
      <c r="AX160" s="12" t="s">
        <v>73</v>
      </c>
      <c r="AY160" s="144" t="s">
        <v>124</v>
      </c>
    </row>
    <row r="161" spans="2:65" s="13" customFormat="1" x14ac:dyDescent="0.2">
      <c r="B161" s="148"/>
      <c r="D161" s="143" t="s">
        <v>135</v>
      </c>
      <c r="E161" s="149" t="s">
        <v>1</v>
      </c>
      <c r="F161" s="150" t="s">
        <v>557</v>
      </c>
      <c r="H161" s="151">
        <v>18.12</v>
      </c>
      <c r="L161" s="148"/>
      <c r="M161" s="152"/>
      <c r="T161" s="153"/>
      <c r="AT161" s="149" t="s">
        <v>135</v>
      </c>
      <c r="AU161" s="149" t="s">
        <v>83</v>
      </c>
      <c r="AV161" s="13" t="s">
        <v>83</v>
      </c>
      <c r="AW161" s="13" t="s">
        <v>30</v>
      </c>
      <c r="AX161" s="13" t="s">
        <v>73</v>
      </c>
      <c r="AY161" s="149" t="s">
        <v>124</v>
      </c>
    </row>
    <row r="162" spans="2:65" s="12" customFormat="1" x14ac:dyDescent="0.2">
      <c r="B162" s="142"/>
      <c r="D162" s="143" t="s">
        <v>135</v>
      </c>
      <c r="E162" s="144" t="s">
        <v>1</v>
      </c>
      <c r="F162" s="145" t="s">
        <v>558</v>
      </c>
      <c r="H162" s="144" t="s">
        <v>1</v>
      </c>
      <c r="L162" s="142"/>
      <c r="M162" s="146"/>
      <c r="T162" s="147"/>
      <c r="AT162" s="144" t="s">
        <v>135</v>
      </c>
      <c r="AU162" s="144" t="s">
        <v>83</v>
      </c>
      <c r="AV162" s="12" t="s">
        <v>81</v>
      </c>
      <c r="AW162" s="12" t="s">
        <v>30</v>
      </c>
      <c r="AX162" s="12" t="s">
        <v>73</v>
      </c>
      <c r="AY162" s="144" t="s">
        <v>124</v>
      </c>
    </row>
    <row r="163" spans="2:65" s="13" customFormat="1" x14ac:dyDescent="0.2">
      <c r="B163" s="148"/>
      <c r="D163" s="143" t="s">
        <v>135</v>
      </c>
      <c r="E163" s="149" t="s">
        <v>1</v>
      </c>
      <c r="F163" s="150" t="s">
        <v>559</v>
      </c>
      <c r="H163" s="151">
        <v>3.16</v>
      </c>
      <c r="L163" s="148"/>
      <c r="M163" s="152"/>
      <c r="T163" s="153"/>
      <c r="AT163" s="149" t="s">
        <v>135</v>
      </c>
      <c r="AU163" s="149" t="s">
        <v>83</v>
      </c>
      <c r="AV163" s="13" t="s">
        <v>83</v>
      </c>
      <c r="AW163" s="13" t="s">
        <v>30</v>
      </c>
      <c r="AX163" s="13" t="s">
        <v>73</v>
      </c>
      <c r="AY163" s="149" t="s">
        <v>124</v>
      </c>
    </row>
    <row r="164" spans="2:65" s="12" customFormat="1" x14ac:dyDescent="0.2">
      <c r="B164" s="142"/>
      <c r="D164" s="143" t="s">
        <v>135</v>
      </c>
      <c r="E164" s="144" t="s">
        <v>1</v>
      </c>
      <c r="F164" s="145" t="s">
        <v>560</v>
      </c>
      <c r="H164" s="144" t="s">
        <v>1</v>
      </c>
      <c r="L164" s="142"/>
      <c r="M164" s="146"/>
      <c r="T164" s="147"/>
      <c r="AT164" s="144" t="s">
        <v>135</v>
      </c>
      <c r="AU164" s="144" t="s">
        <v>83</v>
      </c>
      <c r="AV164" s="12" t="s">
        <v>81</v>
      </c>
      <c r="AW164" s="12" t="s">
        <v>30</v>
      </c>
      <c r="AX164" s="12" t="s">
        <v>73</v>
      </c>
      <c r="AY164" s="144" t="s">
        <v>124</v>
      </c>
    </row>
    <row r="165" spans="2:65" s="13" customFormat="1" x14ac:dyDescent="0.2">
      <c r="B165" s="148"/>
      <c r="D165" s="143" t="s">
        <v>135</v>
      </c>
      <c r="E165" s="149" t="s">
        <v>1</v>
      </c>
      <c r="F165" s="150" t="s">
        <v>561</v>
      </c>
      <c r="H165" s="151">
        <v>12.8</v>
      </c>
      <c r="L165" s="148"/>
      <c r="M165" s="152"/>
      <c r="T165" s="153"/>
      <c r="AT165" s="149" t="s">
        <v>135</v>
      </c>
      <c r="AU165" s="149" t="s">
        <v>83</v>
      </c>
      <c r="AV165" s="13" t="s">
        <v>83</v>
      </c>
      <c r="AW165" s="13" t="s">
        <v>30</v>
      </c>
      <c r="AX165" s="13" t="s">
        <v>73</v>
      </c>
      <c r="AY165" s="149" t="s">
        <v>124</v>
      </c>
    </row>
    <row r="166" spans="2:65" s="14" customFormat="1" x14ac:dyDescent="0.2">
      <c r="B166" s="154"/>
      <c r="D166" s="143" t="s">
        <v>135</v>
      </c>
      <c r="E166" s="155" t="s">
        <v>1</v>
      </c>
      <c r="F166" s="156" t="s">
        <v>138</v>
      </c>
      <c r="H166" s="157">
        <v>34.08</v>
      </c>
      <c r="L166" s="154"/>
      <c r="M166" s="158"/>
      <c r="T166" s="159"/>
      <c r="AT166" s="155" t="s">
        <v>135</v>
      </c>
      <c r="AU166" s="155" t="s">
        <v>83</v>
      </c>
      <c r="AV166" s="14" t="s">
        <v>130</v>
      </c>
      <c r="AW166" s="14" t="s">
        <v>30</v>
      </c>
      <c r="AX166" s="14" t="s">
        <v>81</v>
      </c>
      <c r="AY166" s="155" t="s">
        <v>124</v>
      </c>
    </row>
    <row r="167" spans="2:65" s="1" customFormat="1" ht="21.75" customHeight="1" x14ac:dyDescent="0.2">
      <c r="B167" s="128"/>
      <c r="C167" s="160" t="s">
        <v>205</v>
      </c>
      <c r="D167" s="160" t="s">
        <v>179</v>
      </c>
      <c r="E167" s="161" t="s">
        <v>562</v>
      </c>
      <c r="F167" s="162" t="s">
        <v>563</v>
      </c>
      <c r="G167" s="163" t="s">
        <v>142</v>
      </c>
      <c r="H167" s="164">
        <v>0.73499999999999999</v>
      </c>
      <c r="I167" s="165">
        <v>0</v>
      </c>
      <c r="J167" s="165">
        <f>ROUND(I167*H167,2)</f>
        <v>0</v>
      </c>
      <c r="K167" s="166"/>
      <c r="L167" s="167"/>
      <c r="M167" s="168" t="s">
        <v>1</v>
      </c>
      <c r="N167" s="169" t="s">
        <v>38</v>
      </c>
      <c r="O167" s="138">
        <v>0</v>
      </c>
      <c r="P167" s="138">
        <f>O167*H167</f>
        <v>0</v>
      </c>
      <c r="Q167" s="138">
        <v>0.55000000000000004</v>
      </c>
      <c r="R167" s="138">
        <f>Q167*H167</f>
        <v>0.40425</v>
      </c>
      <c r="S167" s="138">
        <v>0</v>
      </c>
      <c r="T167" s="139">
        <f>S167*H167</f>
        <v>0</v>
      </c>
      <c r="AR167" s="140" t="s">
        <v>273</v>
      </c>
      <c r="AT167" s="140" t="s">
        <v>179</v>
      </c>
      <c r="AU167" s="140" t="s">
        <v>83</v>
      </c>
      <c r="AY167" s="16" t="s">
        <v>124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6" t="s">
        <v>81</v>
      </c>
      <c r="BK167" s="141">
        <f>ROUND(I167*H167,2)</f>
        <v>0</v>
      </c>
      <c r="BL167" s="16" t="s">
        <v>200</v>
      </c>
      <c r="BM167" s="140" t="s">
        <v>564</v>
      </c>
    </row>
    <row r="168" spans="2:65" s="12" customFormat="1" x14ac:dyDescent="0.2">
      <c r="B168" s="142"/>
      <c r="D168" s="143" t="s">
        <v>135</v>
      </c>
      <c r="E168" s="144" t="s">
        <v>1</v>
      </c>
      <c r="F168" s="145" t="s">
        <v>556</v>
      </c>
      <c r="H168" s="144" t="s">
        <v>1</v>
      </c>
      <c r="L168" s="142"/>
      <c r="M168" s="146"/>
      <c r="T168" s="147"/>
      <c r="AT168" s="144" t="s">
        <v>135</v>
      </c>
      <c r="AU168" s="144" t="s">
        <v>83</v>
      </c>
      <c r="AV168" s="12" t="s">
        <v>81</v>
      </c>
      <c r="AW168" s="12" t="s">
        <v>30</v>
      </c>
      <c r="AX168" s="12" t="s">
        <v>73</v>
      </c>
      <c r="AY168" s="144" t="s">
        <v>124</v>
      </c>
    </row>
    <row r="169" spans="2:65" s="13" customFormat="1" x14ac:dyDescent="0.2">
      <c r="B169" s="148"/>
      <c r="D169" s="143" t="s">
        <v>135</v>
      </c>
      <c r="E169" s="149" t="s">
        <v>1</v>
      </c>
      <c r="F169" s="150" t="s">
        <v>565</v>
      </c>
      <c r="H169" s="151">
        <v>0.35499999999999998</v>
      </c>
      <c r="L169" s="148"/>
      <c r="M169" s="152"/>
      <c r="T169" s="153"/>
      <c r="AT169" s="149" t="s">
        <v>135</v>
      </c>
      <c r="AU169" s="149" t="s">
        <v>83</v>
      </c>
      <c r="AV169" s="13" t="s">
        <v>83</v>
      </c>
      <c r="AW169" s="13" t="s">
        <v>30</v>
      </c>
      <c r="AX169" s="13" t="s">
        <v>73</v>
      </c>
      <c r="AY169" s="149" t="s">
        <v>124</v>
      </c>
    </row>
    <row r="170" spans="2:65" s="12" customFormat="1" x14ac:dyDescent="0.2">
      <c r="B170" s="142"/>
      <c r="D170" s="143" t="s">
        <v>135</v>
      </c>
      <c r="E170" s="144" t="s">
        <v>1</v>
      </c>
      <c r="F170" s="145" t="s">
        <v>558</v>
      </c>
      <c r="H170" s="144" t="s">
        <v>1</v>
      </c>
      <c r="L170" s="142"/>
      <c r="M170" s="146"/>
      <c r="T170" s="147"/>
      <c r="AT170" s="144" t="s">
        <v>135</v>
      </c>
      <c r="AU170" s="144" t="s">
        <v>83</v>
      </c>
      <c r="AV170" s="12" t="s">
        <v>81</v>
      </c>
      <c r="AW170" s="12" t="s">
        <v>30</v>
      </c>
      <c r="AX170" s="12" t="s">
        <v>73</v>
      </c>
      <c r="AY170" s="144" t="s">
        <v>124</v>
      </c>
    </row>
    <row r="171" spans="2:65" s="13" customFormat="1" x14ac:dyDescent="0.2">
      <c r="B171" s="148"/>
      <c r="D171" s="143" t="s">
        <v>135</v>
      </c>
      <c r="E171" s="149" t="s">
        <v>1</v>
      </c>
      <c r="F171" s="150" t="s">
        <v>566</v>
      </c>
      <c r="H171" s="151">
        <v>6.2E-2</v>
      </c>
      <c r="L171" s="148"/>
      <c r="M171" s="152"/>
      <c r="T171" s="153"/>
      <c r="AT171" s="149" t="s">
        <v>135</v>
      </c>
      <c r="AU171" s="149" t="s">
        <v>83</v>
      </c>
      <c r="AV171" s="13" t="s">
        <v>83</v>
      </c>
      <c r="AW171" s="13" t="s">
        <v>30</v>
      </c>
      <c r="AX171" s="13" t="s">
        <v>73</v>
      </c>
      <c r="AY171" s="149" t="s">
        <v>124</v>
      </c>
    </row>
    <row r="172" spans="2:65" s="12" customFormat="1" x14ac:dyDescent="0.2">
      <c r="B172" s="142"/>
      <c r="D172" s="143" t="s">
        <v>135</v>
      </c>
      <c r="E172" s="144" t="s">
        <v>1</v>
      </c>
      <c r="F172" s="145" t="s">
        <v>560</v>
      </c>
      <c r="H172" s="144" t="s">
        <v>1</v>
      </c>
      <c r="L172" s="142"/>
      <c r="M172" s="146"/>
      <c r="T172" s="147"/>
      <c r="AT172" s="144" t="s">
        <v>135</v>
      </c>
      <c r="AU172" s="144" t="s">
        <v>83</v>
      </c>
      <c r="AV172" s="12" t="s">
        <v>81</v>
      </c>
      <c r="AW172" s="12" t="s">
        <v>30</v>
      </c>
      <c r="AX172" s="12" t="s">
        <v>73</v>
      </c>
      <c r="AY172" s="144" t="s">
        <v>124</v>
      </c>
    </row>
    <row r="173" spans="2:65" s="13" customFormat="1" x14ac:dyDescent="0.2">
      <c r="B173" s="148"/>
      <c r="D173" s="143" t="s">
        <v>135</v>
      </c>
      <c r="E173" s="149" t="s">
        <v>1</v>
      </c>
      <c r="F173" s="150" t="s">
        <v>567</v>
      </c>
      <c r="H173" s="151">
        <v>0.25099999999999995</v>
      </c>
      <c r="L173" s="148"/>
      <c r="M173" s="152"/>
      <c r="T173" s="153"/>
      <c r="AT173" s="149" t="s">
        <v>135</v>
      </c>
      <c r="AU173" s="149" t="s">
        <v>83</v>
      </c>
      <c r="AV173" s="13" t="s">
        <v>83</v>
      </c>
      <c r="AW173" s="13" t="s">
        <v>30</v>
      </c>
      <c r="AX173" s="13" t="s">
        <v>73</v>
      </c>
      <c r="AY173" s="149" t="s">
        <v>124</v>
      </c>
    </row>
    <row r="174" spans="2:65" s="14" customFormat="1" x14ac:dyDescent="0.2">
      <c r="B174" s="154"/>
      <c r="D174" s="143" t="s">
        <v>135</v>
      </c>
      <c r="E174" s="155" t="s">
        <v>1</v>
      </c>
      <c r="F174" s="156" t="s">
        <v>138</v>
      </c>
      <c r="H174" s="157">
        <v>0.66800000000000004</v>
      </c>
      <c r="L174" s="154"/>
      <c r="M174" s="158"/>
      <c r="T174" s="159"/>
      <c r="AT174" s="155" t="s">
        <v>135</v>
      </c>
      <c r="AU174" s="155" t="s">
        <v>83</v>
      </c>
      <c r="AV174" s="14" t="s">
        <v>130</v>
      </c>
      <c r="AW174" s="14" t="s">
        <v>30</v>
      </c>
      <c r="AX174" s="14" t="s">
        <v>81</v>
      </c>
      <c r="AY174" s="155" t="s">
        <v>124</v>
      </c>
    </row>
    <row r="175" spans="2:65" s="13" customFormat="1" x14ac:dyDescent="0.2">
      <c r="B175" s="148"/>
      <c r="D175" s="143" t="s">
        <v>135</v>
      </c>
      <c r="F175" s="150" t="s">
        <v>568</v>
      </c>
      <c r="H175" s="151">
        <v>0.73499999999999999</v>
      </c>
      <c r="L175" s="148"/>
      <c r="M175" s="152"/>
      <c r="T175" s="153"/>
      <c r="AT175" s="149" t="s">
        <v>135</v>
      </c>
      <c r="AU175" s="149" t="s">
        <v>83</v>
      </c>
      <c r="AV175" s="13" t="s">
        <v>83</v>
      </c>
      <c r="AW175" s="13" t="s">
        <v>3</v>
      </c>
      <c r="AX175" s="13" t="s">
        <v>81</v>
      </c>
      <c r="AY175" s="149" t="s">
        <v>124</v>
      </c>
    </row>
    <row r="176" spans="2:65" s="1" customFormat="1" ht="37.9" customHeight="1" x14ac:dyDescent="0.2">
      <c r="B176" s="128"/>
      <c r="C176" s="129" t="s">
        <v>212</v>
      </c>
      <c r="D176" s="129" t="s">
        <v>126</v>
      </c>
      <c r="E176" s="130" t="s">
        <v>569</v>
      </c>
      <c r="F176" s="131" t="s">
        <v>570</v>
      </c>
      <c r="G176" s="132" t="s">
        <v>203</v>
      </c>
      <c r="H176" s="133">
        <v>45.82</v>
      </c>
      <c r="I176" s="134">
        <v>0</v>
      </c>
      <c r="J176" s="134">
        <f>ROUND(I176*H176,2)</f>
        <v>0</v>
      </c>
      <c r="K176" s="135"/>
      <c r="L176" s="28"/>
      <c r="M176" s="136" t="s">
        <v>1</v>
      </c>
      <c r="N176" s="137" t="s">
        <v>38</v>
      </c>
      <c r="O176" s="138">
        <v>1.306</v>
      </c>
      <c r="P176" s="138">
        <f>O176*H176</f>
        <v>59.840920000000004</v>
      </c>
      <c r="Q176" s="138">
        <v>0</v>
      </c>
      <c r="R176" s="138">
        <f>Q176*H176</f>
        <v>0</v>
      </c>
      <c r="S176" s="138">
        <v>0</v>
      </c>
      <c r="T176" s="139">
        <f>S176*H176</f>
        <v>0</v>
      </c>
      <c r="AR176" s="140" t="s">
        <v>200</v>
      </c>
      <c r="AT176" s="140" t="s">
        <v>126</v>
      </c>
      <c r="AU176" s="140" t="s">
        <v>83</v>
      </c>
      <c r="AY176" s="16" t="s">
        <v>124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6" t="s">
        <v>81</v>
      </c>
      <c r="BK176" s="141">
        <f>ROUND(I176*H176,2)</f>
        <v>0</v>
      </c>
      <c r="BL176" s="16" t="s">
        <v>200</v>
      </c>
      <c r="BM176" s="140" t="s">
        <v>571</v>
      </c>
    </row>
    <row r="177" spans="2:65" s="12" customFormat="1" x14ac:dyDescent="0.2">
      <c r="B177" s="142"/>
      <c r="D177" s="143" t="s">
        <v>135</v>
      </c>
      <c r="E177" s="144" t="s">
        <v>1</v>
      </c>
      <c r="F177" s="145" t="s">
        <v>572</v>
      </c>
      <c r="H177" s="144" t="s">
        <v>1</v>
      </c>
      <c r="L177" s="142"/>
      <c r="M177" s="146"/>
      <c r="T177" s="147"/>
      <c r="AT177" s="144" t="s">
        <v>135</v>
      </c>
      <c r="AU177" s="144" t="s">
        <v>83</v>
      </c>
      <c r="AV177" s="12" t="s">
        <v>81</v>
      </c>
      <c r="AW177" s="12" t="s">
        <v>30</v>
      </c>
      <c r="AX177" s="12" t="s">
        <v>73</v>
      </c>
      <c r="AY177" s="144" t="s">
        <v>124</v>
      </c>
    </row>
    <row r="178" spans="2:65" s="13" customFormat="1" x14ac:dyDescent="0.2">
      <c r="B178" s="148"/>
      <c r="D178" s="143" t="s">
        <v>135</v>
      </c>
      <c r="E178" s="149" t="s">
        <v>1</v>
      </c>
      <c r="F178" s="150" t="s">
        <v>573</v>
      </c>
      <c r="H178" s="151">
        <v>14.62</v>
      </c>
      <c r="L178" s="148"/>
      <c r="M178" s="152"/>
      <c r="T178" s="153"/>
      <c r="AT178" s="149" t="s">
        <v>135</v>
      </c>
      <c r="AU178" s="149" t="s">
        <v>83</v>
      </c>
      <c r="AV178" s="13" t="s">
        <v>83</v>
      </c>
      <c r="AW178" s="13" t="s">
        <v>30</v>
      </c>
      <c r="AX178" s="13" t="s">
        <v>73</v>
      </c>
      <c r="AY178" s="149" t="s">
        <v>124</v>
      </c>
    </row>
    <row r="179" spans="2:65" s="12" customFormat="1" x14ac:dyDescent="0.2">
      <c r="B179" s="142"/>
      <c r="D179" s="143" t="s">
        <v>135</v>
      </c>
      <c r="E179" s="144" t="s">
        <v>1</v>
      </c>
      <c r="F179" s="145" t="s">
        <v>574</v>
      </c>
      <c r="H179" s="144" t="s">
        <v>1</v>
      </c>
      <c r="L179" s="142"/>
      <c r="M179" s="146"/>
      <c r="T179" s="147"/>
      <c r="AT179" s="144" t="s">
        <v>135</v>
      </c>
      <c r="AU179" s="144" t="s">
        <v>83</v>
      </c>
      <c r="AV179" s="12" t="s">
        <v>81</v>
      </c>
      <c r="AW179" s="12" t="s">
        <v>30</v>
      </c>
      <c r="AX179" s="12" t="s">
        <v>73</v>
      </c>
      <c r="AY179" s="144" t="s">
        <v>124</v>
      </c>
    </row>
    <row r="180" spans="2:65" s="13" customFormat="1" x14ac:dyDescent="0.2">
      <c r="B180" s="148"/>
      <c r="D180" s="143" t="s">
        <v>135</v>
      </c>
      <c r="E180" s="149" t="s">
        <v>1</v>
      </c>
      <c r="F180" s="150" t="s">
        <v>575</v>
      </c>
      <c r="H180" s="151">
        <v>25.6</v>
      </c>
      <c r="L180" s="148"/>
      <c r="M180" s="152"/>
      <c r="T180" s="153"/>
      <c r="AT180" s="149" t="s">
        <v>135</v>
      </c>
      <c r="AU180" s="149" t="s">
        <v>83</v>
      </c>
      <c r="AV180" s="13" t="s">
        <v>83</v>
      </c>
      <c r="AW180" s="13" t="s">
        <v>30</v>
      </c>
      <c r="AX180" s="13" t="s">
        <v>73</v>
      </c>
      <c r="AY180" s="149" t="s">
        <v>124</v>
      </c>
    </row>
    <row r="181" spans="2:65" s="12" customFormat="1" x14ac:dyDescent="0.2">
      <c r="B181" s="142"/>
      <c r="D181" s="143" t="s">
        <v>135</v>
      </c>
      <c r="E181" s="144" t="s">
        <v>1</v>
      </c>
      <c r="F181" s="145" t="s">
        <v>576</v>
      </c>
      <c r="H181" s="144" t="s">
        <v>1</v>
      </c>
      <c r="L181" s="142"/>
      <c r="M181" s="146"/>
      <c r="T181" s="147"/>
      <c r="AT181" s="144" t="s">
        <v>135</v>
      </c>
      <c r="AU181" s="144" t="s">
        <v>83</v>
      </c>
      <c r="AV181" s="12" t="s">
        <v>81</v>
      </c>
      <c r="AW181" s="12" t="s">
        <v>30</v>
      </c>
      <c r="AX181" s="12" t="s">
        <v>73</v>
      </c>
      <c r="AY181" s="144" t="s">
        <v>124</v>
      </c>
    </row>
    <row r="182" spans="2:65" s="13" customFormat="1" x14ac:dyDescent="0.2">
      <c r="B182" s="148"/>
      <c r="D182" s="143" t="s">
        <v>135</v>
      </c>
      <c r="E182" s="149" t="s">
        <v>1</v>
      </c>
      <c r="F182" s="150" t="s">
        <v>577</v>
      </c>
      <c r="H182" s="151">
        <v>5.6</v>
      </c>
      <c r="L182" s="148"/>
      <c r="M182" s="152"/>
      <c r="T182" s="153"/>
      <c r="AT182" s="149" t="s">
        <v>135</v>
      </c>
      <c r="AU182" s="149" t="s">
        <v>83</v>
      </c>
      <c r="AV182" s="13" t="s">
        <v>83</v>
      </c>
      <c r="AW182" s="13" t="s">
        <v>30</v>
      </c>
      <c r="AX182" s="13" t="s">
        <v>73</v>
      </c>
      <c r="AY182" s="149" t="s">
        <v>124</v>
      </c>
    </row>
    <row r="183" spans="2:65" s="14" customFormat="1" x14ac:dyDescent="0.2">
      <c r="B183" s="154"/>
      <c r="D183" s="143" t="s">
        <v>135</v>
      </c>
      <c r="E183" s="155" t="s">
        <v>1</v>
      </c>
      <c r="F183" s="156" t="s">
        <v>138</v>
      </c>
      <c r="H183" s="157">
        <v>45.82</v>
      </c>
      <c r="L183" s="154"/>
      <c r="M183" s="158"/>
      <c r="T183" s="159"/>
      <c r="AT183" s="155" t="s">
        <v>135</v>
      </c>
      <c r="AU183" s="155" t="s">
        <v>83</v>
      </c>
      <c r="AV183" s="14" t="s">
        <v>130</v>
      </c>
      <c r="AW183" s="14" t="s">
        <v>30</v>
      </c>
      <c r="AX183" s="14" t="s">
        <v>81</v>
      </c>
      <c r="AY183" s="155" t="s">
        <v>124</v>
      </c>
    </row>
    <row r="184" spans="2:65" s="1" customFormat="1" ht="21.75" customHeight="1" x14ac:dyDescent="0.2">
      <c r="B184" s="128"/>
      <c r="C184" s="160" t="s">
        <v>280</v>
      </c>
      <c r="D184" s="160" t="s">
        <v>179</v>
      </c>
      <c r="E184" s="161" t="s">
        <v>578</v>
      </c>
      <c r="F184" s="162" t="s">
        <v>579</v>
      </c>
      <c r="G184" s="163" t="s">
        <v>142</v>
      </c>
      <c r="H184" s="164">
        <v>1.802</v>
      </c>
      <c r="I184" s="165">
        <v>0</v>
      </c>
      <c r="J184" s="165">
        <f>ROUND(I184*H184,2)</f>
        <v>0</v>
      </c>
      <c r="K184" s="166"/>
      <c r="L184" s="167"/>
      <c r="M184" s="168" t="s">
        <v>1</v>
      </c>
      <c r="N184" s="169" t="s">
        <v>38</v>
      </c>
      <c r="O184" s="138">
        <v>0</v>
      </c>
      <c r="P184" s="138">
        <f>O184*H184</f>
        <v>0</v>
      </c>
      <c r="Q184" s="138">
        <v>0.55000000000000004</v>
      </c>
      <c r="R184" s="138">
        <f>Q184*H184</f>
        <v>0.99110000000000009</v>
      </c>
      <c r="S184" s="138">
        <v>0</v>
      </c>
      <c r="T184" s="139">
        <f>S184*H184</f>
        <v>0</v>
      </c>
      <c r="AR184" s="140" t="s">
        <v>273</v>
      </c>
      <c r="AT184" s="140" t="s">
        <v>179</v>
      </c>
      <c r="AU184" s="140" t="s">
        <v>83</v>
      </c>
      <c r="AY184" s="16" t="s">
        <v>124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6" t="s">
        <v>81</v>
      </c>
      <c r="BK184" s="141">
        <f>ROUND(I184*H184,2)</f>
        <v>0</v>
      </c>
      <c r="BL184" s="16" t="s">
        <v>200</v>
      </c>
      <c r="BM184" s="140" t="s">
        <v>580</v>
      </c>
    </row>
    <row r="185" spans="2:65" s="12" customFormat="1" x14ac:dyDescent="0.2">
      <c r="B185" s="142"/>
      <c r="D185" s="143" t="s">
        <v>135</v>
      </c>
      <c r="E185" s="144" t="s">
        <v>1</v>
      </c>
      <c r="F185" s="145" t="s">
        <v>574</v>
      </c>
      <c r="H185" s="144" t="s">
        <v>1</v>
      </c>
      <c r="L185" s="142"/>
      <c r="M185" s="146"/>
      <c r="T185" s="147"/>
      <c r="AT185" s="144" t="s">
        <v>135</v>
      </c>
      <c r="AU185" s="144" t="s">
        <v>83</v>
      </c>
      <c r="AV185" s="12" t="s">
        <v>81</v>
      </c>
      <c r="AW185" s="12" t="s">
        <v>30</v>
      </c>
      <c r="AX185" s="12" t="s">
        <v>73</v>
      </c>
      <c r="AY185" s="144" t="s">
        <v>124</v>
      </c>
    </row>
    <row r="186" spans="2:65" s="13" customFormat="1" x14ac:dyDescent="0.2">
      <c r="B186" s="148"/>
      <c r="D186" s="143" t="s">
        <v>135</v>
      </c>
      <c r="E186" s="149" t="s">
        <v>1</v>
      </c>
      <c r="F186" s="150" t="s">
        <v>581</v>
      </c>
      <c r="H186" s="151">
        <v>1.6379999999999999</v>
      </c>
      <c r="L186" s="148"/>
      <c r="M186" s="152"/>
      <c r="T186" s="153"/>
      <c r="AT186" s="149" t="s">
        <v>135</v>
      </c>
      <c r="AU186" s="149" t="s">
        <v>83</v>
      </c>
      <c r="AV186" s="13" t="s">
        <v>83</v>
      </c>
      <c r="AW186" s="13" t="s">
        <v>30</v>
      </c>
      <c r="AX186" s="13" t="s">
        <v>73</v>
      </c>
      <c r="AY186" s="149" t="s">
        <v>124</v>
      </c>
    </row>
    <row r="187" spans="2:65" s="14" customFormat="1" x14ac:dyDescent="0.2">
      <c r="B187" s="154"/>
      <c r="D187" s="143" t="s">
        <v>135</v>
      </c>
      <c r="E187" s="155" t="s">
        <v>1</v>
      </c>
      <c r="F187" s="156" t="s">
        <v>138</v>
      </c>
      <c r="H187" s="157">
        <v>1.6379999999999999</v>
      </c>
      <c r="L187" s="154"/>
      <c r="M187" s="158"/>
      <c r="T187" s="159"/>
      <c r="AT187" s="155" t="s">
        <v>135</v>
      </c>
      <c r="AU187" s="155" t="s">
        <v>83</v>
      </c>
      <c r="AV187" s="14" t="s">
        <v>130</v>
      </c>
      <c r="AW187" s="14" t="s">
        <v>30</v>
      </c>
      <c r="AX187" s="14" t="s">
        <v>81</v>
      </c>
      <c r="AY187" s="155" t="s">
        <v>124</v>
      </c>
    </row>
    <row r="188" spans="2:65" s="13" customFormat="1" x14ac:dyDescent="0.2">
      <c r="B188" s="148"/>
      <c r="D188" s="143" t="s">
        <v>135</v>
      </c>
      <c r="F188" s="150" t="s">
        <v>582</v>
      </c>
      <c r="H188" s="151">
        <v>1.802</v>
      </c>
      <c r="L188" s="148"/>
      <c r="M188" s="152"/>
      <c r="T188" s="153"/>
      <c r="AT188" s="149" t="s">
        <v>135</v>
      </c>
      <c r="AU188" s="149" t="s">
        <v>83</v>
      </c>
      <c r="AV188" s="13" t="s">
        <v>83</v>
      </c>
      <c r="AW188" s="13" t="s">
        <v>3</v>
      </c>
      <c r="AX188" s="13" t="s">
        <v>81</v>
      </c>
      <c r="AY188" s="149" t="s">
        <v>124</v>
      </c>
    </row>
    <row r="189" spans="2:65" s="1" customFormat="1" ht="21.75" customHeight="1" x14ac:dyDescent="0.2">
      <c r="B189" s="128"/>
      <c r="C189" s="160" t="s">
        <v>253</v>
      </c>
      <c r="D189" s="160" t="s">
        <v>179</v>
      </c>
      <c r="E189" s="161" t="s">
        <v>583</v>
      </c>
      <c r="F189" s="162" t="s">
        <v>584</v>
      </c>
      <c r="G189" s="163" t="s">
        <v>142</v>
      </c>
      <c r="H189" s="164">
        <v>1.2940000000000003</v>
      </c>
      <c r="I189" s="165">
        <v>0</v>
      </c>
      <c r="J189" s="165">
        <f>ROUND(I189*H189,2)</f>
        <v>0</v>
      </c>
      <c r="K189" s="166"/>
      <c r="L189" s="167"/>
      <c r="M189" s="168" t="s">
        <v>1</v>
      </c>
      <c r="N189" s="169" t="s">
        <v>38</v>
      </c>
      <c r="O189" s="138">
        <v>0</v>
      </c>
      <c r="P189" s="138">
        <f>O189*H189</f>
        <v>0</v>
      </c>
      <c r="Q189" s="138">
        <v>0.55000000000000004</v>
      </c>
      <c r="R189" s="138">
        <f>Q189*H189</f>
        <v>0.71170000000000022</v>
      </c>
      <c r="S189" s="138">
        <v>0</v>
      </c>
      <c r="T189" s="139">
        <f>S189*H189</f>
        <v>0</v>
      </c>
      <c r="AR189" s="140" t="s">
        <v>273</v>
      </c>
      <c r="AT189" s="140" t="s">
        <v>179</v>
      </c>
      <c r="AU189" s="140" t="s">
        <v>83</v>
      </c>
      <c r="AY189" s="16" t="s">
        <v>124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6" t="s">
        <v>81</v>
      </c>
      <c r="BK189" s="141">
        <f>ROUND(I189*H189,2)</f>
        <v>0</v>
      </c>
      <c r="BL189" s="16" t="s">
        <v>200</v>
      </c>
      <c r="BM189" s="140" t="s">
        <v>585</v>
      </c>
    </row>
    <row r="190" spans="2:65" s="12" customFormat="1" x14ac:dyDescent="0.2">
      <c r="B190" s="142"/>
      <c r="D190" s="143" t="s">
        <v>135</v>
      </c>
      <c r="E190" s="144" t="s">
        <v>1</v>
      </c>
      <c r="F190" s="145" t="s">
        <v>572</v>
      </c>
      <c r="H190" s="144" t="s">
        <v>1</v>
      </c>
      <c r="L190" s="142"/>
      <c r="M190" s="146"/>
      <c r="T190" s="147"/>
      <c r="AT190" s="144" t="s">
        <v>135</v>
      </c>
      <c r="AU190" s="144" t="s">
        <v>83</v>
      </c>
      <c r="AV190" s="12" t="s">
        <v>81</v>
      </c>
      <c r="AW190" s="12" t="s">
        <v>30</v>
      </c>
      <c r="AX190" s="12" t="s">
        <v>73</v>
      </c>
      <c r="AY190" s="144" t="s">
        <v>124</v>
      </c>
    </row>
    <row r="191" spans="2:65" s="13" customFormat="1" x14ac:dyDescent="0.2">
      <c r="B191" s="148"/>
      <c r="D191" s="143" t="s">
        <v>135</v>
      </c>
      <c r="E191" s="149" t="s">
        <v>1</v>
      </c>
      <c r="F191" s="150" t="s">
        <v>586</v>
      </c>
      <c r="H191" s="151">
        <v>0.93600000000000017</v>
      </c>
      <c r="L191" s="148"/>
      <c r="M191" s="152"/>
      <c r="T191" s="153"/>
      <c r="AT191" s="149" t="s">
        <v>135</v>
      </c>
      <c r="AU191" s="149" t="s">
        <v>83</v>
      </c>
      <c r="AV191" s="13" t="s">
        <v>83</v>
      </c>
      <c r="AW191" s="13" t="s">
        <v>30</v>
      </c>
      <c r="AX191" s="13" t="s">
        <v>73</v>
      </c>
      <c r="AY191" s="149" t="s">
        <v>124</v>
      </c>
    </row>
    <row r="192" spans="2:65" s="12" customFormat="1" x14ac:dyDescent="0.2">
      <c r="B192" s="142"/>
      <c r="D192" s="143" t="s">
        <v>135</v>
      </c>
      <c r="E192" s="144" t="s">
        <v>1</v>
      </c>
      <c r="F192" s="145" t="s">
        <v>576</v>
      </c>
      <c r="H192" s="144" t="s">
        <v>1</v>
      </c>
      <c r="L192" s="142"/>
      <c r="M192" s="146"/>
      <c r="T192" s="147"/>
      <c r="AT192" s="144" t="s">
        <v>135</v>
      </c>
      <c r="AU192" s="144" t="s">
        <v>83</v>
      </c>
      <c r="AV192" s="12" t="s">
        <v>81</v>
      </c>
      <c r="AW192" s="12" t="s">
        <v>30</v>
      </c>
      <c r="AX192" s="12" t="s">
        <v>73</v>
      </c>
      <c r="AY192" s="144" t="s">
        <v>124</v>
      </c>
    </row>
    <row r="193" spans="2:65" s="13" customFormat="1" x14ac:dyDescent="0.2">
      <c r="B193" s="148"/>
      <c r="D193" s="143" t="s">
        <v>135</v>
      </c>
      <c r="E193" s="149" t="s">
        <v>1</v>
      </c>
      <c r="F193" s="150" t="s">
        <v>587</v>
      </c>
      <c r="H193" s="151">
        <v>0.35799999999999998</v>
      </c>
      <c r="L193" s="148"/>
      <c r="M193" s="152"/>
      <c r="T193" s="153"/>
      <c r="AT193" s="149" t="s">
        <v>135</v>
      </c>
      <c r="AU193" s="149" t="s">
        <v>83</v>
      </c>
      <c r="AV193" s="13" t="s">
        <v>83</v>
      </c>
      <c r="AW193" s="13" t="s">
        <v>30</v>
      </c>
      <c r="AX193" s="13" t="s">
        <v>73</v>
      </c>
      <c r="AY193" s="149" t="s">
        <v>124</v>
      </c>
    </row>
    <row r="194" spans="2:65" s="14" customFormat="1" x14ac:dyDescent="0.2">
      <c r="B194" s="154"/>
      <c r="D194" s="143" t="s">
        <v>135</v>
      </c>
      <c r="E194" s="155" t="s">
        <v>1</v>
      </c>
      <c r="F194" s="156" t="s">
        <v>138</v>
      </c>
      <c r="H194" s="157">
        <v>1.2940000000000003</v>
      </c>
      <c r="L194" s="154"/>
      <c r="M194" s="158"/>
      <c r="T194" s="159"/>
      <c r="AT194" s="155" t="s">
        <v>135</v>
      </c>
      <c r="AU194" s="155" t="s">
        <v>83</v>
      </c>
      <c r="AV194" s="14" t="s">
        <v>130</v>
      </c>
      <c r="AW194" s="14" t="s">
        <v>30</v>
      </c>
      <c r="AX194" s="14" t="s">
        <v>81</v>
      </c>
      <c r="AY194" s="155" t="s">
        <v>124</v>
      </c>
    </row>
    <row r="195" spans="2:65" s="1" customFormat="1" ht="24.4" customHeight="1" x14ac:dyDescent="0.2">
      <c r="B195" s="128"/>
      <c r="C195" s="129" t="s">
        <v>7</v>
      </c>
      <c r="D195" s="129" t="s">
        <v>126</v>
      </c>
      <c r="E195" s="130" t="s">
        <v>588</v>
      </c>
      <c r="F195" s="131" t="s">
        <v>589</v>
      </c>
      <c r="G195" s="132" t="s">
        <v>142</v>
      </c>
      <c r="H195" s="133">
        <v>3.8889999999999998</v>
      </c>
      <c r="I195" s="134">
        <v>0</v>
      </c>
      <c r="J195" s="134">
        <f>ROUND(I195*H195,2)</f>
        <v>0</v>
      </c>
      <c r="K195" s="135"/>
      <c r="L195" s="28"/>
      <c r="M195" s="136" t="s">
        <v>1</v>
      </c>
      <c r="N195" s="137" t="s">
        <v>38</v>
      </c>
      <c r="O195" s="138">
        <v>0</v>
      </c>
      <c r="P195" s="138">
        <f>O195*H195</f>
        <v>0</v>
      </c>
      <c r="Q195" s="138">
        <v>2.2480000000000003E-2</v>
      </c>
      <c r="R195" s="138">
        <f>Q195*H195</f>
        <v>8.7424720000000011E-2</v>
      </c>
      <c r="S195" s="138">
        <v>0</v>
      </c>
      <c r="T195" s="139">
        <f>S195*H195</f>
        <v>0</v>
      </c>
      <c r="AR195" s="140" t="s">
        <v>200</v>
      </c>
      <c r="AT195" s="140" t="s">
        <v>126</v>
      </c>
      <c r="AU195" s="140" t="s">
        <v>83</v>
      </c>
      <c r="AY195" s="16" t="s">
        <v>124</v>
      </c>
      <c r="BE195" s="141">
        <f>IF(N195="základní",J195,0)</f>
        <v>0</v>
      </c>
      <c r="BF195" s="141">
        <f>IF(N195="snížená",J195,0)</f>
        <v>0</v>
      </c>
      <c r="BG195" s="141">
        <f>IF(N195="zákl. přenesená",J195,0)</f>
        <v>0</v>
      </c>
      <c r="BH195" s="141">
        <f>IF(N195="sníž. přenesená",J195,0)</f>
        <v>0</v>
      </c>
      <c r="BI195" s="141">
        <f>IF(N195="nulová",J195,0)</f>
        <v>0</v>
      </c>
      <c r="BJ195" s="16" t="s">
        <v>81</v>
      </c>
      <c r="BK195" s="141">
        <f>ROUND(I195*H195,2)</f>
        <v>0</v>
      </c>
      <c r="BL195" s="16" t="s">
        <v>200</v>
      </c>
      <c r="BM195" s="140" t="s">
        <v>590</v>
      </c>
    </row>
    <row r="196" spans="2:65" s="1" customFormat="1" ht="24.4" customHeight="1" x14ac:dyDescent="0.2">
      <c r="B196" s="128"/>
      <c r="C196" s="129" t="s">
        <v>256</v>
      </c>
      <c r="D196" s="129" t="s">
        <v>126</v>
      </c>
      <c r="E196" s="130" t="s">
        <v>591</v>
      </c>
      <c r="F196" s="131" t="s">
        <v>592</v>
      </c>
      <c r="G196" s="132" t="s">
        <v>182</v>
      </c>
      <c r="H196" s="133">
        <v>2.8330000000000002</v>
      </c>
      <c r="I196" s="134">
        <v>0</v>
      </c>
      <c r="J196" s="134">
        <f>ROUND(I196*H196,2)</f>
        <v>0</v>
      </c>
      <c r="K196" s="135"/>
      <c r="L196" s="28"/>
      <c r="M196" s="136" t="s">
        <v>1</v>
      </c>
      <c r="N196" s="137" t="s">
        <v>38</v>
      </c>
      <c r="O196" s="138">
        <v>7.9560000000000004</v>
      </c>
      <c r="P196" s="138">
        <f>O196*H196</f>
        <v>22.539348000000004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200</v>
      </c>
      <c r="AT196" s="140" t="s">
        <v>126</v>
      </c>
      <c r="AU196" s="140" t="s">
        <v>83</v>
      </c>
      <c r="AY196" s="16" t="s">
        <v>124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6" t="s">
        <v>81</v>
      </c>
      <c r="BK196" s="141">
        <f>ROUND(I196*H196,2)</f>
        <v>0</v>
      </c>
      <c r="BL196" s="16" t="s">
        <v>200</v>
      </c>
      <c r="BM196" s="140" t="s">
        <v>593</v>
      </c>
    </row>
    <row r="197" spans="2:65" s="1" customFormat="1" ht="24.4" customHeight="1" x14ac:dyDescent="0.2">
      <c r="B197" s="128"/>
      <c r="C197" s="129" t="s">
        <v>299</v>
      </c>
      <c r="D197" s="129" t="s">
        <v>126</v>
      </c>
      <c r="E197" s="130" t="s">
        <v>594</v>
      </c>
      <c r="F197" s="131" t="s">
        <v>595</v>
      </c>
      <c r="G197" s="132" t="s">
        <v>182</v>
      </c>
      <c r="H197" s="133">
        <v>2.8330000000000002</v>
      </c>
      <c r="I197" s="134">
        <v>0</v>
      </c>
      <c r="J197" s="134">
        <f>ROUND(I197*H197,2)</f>
        <v>0</v>
      </c>
      <c r="K197" s="135"/>
      <c r="L197" s="28"/>
      <c r="M197" s="136" t="s">
        <v>1</v>
      </c>
      <c r="N197" s="137" t="s">
        <v>38</v>
      </c>
      <c r="O197" s="138">
        <v>1.1930000000000001</v>
      </c>
      <c r="P197" s="138">
        <f>O197*H197</f>
        <v>3.3797690000000005</v>
      </c>
      <c r="Q197" s="138">
        <v>0</v>
      </c>
      <c r="R197" s="138">
        <f>Q197*H197</f>
        <v>0</v>
      </c>
      <c r="S197" s="138">
        <v>0</v>
      </c>
      <c r="T197" s="139">
        <f>S197*H197</f>
        <v>0</v>
      </c>
      <c r="AR197" s="140" t="s">
        <v>200</v>
      </c>
      <c r="AT197" s="140" t="s">
        <v>126</v>
      </c>
      <c r="AU197" s="140" t="s">
        <v>83</v>
      </c>
      <c r="AY197" s="16" t="s">
        <v>124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6" t="s">
        <v>81</v>
      </c>
      <c r="BK197" s="141">
        <f>ROUND(I197*H197,2)</f>
        <v>0</v>
      </c>
      <c r="BL197" s="16" t="s">
        <v>200</v>
      </c>
      <c r="BM197" s="140" t="s">
        <v>596</v>
      </c>
    </row>
    <row r="198" spans="2:65" s="1" customFormat="1" ht="24.4" customHeight="1" x14ac:dyDescent="0.2">
      <c r="B198" s="128"/>
      <c r="C198" s="129" t="s">
        <v>259</v>
      </c>
      <c r="D198" s="129" t="s">
        <v>126</v>
      </c>
      <c r="E198" s="130" t="s">
        <v>597</v>
      </c>
      <c r="F198" s="131" t="s">
        <v>598</v>
      </c>
      <c r="G198" s="132" t="s">
        <v>182</v>
      </c>
      <c r="H198" s="133">
        <v>2.8330000000000002</v>
      </c>
      <c r="I198" s="134">
        <v>0</v>
      </c>
      <c r="J198" s="134">
        <f>ROUND(I198*H198,2)</f>
        <v>0</v>
      </c>
      <c r="K198" s="135"/>
      <c r="L198" s="28"/>
      <c r="M198" s="136" t="s">
        <v>1</v>
      </c>
      <c r="N198" s="137" t="s">
        <v>38</v>
      </c>
      <c r="O198" s="138">
        <v>1.016</v>
      </c>
      <c r="P198" s="138">
        <f>O198*H198</f>
        <v>2.8783280000000002</v>
      </c>
      <c r="Q198" s="138">
        <v>0</v>
      </c>
      <c r="R198" s="138">
        <f>Q198*H198</f>
        <v>0</v>
      </c>
      <c r="S198" s="138">
        <v>0</v>
      </c>
      <c r="T198" s="139">
        <f>S198*H198</f>
        <v>0</v>
      </c>
      <c r="AR198" s="140" t="s">
        <v>200</v>
      </c>
      <c r="AT198" s="140" t="s">
        <v>126</v>
      </c>
      <c r="AU198" s="140" t="s">
        <v>83</v>
      </c>
      <c r="AY198" s="16" t="s">
        <v>124</v>
      </c>
      <c r="BE198" s="141">
        <f>IF(N198="základní",J198,0)</f>
        <v>0</v>
      </c>
      <c r="BF198" s="141">
        <f>IF(N198="snížená",J198,0)</f>
        <v>0</v>
      </c>
      <c r="BG198" s="141">
        <f>IF(N198="zákl. přenesená",J198,0)</f>
        <v>0</v>
      </c>
      <c r="BH198" s="141">
        <f>IF(N198="sníž. přenesená",J198,0)</f>
        <v>0</v>
      </c>
      <c r="BI198" s="141">
        <f>IF(N198="nulová",J198,0)</f>
        <v>0</v>
      </c>
      <c r="BJ198" s="16" t="s">
        <v>81</v>
      </c>
      <c r="BK198" s="141">
        <f>ROUND(I198*H198,2)</f>
        <v>0</v>
      </c>
      <c r="BL198" s="16" t="s">
        <v>200</v>
      </c>
      <c r="BM198" s="140" t="s">
        <v>599</v>
      </c>
    </row>
    <row r="199" spans="2:65" s="11" customFormat="1" ht="22.9" customHeight="1" x14ac:dyDescent="0.2">
      <c r="B199" s="117"/>
      <c r="D199" s="118" t="s">
        <v>72</v>
      </c>
      <c r="E199" s="126" t="s">
        <v>600</v>
      </c>
      <c r="F199" s="126" t="s">
        <v>601</v>
      </c>
      <c r="J199" s="127">
        <f>BK199</f>
        <v>0</v>
      </c>
      <c r="L199" s="117"/>
      <c r="M199" s="121"/>
      <c r="P199" s="122">
        <f>SUM(P200:P218)</f>
        <v>71.297736999999998</v>
      </c>
      <c r="R199" s="122">
        <f>SUM(R200:R218)</f>
        <v>4.2546569999999999E-2</v>
      </c>
      <c r="T199" s="123">
        <f>SUM(T200:T218)</f>
        <v>0</v>
      </c>
      <c r="AR199" s="118" t="s">
        <v>83</v>
      </c>
      <c r="AT199" s="124" t="s">
        <v>72</v>
      </c>
      <c r="AU199" s="124" t="s">
        <v>81</v>
      </c>
      <c r="AY199" s="118" t="s">
        <v>124</v>
      </c>
      <c r="BK199" s="125">
        <f>SUM(BK200:BK218)</f>
        <v>0</v>
      </c>
    </row>
    <row r="200" spans="2:65" s="1" customFormat="1" ht="24.4" customHeight="1" x14ac:dyDescent="0.2">
      <c r="B200" s="128"/>
      <c r="C200" s="129" t="s">
        <v>306</v>
      </c>
      <c r="D200" s="129" t="s">
        <v>126</v>
      </c>
      <c r="E200" s="130" t="s">
        <v>602</v>
      </c>
      <c r="F200" s="131" t="s">
        <v>603</v>
      </c>
      <c r="G200" s="132" t="s">
        <v>129</v>
      </c>
      <c r="H200" s="133">
        <v>128.929</v>
      </c>
      <c r="I200" s="134">
        <v>0</v>
      </c>
      <c r="J200" s="134">
        <f>ROUND(I200*H200,2)</f>
        <v>0</v>
      </c>
      <c r="K200" s="135"/>
      <c r="L200" s="28"/>
      <c r="M200" s="136" t="s">
        <v>1</v>
      </c>
      <c r="N200" s="137" t="s">
        <v>38</v>
      </c>
      <c r="O200" s="138">
        <v>9.2999999999999999E-2</v>
      </c>
      <c r="P200" s="138">
        <f>O200*H200</f>
        <v>11.990397</v>
      </c>
      <c r="Q200" s="138">
        <v>2.0000000000000002E-5</v>
      </c>
      <c r="R200" s="138">
        <f>Q200*H200</f>
        <v>2.5785800000000005E-3</v>
      </c>
      <c r="S200" s="138">
        <v>0</v>
      </c>
      <c r="T200" s="139">
        <f>S200*H200</f>
        <v>0</v>
      </c>
      <c r="AR200" s="140" t="s">
        <v>200</v>
      </c>
      <c r="AT200" s="140" t="s">
        <v>126</v>
      </c>
      <c r="AU200" s="140" t="s">
        <v>83</v>
      </c>
      <c r="AY200" s="16" t="s">
        <v>124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81</v>
      </c>
      <c r="BK200" s="141">
        <f>ROUND(I200*H200,2)</f>
        <v>0</v>
      </c>
      <c r="BL200" s="16" t="s">
        <v>200</v>
      </c>
      <c r="BM200" s="140" t="s">
        <v>604</v>
      </c>
    </row>
    <row r="201" spans="2:65" s="12" customFormat="1" x14ac:dyDescent="0.2">
      <c r="B201" s="142"/>
      <c r="D201" s="143" t="s">
        <v>135</v>
      </c>
      <c r="E201" s="144" t="s">
        <v>1</v>
      </c>
      <c r="F201" s="145" t="s">
        <v>556</v>
      </c>
      <c r="H201" s="144" t="s">
        <v>1</v>
      </c>
      <c r="L201" s="142"/>
      <c r="M201" s="146"/>
      <c r="T201" s="147"/>
      <c r="AT201" s="144" t="s">
        <v>135</v>
      </c>
      <c r="AU201" s="144" t="s">
        <v>83</v>
      </c>
      <c r="AV201" s="12" t="s">
        <v>81</v>
      </c>
      <c r="AW201" s="12" t="s">
        <v>30</v>
      </c>
      <c r="AX201" s="12" t="s">
        <v>73</v>
      </c>
      <c r="AY201" s="144" t="s">
        <v>124</v>
      </c>
    </row>
    <row r="202" spans="2:65" s="13" customFormat="1" x14ac:dyDescent="0.2">
      <c r="B202" s="148"/>
      <c r="D202" s="143" t="s">
        <v>135</v>
      </c>
      <c r="E202" s="149" t="s">
        <v>1</v>
      </c>
      <c r="F202" s="150" t="s">
        <v>605</v>
      </c>
      <c r="H202" s="151">
        <v>10.147</v>
      </c>
      <c r="L202" s="148"/>
      <c r="M202" s="152"/>
      <c r="T202" s="153"/>
      <c r="AT202" s="149" t="s">
        <v>135</v>
      </c>
      <c r="AU202" s="149" t="s">
        <v>83</v>
      </c>
      <c r="AV202" s="13" t="s">
        <v>83</v>
      </c>
      <c r="AW202" s="13" t="s">
        <v>30</v>
      </c>
      <c r="AX202" s="13" t="s">
        <v>73</v>
      </c>
      <c r="AY202" s="149" t="s">
        <v>124</v>
      </c>
    </row>
    <row r="203" spans="2:65" s="12" customFormat="1" x14ac:dyDescent="0.2">
      <c r="B203" s="142"/>
      <c r="D203" s="143" t="s">
        <v>135</v>
      </c>
      <c r="E203" s="144" t="s">
        <v>1</v>
      </c>
      <c r="F203" s="145" t="s">
        <v>558</v>
      </c>
      <c r="H203" s="144" t="s">
        <v>1</v>
      </c>
      <c r="L203" s="142"/>
      <c r="M203" s="146"/>
      <c r="T203" s="147"/>
      <c r="AT203" s="144" t="s">
        <v>135</v>
      </c>
      <c r="AU203" s="144" t="s">
        <v>83</v>
      </c>
      <c r="AV203" s="12" t="s">
        <v>81</v>
      </c>
      <c r="AW203" s="12" t="s">
        <v>30</v>
      </c>
      <c r="AX203" s="12" t="s">
        <v>73</v>
      </c>
      <c r="AY203" s="144" t="s">
        <v>124</v>
      </c>
    </row>
    <row r="204" spans="2:65" s="13" customFormat="1" x14ac:dyDescent="0.2">
      <c r="B204" s="148"/>
      <c r="D204" s="143" t="s">
        <v>135</v>
      </c>
      <c r="E204" s="149" t="s">
        <v>1</v>
      </c>
      <c r="F204" s="150" t="s">
        <v>606</v>
      </c>
      <c r="H204" s="151">
        <v>17.696000000000002</v>
      </c>
      <c r="L204" s="148"/>
      <c r="M204" s="152"/>
      <c r="T204" s="153"/>
      <c r="AT204" s="149" t="s">
        <v>135</v>
      </c>
      <c r="AU204" s="149" t="s">
        <v>83</v>
      </c>
      <c r="AV204" s="13" t="s">
        <v>83</v>
      </c>
      <c r="AW204" s="13" t="s">
        <v>30</v>
      </c>
      <c r="AX204" s="13" t="s">
        <v>73</v>
      </c>
      <c r="AY204" s="149" t="s">
        <v>124</v>
      </c>
    </row>
    <row r="205" spans="2:65" s="12" customFormat="1" x14ac:dyDescent="0.2">
      <c r="B205" s="142"/>
      <c r="D205" s="143" t="s">
        <v>135</v>
      </c>
      <c r="E205" s="144" t="s">
        <v>1</v>
      </c>
      <c r="F205" s="145" t="s">
        <v>607</v>
      </c>
      <c r="H205" s="144" t="s">
        <v>1</v>
      </c>
      <c r="L205" s="142"/>
      <c r="M205" s="146"/>
      <c r="T205" s="147"/>
      <c r="AT205" s="144" t="s">
        <v>135</v>
      </c>
      <c r="AU205" s="144" t="s">
        <v>83</v>
      </c>
      <c r="AV205" s="12" t="s">
        <v>81</v>
      </c>
      <c r="AW205" s="12" t="s">
        <v>30</v>
      </c>
      <c r="AX205" s="12" t="s">
        <v>73</v>
      </c>
      <c r="AY205" s="144" t="s">
        <v>124</v>
      </c>
    </row>
    <row r="206" spans="2:65" s="13" customFormat="1" x14ac:dyDescent="0.2">
      <c r="B206" s="148"/>
      <c r="D206" s="143" t="s">
        <v>135</v>
      </c>
      <c r="E206" s="149" t="s">
        <v>1</v>
      </c>
      <c r="F206" s="150" t="s">
        <v>608</v>
      </c>
      <c r="H206" s="151">
        <v>7.1680000000000001</v>
      </c>
      <c r="L206" s="148"/>
      <c r="M206" s="152"/>
      <c r="T206" s="153"/>
      <c r="AT206" s="149" t="s">
        <v>135</v>
      </c>
      <c r="AU206" s="149" t="s">
        <v>83</v>
      </c>
      <c r="AV206" s="13" t="s">
        <v>83</v>
      </c>
      <c r="AW206" s="13" t="s">
        <v>30</v>
      </c>
      <c r="AX206" s="13" t="s">
        <v>73</v>
      </c>
      <c r="AY206" s="149" t="s">
        <v>124</v>
      </c>
    </row>
    <row r="207" spans="2:65" s="12" customFormat="1" x14ac:dyDescent="0.2">
      <c r="B207" s="142"/>
      <c r="D207" s="143" t="s">
        <v>135</v>
      </c>
      <c r="E207" s="144" t="s">
        <v>1</v>
      </c>
      <c r="F207" s="145" t="s">
        <v>572</v>
      </c>
      <c r="H207" s="144" t="s">
        <v>1</v>
      </c>
      <c r="L207" s="142"/>
      <c r="M207" s="146"/>
      <c r="T207" s="147"/>
      <c r="AT207" s="144" t="s">
        <v>135</v>
      </c>
      <c r="AU207" s="144" t="s">
        <v>83</v>
      </c>
      <c r="AV207" s="12" t="s">
        <v>81</v>
      </c>
      <c r="AW207" s="12" t="s">
        <v>30</v>
      </c>
      <c r="AX207" s="12" t="s">
        <v>73</v>
      </c>
      <c r="AY207" s="144" t="s">
        <v>124</v>
      </c>
    </row>
    <row r="208" spans="2:65" s="13" customFormat="1" x14ac:dyDescent="0.2">
      <c r="B208" s="148"/>
      <c r="D208" s="143" t="s">
        <v>135</v>
      </c>
      <c r="E208" s="149" t="s">
        <v>1</v>
      </c>
      <c r="F208" s="150" t="s">
        <v>609</v>
      </c>
      <c r="H208" s="151">
        <v>16.373999999999999</v>
      </c>
      <c r="L208" s="148"/>
      <c r="M208" s="152"/>
      <c r="T208" s="153"/>
      <c r="AT208" s="149" t="s">
        <v>135</v>
      </c>
      <c r="AU208" s="149" t="s">
        <v>83</v>
      </c>
      <c r="AV208" s="13" t="s">
        <v>83</v>
      </c>
      <c r="AW208" s="13" t="s">
        <v>30</v>
      </c>
      <c r="AX208" s="13" t="s">
        <v>73</v>
      </c>
      <c r="AY208" s="149" t="s">
        <v>124</v>
      </c>
    </row>
    <row r="209" spans="2:65" s="12" customFormat="1" x14ac:dyDescent="0.2">
      <c r="B209" s="142"/>
      <c r="D209" s="143" t="s">
        <v>135</v>
      </c>
      <c r="E209" s="144" t="s">
        <v>1</v>
      </c>
      <c r="F209" s="145" t="s">
        <v>574</v>
      </c>
      <c r="H209" s="144" t="s">
        <v>1</v>
      </c>
      <c r="L209" s="142"/>
      <c r="M209" s="146"/>
      <c r="T209" s="147"/>
      <c r="AT209" s="144" t="s">
        <v>135</v>
      </c>
      <c r="AU209" s="144" t="s">
        <v>83</v>
      </c>
      <c r="AV209" s="12" t="s">
        <v>81</v>
      </c>
      <c r="AW209" s="12" t="s">
        <v>30</v>
      </c>
      <c r="AX209" s="12" t="s">
        <v>73</v>
      </c>
      <c r="AY209" s="144" t="s">
        <v>124</v>
      </c>
    </row>
    <row r="210" spans="2:65" s="13" customFormat="1" x14ac:dyDescent="0.2">
      <c r="B210" s="148"/>
      <c r="D210" s="143" t="s">
        <v>135</v>
      </c>
      <c r="E210" s="149" t="s">
        <v>1</v>
      </c>
      <c r="F210" s="150" t="s">
        <v>610</v>
      </c>
      <c r="H210" s="151">
        <v>28.672000000000001</v>
      </c>
      <c r="L210" s="148"/>
      <c r="M210" s="152"/>
      <c r="T210" s="153"/>
      <c r="AT210" s="149" t="s">
        <v>135</v>
      </c>
      <c r="AU210" s="149" t="s">
        <v>83</v>
      </c>
      <c r="AV210" s="13" t="s">
        <v>83</v>
      </c>
      <c r="AW210" s="13" t="s">
        <v>30</v>
      </c>
      <c r="AX210" s="13" t="s">
        <v>73</v>
      </c>
      <c r="AY210" s="149" t="s">
        <v>124</v>
      </c>
    </row>
    <row r="211" spans="2:65" s="12" customFormat="1" x14ac:dyDescent="0.2">
      <c r="B211" s="142"/>
      <c r="D211" s="143" t="s">
        <v>135</v>
      </c>
      <c r="E211" s="144" t="s">
        <v>1</v>
      </c>
      <c r="F211" s="145" t="s">
        <v>611</v>
      </c>
      <c r="H211" s="144" t="s">
        <v>1</v>
      </c>
      <c r="L211" s="142"/>
      <c r="M211" s="146"/>
      <c r="T211" s="147"/>
      <c r="AT211" s="144" t="s">
        <v>135</v>
      </c>
      <c r="AU211" s="144" t="s">
        <v>83</v>
      </c>
      <c r="AV211" s="12" t="s">
        <v>81</v>
      </c>
      <c r="AW211" s="12" t="s">
        <v>30</v>
      </c>
      <c r="AX211" s="12" t="s">
        <v>73</v>
      </c>
      <c r="AY211" s="144" t="s">
        <v>124</v>
      </c>
    </row>
    <row r="212" spans="2:65" s="13" customFormat="1" x14ac:dyDescent="0.2">
      <c r="B212" s="148"/>
      <c r="D212" s="143" t="s">
        <v>135</v>
      </c>
      <c r="E212" s="149" t="s">
        <v>1</v>
      </c>
      <c r="F212" s="150" t="s">
        <v>612</v>
      </c>
      <c r="H212" s="151">
        <v>6.2720000000000002</v>
      </c>
      <c r="L212" s="148"/>
      <c r="M212" s="152"/>
      <c r="T212" s="153"/>
      <c r="AT212" s="149" t="s">
        <v>135</v>
      </c>
      <c r="AU212" s="149" t="s">
        <v>83</v>
      </c>
      <c r="AV212" s="13" t="s">
        <v>83</v>
      </c>
      <c r="AW212" s="13" t="s">
        <v>30</v>
      </c>
      <c r="AX212" s="13" t="s">
        <v>73</v>
      </c>
      <c r="AY212" s="149" t="s">
        <v>124</v>
      </c>
    </row>
    <row r="213" spans="2:65" s="12" customFormat="1" x14ac:dyDescent="0.2">
      <c r="B213" s="142"/>
      <c r="D213" s="143" t="s">
        <v>135</v>
      </c>
      <c r="E213" s="144" t="s">
        <v>1</v>
      </c>
      <c r="F213" s="145" t="s">
        <v>613</v>
      </c>
      <c r="H213" s="144" t="s">
        <v>1</v>
      </c>
      <c r="L213" s="142"/>
      <c r="M213" s="146"/>
      <c r="T213" s="147"/>
      <c r="AT213" s="144" t="s">
        <v>135</v>
      </c>
      <c r="AU213" s="144" t="s">
        <v>83</v>
      </c>
      <c r="AV213" s="12" t="s">
        <v>81</v>
      </c>
      <c r="AW213" s="12" t="s">
        <v>30</v>
      </c>
      <c r="AX213" s="12" t="s">
        <v>73</v>
      </c>
      <c r="AY213" s="144" t="s">
        <v>124</v>
      </c>
    </row>
    <row r="214" spans="2:65" s="13" customFormat="1" x14ac:dyDescent="0.2">
      <c r="B214" s="148"/>
      <c r="D214" s="143" t="s">
        <v>135</v>
      </c>
      <c r="E214" s="149" t="s">
        <v>1</v>
      </c>
      <c r="F214" s="150" t="s">
        <v>614</v>
      </c>
      <c r="H214" s="151">
        <v>42.6</v>
      </c>
      <c r="L214" s="148"/>
      <c r="M214" s="152"/>
      <c r="T214" s="153"/>
      <c r="AT214" s="149" t="s">
        <v>135</v>
      </c>
      <c r="AU214" s="149" t="s">
        <v>83</v>
      </c>
      <c r="AV214" s="13" t="s">
        <v>83</v>
      </c>
      <c r="AW214" s="13" t="s">
        <v>30</v>
      </c>
      <c r="AX214" s="13" t="s">
        <v>73</v>
      </c>
      <c r="AY214" s="149" t="s">
        <v>124</v>
      </c>
    </row>
    <row r="215" spans="2:65" s="14" customFormat="1" x14ac:dyDescent="0.2">
      <c r="B215" s="154"/>
      <c r="D215" s="143" t="s">
        <v>135</v>
      </c>
      <c r="E215" s="155" t="s">
        <v>1</v>
      </c>
      <c r="F215" s="156" t="s">
        <v>138</v>
      </c>
      <c r="H215" s="157">
        <v>128.929</v>
      </c>
      <c r="L215" s="154"/>
      <c r="M215" s="158"/>
      <c r="T215" s="159"/>
      <c r="AT215" s="155" t="s">
        <v>135</v>
      </c>
      <c r="AU215" s="155" t="s">
        <v>83</v>
      </c>
      <c r="AV215" s="14" t="s">
        <v>130</v>
      </c>
      <c r="AW215" s="14" t="s">
        <v>30</v>
      </c>
      <c r="AX215" s="14" t="s">
        <v>81</v>
      </c>
      <c r="AY215" s="155" t="s">
        <v>124</v>
      </c>
    </row>
    <row r="216" spans="2:65" s="1" customFormat="1" ht="24.4" customHeight="1" x14ac:dyDescent="0.2">
      <c r="B216" s="128"/>
      <c r="C216" s="129" t="s">
        <v>262</v>
      </c>
      <c r="D216" s="129" t="s">
        <v>126</v>
      </c>
      <c r="E216" s="130" t="s">
        <v>615</v>
      </c>
      <c r="F216" s="131" t="s">
        <v>616</v>
      </c>
      <c r="G216" s="132" t="s">
        <v>129</v>
      </c>
      <c r="H216" s="133">
        <v>128.929</v>
      </c>
      <c r="I216" s="134">
        <v>0</v>
      </c>
      <c r="J216" s="134">
        <f>ROUND(I216*H216,2)</f>
        <v>0</v>
      </c>
      <c r="K216" s="135"/>
      <c r="L216" s="28"/>
      <c r="M216" s="136" t="s">
        <v>1</v>
      </c>
      <c r="N216" s="137" t="s">
        <v>38</v>
      </c>
      <c r="O216" s="138">
        <v>1.0999999999999999E-2</v>
      </c>
      <c r="P216" s="138">
        <f>O216*H216</f>
        <v>1.4182189999999999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200</v>
      </c>
      <c r="AT216" s="140" t="s">
        <v>126</v>
      </c>
      <c r="AU216" s="140" t="s">
        <v>83</v>
      </c>
      <c r="AY216" s="16" t="s">
        <v>124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6" t="s">
        <v>81</v>
      </c>
      <c r="BK216" s="141">
        <f>ROUND(I216*H216,2)</f>
        <v>0</v>
      </c>
      <c r="BL216" s="16" t="s">
        <v>200</v>
      </c>
      <c r="BM216" s="140" t="s">
        <v>617</v>
      </c>
    </row>
    <row r="217" spans="2:65" s="1" customFormat="1" ht="24.4" customHeight="1" x14ac:dyDescent="0.2">
      <c r="B217" s="128"/>
      <c r="C217" s="129" t="s">
        <v>315</v>
      </c>
      <c r="D217" s="129" t="s">
        <v>126</v>
      </c>
      <c r="E217" s="130" t="s">
        <v>618</v>
      </c>
      <c r="F217" s="131" t="s">
        <v>619</v>
      </c>
      <c r="G217" s="132" t="s">
        <v>129</v>
      </c>
      <c r="H217" s="133">
        <v>128.929</v>
      </c>
      <c r="I217" s="134">
        <v>0</v>
      </c>
      <c r="J217" s="134">
        <f>ROUND(I217*H217,2)</f>
        <v>0</v>
      </c>
      <c r="K217" s="135"/>
      <c r="L217" s="28"/>
      <c r="M217" s="136" t="s">
        <v>1</v>
      </c>
      <c r="N217" s="137" t="s">
        <v>38</v>
      </c>
      <c r="O217" s="138">
        <v>0.14899999999999999</v>
      </c>
      <c r="P217" s="138">
        <f>O217*H217</f>
        <v>19.210421</v>
      </c>
      <c r="Q217" s="138">
        <v>1.6000000000000001E-4</v>
      </c>
      <c r="R217" s="138">
        <f>Q217*H217</f>
        <v>2.0628640000000004E-2</v>
      </c>
      <c r="S217" s="138">
        <v>0</v>
      </c>
      <c r="T217" s="139">
        <f>S217*H217</f>
        <v>0</v>
      </c>
      <c r="AR217" s="140" t="s">
        <v>200</v>
      </c>
      <c r="AT217" s="140" t="s">
        <v>126</v>
      </c>
      <c r="AU217" s="140" t="s">
        <v>83</v>
      </c>
      <c r="AY217" s="16" t="s">
        <v>124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6" t="s">
        <v>81</v>
      </c>
      <c r="BK217" s="141">
        <f>ROUND(I217*H217,2)</f>
        <v>0</v>
      </c>
      <c r="BL217" s="16" t="s">
        <v>200</v>
      </c>
      <c r="BM217" s="140" t="s">
        <v>620</v>
      </c>
    </row>
    <row r="218" spans="2:65" s="1" customFormat="1" ht="24.4" customHeight="1" x14ac:dyDescent="0.2">
      <c r="B218" s="128"/>
      <c r="C218" s="129" t="s">
        <v>267</v>
      </c>
      <c r="D218" s="129" t="s">
        <v>126</v>
      </c>
      <c r="E218" s="130" t="s">
        <v>621</v>
      </c>
      <c r="F218" s="131" t="s">
        <v>622</v>
      </c>
      <c r="G218" s="132" t="s">
        <v>129</v>
      </c>
      <c r="H218" s="133">
        <v>128.929</v>
      </c>
      <c r="I218" s="134">
        <v>0</v>
      </c>
      <c r="J218" s="134">
        <f>ROUND(I218*H218,2)</f>
        <v>0</v>
      </c>
      <c r="K218" s="135"/>
      <c r="L218" s="28"/>
      <c r="M218" s="170" t="s">
        <v>1</v>
      </c>
      <c r="N218" s="171" t="s">
        <v>38</v>
      </c>
      <c r="O218" s="172">
        <v>0.3</v>
      </c>
      <c r="P218" s="172">
        <f>O218*H218</f>
        <v>38.678699999999999</v>
      </c>
      <c r="Q218" s="172">
        <v>1.4999999999999996E-4</v>
      </c>
      <c r="R218" s="172">
        <f>Q218*H218</f>
        <v>1.9339349999999995E-2</v>
      </c>
      <c r="S218" s="172">
        <v>0</v>
      </c>
      <c r="T218" s="173">
        <f>S218*H218</f>
        <v>0</v>
      </c>
      <c r="AR218" s="140" t="s">
        <v>200</v>
      </c>
      <c r="AT218" s="140" t="s">
        <v>126</v>
      </c>
      <c r="AU218" s="140" t="s">
        <v>83</v>
      </c>
      <c r="AY218" s="16" t="s">
        <v>124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6" t="s">
        <v>81</v>
      </c>
      <c r="BK218" s="141">
        <f>ROUND(I218*H218,2)</f>
        <v>0</v>
      </c>
      <c r="BL218" s="16" t="s">
        <v>200</v>
      </c>
      <c r="BM218" s="140" t="s">
        <v>623</v>
      </c>
    </row>
    <row r="219" spans="2:65" s="1" customFormat="1" ht="7.15" customHeight="1" x14ac:dyDescent="0.2"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28"/>
    </row>
  </sheetData>
  <autoFilter ref="C122:K218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conditionalFormatting sqref="I126:I127">
    <cfRule type="cellIs" dxfId="23" priority="19" operator="equal">
      <formula>0</formula>
    </cfRule>
  </conditionalFormatting>
  <conditionalFormatting sqref="I130:I131">
    <cfRule type="cellIs" dxfId="22" priority="18" operator="equal">
      <formula>0</formula>
    </cfRule>
  </conditionalFormatting>
  <conditionalFormatting sqref="I133:I134">
    <cfRule type="cellIs" dxfId="21" priority="16" operator="equal">
      <formula>0</formula>
    </cfRule>
  </conditionalFormatting>
  <conditionalFormatting sqref="I136">
    <cfRule type="cellIs" dxfId="20" priority="15" operator="equal">
      <formula>0</formula>
    </cfRule>
  </conditionalFormatting>
  <conditionalFormatting sqref="I139">
    <cfRule type="cellIs" dxfId="19" priority="14" operator="equal">
      <formula>0</formula>
    </cfRule>
  </conditionalFormatting>
  <conditionalFormatting sqref="I142">
    <cfRule type="cellIs" dxfId="18" priority="13" operator="equal">
      <formula>0</formula>
    </cfRule>
  </conditionalFormatting>
  <conditionalFormatting sqref="I146:I148">
    <cfRule type="cellIs" dxfId="17" priority="12" operator="equal">
      <formula>0</formula>
    </cfRule>
  </conditionalFormatting>
  <conditionalFormatting sqref="I151">
    <cfRule type="cellIs" dxfId="16" priority="11" operator="equal">
      <formula>0</formula>
    </cfRule>
  </conditionalFormatting>
  <conditionalFormatting sqref="I154">
    <cfRule type="cellIs" dxfId="15" priority="10" operator="equal">
      <formula>0</formula>
    </cfRule>
  </conditionalFormatting>
  <conditionalFormatting sqref="I157">
    <cfRule type="cellIs" dxfId="14" priority="9" operator="equal">
      <formula>0</formula>
    </cfRule>
  </conditionalFormatting>
  <conditionalFormatting sqref="I159">
    <cfRule type="cellIs" dxfId="13" priority="8" operator="equal">
      <formula>0</formula>
    </cfRule>
  </conditionalFormatting>
  <conditionalFormatting sqref="I167">
    <cfRule type="cellIs" dxfId="12" priority="7" operator="equal">
      <formula>0</formula>
    </cfRule>
  </conditionalFormatting>
  <conditionalFormatting sqref="I176">
    <cfRule type="cellIs" dxfId="11" priority="6" operator="equal">
      <formula>0</formula>
    </cfRule>
  </conditionalFormatting>
  <conditionalFormatting sqref="I184">
    <cfRule type="cellIs" dxfId="10" priority="5" operator="equal">
      <formula>0</formula>
    </cfRule>
  </conditionalFormatting>
  <conditionalFormatting sqref="I189">
    <cfRule type="cellIs" dxfId="9" priority="4" operator="equal">
      <formula>0</formula>
    </cfRule>
  </conditionalFormatting>
  <conditionalFormatting sqref="I195:I198">
    <cfRule type="cellIs" dxfId="8" priority="3" operator="equal">
      <formula>0</formula>
    </cfRule>
  </conditionalFormatting>
  <conditionalFormatting sqref="I200">
    <cfRule type="cellIs" dxfId="7" priority="2" operator="equal">
      <formula>0</formula>
    </cfRule>
  </conditionalFormatting>
  <conditionalFormatting sqref="I216:I218">
    <cfRule type="cellIs" dxfId="6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5"/>
  <sheetViews>
    <sheetView showGridLines="0" topLeftCell="A66" workbookViewId="0">
      <selection activeCell="I134" sqref="I134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33203125" customWidth="1"/>
    <col min="11" max="11" width="22.33203125" hidden="1" customWidth="1"/>
    <col min="12" max="12" width="9.33203125" customWidth="1"/>
    <col min="13" max="13" width="10.66406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.15" customHeight="1" x14ac:dyDescent="0.2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6" t="s">
        <v>92</v>
      </c>
    </row>
    <row r="3" spans="2:46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5.1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7.1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214" t="str">
        <f>'Rekapitulace stavby'!K6</f>
        <v>Segment II v okružním parku Zelený pás Líbeznice</v>
      </c>
      <c r="F7" s="215"/>
      <c r="G7" s="215"/>
      <c r="H7" s="215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9" t="s">
        <v>624</v>
      </c>
      <c r="F9" s="213"/>
      <c r="G9" s="213"/>
      <c r="H9" s="213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7.1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201" t="str">
        <f>'Rekapitulace stavby'!E14</f>
        <v xml:space="preserve"> </v>
      </c>
      <c r="F18" s="201"/>
      <c r="G18" s="201"/>
      <c r="H18" s="201"/>
      <c r="I18" s="25" t="s">
        <v>25</v>
      </c>
      <c r="J18" s="23" t="str">
        <f>'Rekapitulace stavby'!AN14</f>
        <v/>
      </c>
      <c r="L18" s="28"/>
    </row>
    <row r="19" spans="2:12" s="1" customFormat="1" ht="7.1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7.1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7.1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204" t="s">
        <v>1</v>
      </c>
      <c r="F27" s="204"/>
      <c r="G27" s="204"/>
      <c r="H27" s="204"/>
      <c r="L27" s="85"/>
    </row>
    <row r="28" spans="2:12" s="1" customFormat="1" ht="7.15" customHeight="1" x14ac:dyDescent="0.2">
      <c r="B28" s="28"/>
      <c r="L28" s="28"/>
    </row>
    <row r="29" spans="2:12" s="1" customFormat="1" ht="7.1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ROUND(J119, 2)</f>
        <v>0</v>
      </c>
      <c r="L30" s="28"/>
    </row>
    <row r="31" spans="2:12" s="1" customFormat="1" ht="7.1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6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65" customHeight="1" x14ac:dyDescent="0.2">
      <c r="B33" s="28"/>
      <c r="D33" s="51" t="s">
        <v>37</v>
      </c>
      <c r="E33" s="25" t="s">
        <v>38</v>
      </c>
      <c r="F33" s="87">
        <f>ROUND((SUM(BE119:BE134)),  2)</f>
        <v>0</v>
      </c>
      <c r="I33" s="88">
        <v>0.21</v>
      </c>
      <c r="J33" s="87">
        <f>ROUND(((SUM(BE119:BE134))*I33),  2)</f>
        <v>0</v>
      </c>
      <c r="L33" s="28"/>
    </row>
    <row r="34" spans="2:12" s="1" customFormat="1" ht="14.65" customHeight="1" x14ac:dyDescent="0.2">
      <c r="B34" s="28"/>
      <c r="E34" s="25" t="s">
        <v>39</v>
      </c>
      <c r="F34" s="87">
        <f>ROUND((SUM(BF119:BF134)),  2)</f>
        <v>0</v>
      </c>
      <c r="I34" s="88">
        <v>0.12</v>
      </c>
      <c r="J34" s="87">
        <f>ROUND(((SUM(BF119:BF134))*I34),  2)</f>
        <v>0</v>
      </c>
      <c r="L34" s="28"/>
    </row>
    <row r="35" spans="2:12" s="1" customFormat="1" ht="14.65" hidden="1" customHeight="1" x14ac:dyDescent="0.2">
      <c r="B35" s="28"/>
      <c r="E35" s="25" t="s">
        <v>40</v>
      </c>
      <c r="F35" s="87">
        <f>ROUND((SUM(BG119:BG134)),  2)</f>
        <v>0</v>
      </c>
      <c r="I35" s="88">
        <v>0.21</v>
      </c>
      <c r="J35" s="87">
        <f>0</f>
        <v>0</v>
      </c>
      <c r="L35" s="28"/>
    </row>
    <row r="36" spans="2:12" s="1" customFormat="1" ht="14.65" hidden="1" customHeight="1" x14ac:dyDescent="0.2">
      <c r="B36" s="28"/>
      <c r="E36" s="25" t="s">
        <v>41</v>
      </c>
      <c r="F36" s="87">
        <f>ROUND((SUM(BH119:BH134)),  2)</f>
        <v>0</v>
      </c>
      <c r="I36" s="88">
        <v>0.12</v>
      </c>
      <c r="J36" s="87">
        <f>0</f>
        <v>0</v>
      </c>
      <c r="L36" s="28"/>
    </row>
    <row r="37" spans="2:12" s="1" customFormat="1" ht="14.65" hidden="1" customHeight="1" x14ac:dyDescent="0.2">
      <c r="B37" s="28"/>
      <c r="E37" s="25" t="s">
        <v>42</v>
      </c>
      <c r="F37" s="87">
        <f>ROUND((SUM(BI119:BI134)),  2)</f>
        <v>0</v>
      </c>
      <c r="I37" s="88">
        <v>0</v>
      </c>
      <c r="J37" s="87">
        <f>0</f>
        <v>0</v>
      </c>
      <c r="L37" s="28"/>
    </row>
    <row r="38" spans="2:12" s="1" customFormat="1" ht="7.1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65" customHeight="1" x14ac:dyDescent="0.2">
      <c r="B40" s="28"/>
      <c r="L40" s="28"/>
    </row>
    <row r="41" spans="2:12" ht="14.65" customHeight="1" x14ac:dyDescent="0.2">
      <c r="B41" s="19"/>
      <c r="L41" s="19"/>
    </row>
    <row r="42" spans="2:12" ht="14.65" customHeight="1" x14ac:dyDescent="0.2">
      <c r="B42" s="19"/>
      <c r="L42" s="19"/>
    </row>
    <row r="43" spans="2:12" ht="14.65" customHeight="1" x14ac:dyDescent="0.2">
      <c r="B43" s="19"/>
      <c r="L43" s="19"/>
    </row>
    <row r="44" spans="2:12" ht="14.65" customHeight="1" x14ac:dyDescent="0.2">
      <c r="B44" s="19"/>
      <c r="L44" s="19"/>
    </row>
    <row r="45" spans="2:12" ht="14.65" customHeight="1" x14ac:dyDescent="0.2">
      <c r="B45" s="19"/>
      <c r="L45" s="19"/>
    </row>
    <row r="46" spans="2:12" ht="14.65" customHeight="1" x14ac:dyDescent="0.2">
      <c r="B46" s="19"/>
      <c r="L46" s="19"/>
    </row>
    <row r="47" spans="2:12" ht="14.65" customHeight="1" x14ac:dyDescent="0.2">
      <c r="B47" s="19"/>
      <c r="L47" s="19"/>
    </row>
    <row r="48" spans="2:12" ht="14.65" customHeight="1" x14ac:dyDescent="0.2">
      <c r="B48" s="19"/>
      <c r="L48" s="19"/>
    </row>
    <row r="49" spans="2:12" ht="14.65" customHeight="1" x14ac:dyDescent="0.2">
      <c r="B49" s="19"/>
      <c r="L49" s="19"/>
    </row>
    <row r="50" spans="2:12" s="1" customFormat="1" ht="14.6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6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5.15" customHeight="1" x14ac:dyDescent="0.2">
      <c r="B82" s="28"/>
      <c r="C82" s="20" t="s">
        <v>99</v>
      </c>
      <c r="L82" s="28"/>
    </row>
    <row r="83" spans="2:47" s="1" customFormat="1" ht="7.1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214" t="str">
        <f>E7</f>
        <v>Segment II v okružním parku Zelený pás Líbeznice</v>
      </c>
      <c r="F85" s="215"/>
      <c r="G85" s="215"/>
      <c r="H85" s="215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9" t="str">
        <f>E9</f>
        <v>SO.04 - Psí hřiště</v>
      </c>
      <c r="F87" s="213"/>
      <c r="G87" s="213"/>
      <c r="H87" s="213"/>
      <c r="L87" s="28"/>
    </row>
    <row r="88" spans="2:47" s="1" customFormat="1" ht="7.1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7.15" customHeight="1" x14ac:dyDescent="0.2">
      <c r="B90" s="28"/>
      <c r="L90" s="28"/>
    </row>
    <row r="91" spans="2:47" s="1" customFormat="1" ht="25.9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9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99" t="s">
        <v>102</v>
      </c>
      <c r="J96" s="62">
        <f>J119</f>
        <v>0</v>
      </c>
      <c r="L96" s="28"/>
      <c r="AU96" s="16" t="s">
        <v>103</v>
      </c>
    </row>
    <row r="97" spans="2:12" s="8" customFormat="1" ht="25.15" customHeight="1" x14ac:dyDescent="0.2">
      <c r="B97" s="100"/>
      <c r="D97" s="101" t="s">
        <v>625</v>
      </c>
      <c r="E97" s="102"/>
      <c r="F97" s="102"/>
      <c r="G97" s="102"/>
      <c r="H97" s="102"/>
      <c r="I97" s="102"/>
      <c r="J97" s="103">
        <f>J120</f>
        <v>0</v>
      </c>
      <c r="L97" s="100"/>
    </row>
    <row r="98" spans="2:12" s="9" customFormat="1" ht="19.899999999999999" customHeight="1" x14ac:dyDescent="0.2">
      <c r="B98" s="104"/>
      <c r="D98" s="105" t="s">
        <v>626</v>
      </c>
      <c r="E98" s="106"/>
      <c r="F98" s="106"/>
      <c r="G98" s="106"/>
      <c r="H98" s="106"/>
      <c r="I98" s="106"/>
      <c r="J98" s="107">
        <f>J121</f>
        <v>0</v>
      </c>
      <c r="L98" s="104"/>
    </row>
    <row r="99" spans="2:12" s="9" customFormat="1" ht="19.899999999999999" customHeight="1" x14ac:dyDescent="0.2">
      <c r="B99" s="104"/>
      <c r="D99" s="105" t="s">
        <v>627</v>
      </c>
      <c r="E99" s="106"/>
      <c r="F99" s="106"/>
      <c r="G99" s="106"/>
      <c r="H99" s="106"/>
      <c r="I99" s="106"/>
      <c r="J99" s="107">
        <f>J130</f>
        <v>0</v>
      </c>
      <c r="L99" s="104"/>
    </row>
    <row r="100" spans="2:12" s="1" customFormat="1" ht="21.75" customHeight="1" x14ac:dyDescent="0.2">
      <c r="B100" s="28"/>
      <c r="L100" s="28"/>
    </row>
    <row r="101" spans="2:12" s="1" customFormat="1" ht="7.15" customHeight="1" x14ac:dyDescent="0.2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8"/>
    </row>
    <row r="105" spans="2:12" s="1" customFormat="1" ht="7.15" customHeight="1" x14ac:dyDescent="0.2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8"/>
    </row>
    <row r="106" spans="2:12" s="1" customFormat="1" ht="25.15" customHeight="1" x14ac:dyDescent="0.2">
      <c r="B106" s="28"/>
      <c r="C106" s="20" t="s">
        <v>109</v>
      </c>
      <c r="L106" s="28"/>
    </row>
    <row r="107" spans="2:12" s="1" customFormat="1" ht="7.15" customHeight="1" x14ac:dyDescent="0.2">
      <c r="B107" s="28"/>
      <c r="L107" s="28"/>
    </row>
    <row r="108" spans="2:12" s="1" customFormat="1" ht="12" customHeight="1" x14ac:dyDescent="0.2">
      <c r="B108" s="28"/>
      <c r="C108" s="25" t="s">
        <v>14</v>
      </c>
      <c r="L108" s="28"/>
    </row>
    <row r="109" spans="2:12" s="1" customFormat="1" ht="16.5" customHeight="1" x14ac:dyDescent="0.2">
      <c r="B109" s="28"/>
      <c r="E109" s="214" t="str">
        <f>E7</f>
        <v>Segment II v okružním parku Zelený pás Líbeznice</v>
      </c>
      <c r="F109" s="215"/>
      <c r="G109" s="215"/>
      <c r="H109" s="215"/>
      <c r="L109" s="28"/>
    </row>
    <row r="110" spans="2:12" s="1" customFormat="1" ht="12" customHeight="1" x14ac:dyDescent="0.2">
      <c r="B110" s="28"/>
      <c r="C110" s="25" t="s">
        <v>97</v>
      </c>
      <c r="L110" s="28"/>
    </row>
    <row r="111" spans="2:12" s="1" customFormat="1" ht="16.5" customHeight="1" x14ac:dyDescent="0.2">
      <c r="B111" s="28"/>
      <c r="E111" s="179" t="str">
        <f>E9</f>
        <v>SO.04 - Psí hřiště</v>
      </c>
      <c r="F111" s="213"/>
      <c r="G111" s="213"/>
      <c r="H111" s="213"/>
      <c r="L111" s="28"/>
    </row>
    <row r="112" spans="2:12" s="1" customFormat="1" ht="7.15" customHeight="1" x14ac:dyDescent="0.2">
      <c r="B112" s="28"/>
      <c r="L112" s="28"/>
    </row>
    <row r="113" spans="2:65" s="1" customFormat="1" ht="12" customHeight="1" x14ac:dyDescent="0.2">
      <c r="B113" s="28"/>
      <c r="C113" s="25" t="s">
        <v>18</v>
      </c>
      <c r="F113" s="23" t="str">
        <f>F12</f>
        <v>Líbeznice</v>
      </c>
      <c r="I113" s="25" t="s">
        <v>20</v>
      </c>
      <c r="J113" s="48" t="str">
        <f>IF(J12="","",J12)</f>
        <v>17. 4. 2025</v>
      </c>
      <c r="L113" s="28"/>
    </row>
    <row r="114" spans="2:65" s="1" customFormat="1" ht="7.15" customHeight="1" x14ac:dyDescent="0.2">
      <c r="B114" s="28"/>
      <c r="L114" s="28"/>
    </row>
    <row r="115" spans="2:65" s="1" customFormat="1" ht="25.9" customHeight="1" x14ac:dyDescent="0.2">
      <c r="B115" s="28"/>
      <c r="C115" s="25" t="s">
        <v>22</v>
      </c>
      <c r="F115" s="23" t="str">
        <f>E15</f>
        <v>Obec Líbeznice</v>
      </c>
      <c r="I115" s="25" t="s">
        <v>28</v>
      </c>
      <c r="J115" s="26" t="str">
        <f>E21</f>
        <v>MENU Architekti s.r.o.</v>
      </c>
      <c r="L115" s="28"/>
    </row>
    <row r="116" spans="2:65" s="1" customFormat="1" ht="25.9" customHeight="1" x14ac:dyDescent="0.2">
      <c r="B116" s="28"/>
      <c r="C116" s="25" t="s">
        <v>26</v>
      </c>
      <c r="F116" s="23" t="str">
        <f>IF(E18="","",E18)</f>
        <v xml:space="preserve"> </v>
      </c>
      <c r="I116" s="25" t="s">
        <v>31</v>
      </c>
      <c r="J116" s="26" t="str">
        <f>E24</f>
        <v>MENU Architekti s.r.o.</v>
      </c>
      <c r="L116" s="28"/>
    </row>
    <row r="117" spans="2:65" s="1" customFormat="1" ht="10.35" customHeight="1" x14ac:dyDescent="0.2">
      <c r="B117" s="28"/>
      <c r="L117" s="28"/>
    </row>
    <row r="118" spans="2:65" s="10" customFormat="1" ht="29.25" customHeight="1" x14ac:dyDescent="0.2">
      <c r="B118" s="108"/>
      <c r="C118" s="109" t="s">
        <v>110</v>
      </c>
      <c r="D118" s="110" t="s">
        <v>58</v>
      </c>
      <c r="E118" s="110" t="s">
        <v>54</v>
      </c>
      <c r="F118" s="110" t="s">
        <v>55</v>
      </c>
      <c r="G118" s="110" t="s">
        <v>111</v>
      </c>
      <c r="H118" s="110" t="s">
        <v>112</v>
      </c>
      <c r="I118" s="110" t="s">
        <v>113</v>
      </c>
      <c r="J118" s="111" t="s">
        <v>101</v>
      </c>
      <c r="K118" s="112" t="s">
        <v>114</v>
      </c>
      <c r="L118" s="108"/>
      <c r="M118" s="55" t="s">
        <v>1</v>
      </c>
      <c r="N118" s="56" t="s">
        <v>37</v>
      </c>
      <c r="O118" s="56" t="s">
        <v>115</v>
      </c>
      <c r="P118" s="56" t="s">
        <v>116</v>
      </c>
      <c r="Q118" s="56" t="s">
        <v>117</v>
      </c>
      <c r="R118" s="56" t="s">
        <v>118</v>
      </c>
      <c r="S118" s="56" t="s">
        <v>119</v>
      </c>
      <c r="T118" s="57" t="s">
        <v>120</v>
      </c>
    </row>
    <row r="119" spans="2:65" s="1" customFormat="1" ht="22.9" customHeight="1" x14ac:dyDescent="0.25">
      <c r="B119" s="28"/>
      <c r="C119" s="60" t="s">
        <v>121</v>
      </c>
      <c r="J119" s="113">
        <f>BK119</f>
        <v>0</v>
      </c>
      <c r="L119" s="28"/>
      <c r="M119" s="58"/>
      <c r="N119" s="49"/>
      <c r="O119" s="49"/>
      <c r="P119" s="114">
        <f>P120</f>
        <v>0</v>
      </c>
      <c r="Q119" s="49"/>
      <c r="R119" s="114">
        <f>R120</f>
        <v>0</v>
      </c>
      <c r="S119" s="49"/>
      <c r="T119" s="115">
        <f>T120</f>
        <v>0</v>
      </c>
      <c r="AT119" s="16" t="s">
        <v>72</v>
      </c>
      <c r="AU119" s="16" t="s">
        <v>103</v>
      </c>
      <c r="BK119" s="116">
        <f>BK120</f>
        <v>0</v>
      </c>
    </row>
    <row r="120" spans="2:65" s="11" customFormat="1" ht="25.9" customHeight="1" x14ac:dyDescent="0.2">
      <c r="B120" s="117"/>
      <c r="D120" s="118" t="s">
        <v>72</v>
      </c>
      <c r="E120" s="119" t="s">
        <v>122</v>
      </c>
      <c r="F120" s="119" t="s">
        <v>122</v>
      </c>
      <c r="J120" s="120">
        <f>BK120</f>
        <v>0</v>
      </c>
      <c r="L120" s="117"/>
      <c r="M120" s="121"/>
      <c r="P120" s="122">
        <f>P121+P130</f>
        <v>0</v>
      </c>
      <c r="R120" s="122">
        <f>R121+R130</f>
        <v>0</v>
      </c>
      <c r="T120" s="123">
        <f>T121+T130</f>
        <v>0</v>
      </c>
      <c r="AR120" s="118" t="s">
        <v>81</v>
      </c>
      <c r="AT120" s="124" t="s">
        <v>72</v>
      </c>
      <c r="AU120" s="124" t="s">
        <v>73</v>
      </c>
      <c r="AY120" s="118" t="s">
        <v>124</v>
      </c>
      <c r="BK120" s="125">
        <f>BK121+BK130</f>
        <v>0</v>
      </c>
    </row>
    <row r="121" spans="2:65" s="11" customFormat="1" ht="22.9" customHeight="1" x14ac:dyDescent="0.2">
      <c r="B121" s="117"/>
      <c r="D121" s="118" t="s">
        <v>72</v>
      </c>
      <c r="E121" s="126" t="s">
        <v>628</v>
      </c>
      <c r="F121" s="126" t="s">
        <v>629</v>
      </c>
      <c r="J121" s="127">
        <f>BK121</f>
        <v>0</v>
      </c>
      <c r="L121" s="117"/>
      <c r="M121" s="121"/>
      <c r="P121" s="122">
        <f>SUM(P122:P129)</f>
        <v>0</v>
      </c>
      <c r="R121" s="122">
        <f>SUM(R122:R129)</f>
        <v>0</v>
      </c>
      <c r="T121" s="123">
        <f>SUM(T122:T129)</f>
        <v>0</v>
      </c>
      <c r="AR121" s="118" t="s">
        <v>81</v>
      </c>
      <c r="AT121" s="124" t="s">
        <v>72</v>
      </c>
      <c r="AU121" s="124" t="s">
        <v>81</v>
      </c>
      <c r="AY121" s="118" t="s">
        <v>124</v>
      </c>
      <c r="BK121" s="125">
        <f>SUM(BK122:BK129)</f>
        <v>0</v>
      </c>
    </row>
    <row r="122" spans="2:65" s="1" customFormat="1" ht="16.5" customHeight="1" x14ac:dyDescent="0.2">
      <c r="B122" s="128"/>
      <c r="C122" s="129" t="s">
        <v>81</v>
      </c>
      <c r="D122" s="129" t="s">
        <v>126</v>
      </c>
      <c r="E122" s="130" t="s">
        <v>630</v>
      </c>
      <c r="F122" s="131" t="s">
        <v>631</v>
      </c>
      <c r="G122" s="132" t="s">
        <v>234</v>
      </c>
      <c r="H122" s="133">
        <v>1</v>
      </c>
      <c r="I122" s="134">
        <v>0</v>
      </c>
      <c r="J122" s="134">
        <f t="shared" ref="J122:J129" si="0">ROUND(I122*H122,2)</f>
        <v>0</v>
      </c>
      <c r="K122" s="135"/>
      <c r="L122" s="28"/>
      <c r="M122" s="136" t="s">
        <v>1</v>
      </c>
      <c r="N122" s="137" t="s">
        <v>38</v>
      </c>
      <c r="O122" s="138">
        <v>0</v>
      </c>
      <c r="P122" s="138">
        <f t="shared" ref="P122:P129" si="1">O122*H122</f>
        <v>0</v>
      </c>
      <c r="Q122" s="138">
        <v>0</v>
      </c>
      <c r="R122" s="138">
        <f t="shared" ref="R122:R129" si="2">Q122*H122</f>
        <v>0</v>
      </c>
      <c r="S122" s="138">
        <v>0</v>
      </c>
      <c r="T122" s="139">
        <f t="shared" ref="T122:T129" si="3">S122*H122</f>
        <v>0</v>
      </c>
      <c r="AR122" s="140" t="s">
        <v>130</v>
      </c>
      <c r="AT122" s="140" t="s">
        <v>126</v>
      </c>
      <c r="AU122" s="140" t="s">
        <v>83</v>
      </c>
      <c r="AY122" s="16" t="s">
        <v>124</v>
      </c>
      <c r="BE122" s="141">
        <f t="shared" ref="BE122:BE129" si="4">IF(N122="základní",J122,0)</f>
        <v>0</v>
      </c>
      <c r="BF122" s="141">
        <f t="shared" ref="BF122:BF129" si="5">IF(N122="snížená",J122,0)</f>
        <v>0</v>
      </c>
      <c r="BG122" s="141">
        <f t="shared" ref="BG122:BG129" si="6">IF(N122="zákl. přenesená",J122,0)</f>
        <v>0</v>
      </c>
      <c r="BH122" s="141">
        <f t="shared" ref="BH122:BH129" si="7">IF(N122="sníž. přenesená",J122,0)</f>
        <v>0</v>
      </c>
      <c r="BI122" s="141">
        <f t="shared" ref="BI122:BI129" si="8">IF(N122="nulová",J122,0)</f>
        <v>0</v>
      </c>
      <c r="BJ122" s="16" t="s">
        <v>81</v>
      </c>
      <c r="BK122" s="141">
        <f t="shared" ref="BK122:BK129" si="9">ROUND(I122*H122,2)</f>
        <v>0</v>
      </c>
      <c r="BL122" s="16" t="s">
        <v>130</v>
      </c>
      <c r="BM122" s="140" t="s">
        <v>632</v>
      </c>
    </row>
    <row r="123" spans="2:65" s="1" customFormat="1" ht="16.5" customHeight="1" x14ac:dyDescent="0.2">
      <c r="B123" s="128"/>
      <c r="C123" s="129" t="s">
        <v>83</v>
      </c>
      <c r="D123" s="129" t="s">
        <v>126</v>
      </c>
      <c r="E123" s="130" t="s">
        <v>633</v>
      </c>
      <c r="F123" s="131" t="s">
        <v>634</v>
      </c>
      <c r="G123" s="132" t="s">
        <v>234</v>
      </c>
      <c r="H123" s="133">
        <v>1</v>
      </c>
      <c r="I123" s="134">
        <v>0</v>
      </c>
      <c r="J123" s="134">
        <f t="shared" si="0"/>
        <v>0</v>
      </c>
      <c r="K123" s="135"/>
      <c r="L123" s="28"/>
      <c r="M123" s="136" t="s">
        <v>1</v>
      </c>
      <c r="N123" s="137" t="s">
        <v>38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130</v>
      </c>
      <c r="AT123" s="140" t="s">
        <v>126</v>
      </c>
      <c r="AU123" s="140" t="s">
        <v>83</v>
      </c>
      <c r="AY123" s="16" t="s">
        <v>124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81</v>
      </c>
      <c r="BK123" s="141">
        <f t="shared" si="9"/>
        <v>0</v>
      </c>
      <c r="BL123" s="16" t="s">
        <v>130</v>
      </c>
      <c r="BM123" s="140" t="s">
        <v>635</v>
      </c>
    </row>
    <row r="124" spans="2:65" s="1" customFormat="1" ht="16.5" customHeight="1" x14ac:dyDescent="0.2">
      <c r="B124" s="128"/>
      <c r="C124" s="129" t="s">
        <v>139</v>
      </c>
      <c r="D124" s="129" t="s">
        <v>126</v>
      </c>
      <c r="E124" s="130" t="s">
        <v>636</v>
      </c>
      <c r="F124" s="131" t="s">
        <v>637</v>
      </c>
      <c r="G124" s="132" t="s">
        <v>234</v>
      </c>
      <c r="H124" s="133">
        <v>1</v>
      </c>
      <c r="I124" s="134">
        <v>0</v>
      </c>
      <c r="J124" s="134">
        <f t="shared" si="0"/>
        <v>0</v>
      </c>
      <c r="K124" s="135"/>
      <c r="L124" s="28"/>
      <c r="M124" s="136" t="s">
        <v>1</v>
      </c>
      <c r="N124" s="137" t="s">
        <v>38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130</v>
      </c>
      <c r="AT124" s="140" t="s">
        <v>126</v>
      </c>
      <c r="AU124" s="140" t="s">
        <v>83</v>
      </c>
      <c r="AY124" s="16" t="s">
        <v>124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81</v>
      </c>
      <c r="BK124" s="141">
        <f t="shared" si="9"/>
        <v>0</v>
      </c>
      <c r="BL124" s="16" t="s">
        <v>130</v>
      </c>
      <c r="BM124" s="140" t="s">
        <v>638</v>
      </c>
    </row>
    <row r="125" spans="2:65" s="1" customFormat="1" ht="16.5" customHeight="1" x14ac:dyDescent="0.2">
      <c r="B125" s="128"/>
      <c r="C125" s="129" t="s">
        <v>130</v>
      </c>
      <c r="D125" s="129" t="s">
        <v>126</v>
      </c>
      <c r="E125" s="130" t="s">
        <v>639</v>
      </c>
      <c r="F125" s="131" t="s">
        <v>640</v>
      </c>
      <c r="G125" s="132" t="s">
        <v>234</v>
      </c>
      <c r="H125" s="133">
        <v>1</v>
      </c>
      <c r="I125" s="134">
        <v>0</v>
      </c>
      <c r="J125" s="134">
        <f t="shared" si="0"/>
        <v>0</v>
      </c>
      <c r="K125" s="135"/>
      <c r="L125" s="28"/>
      <c r="M125" s="136" t="s">
        <v>1</v>
      </c>
      <c r="N125" s="137" t="s">
        <v>38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130</v>
      </c>
      <c r="AT125" s="140" t="s">
        <v>126</v>
      </c>
      <c r="AU125" s="140" t="s">
        <v>83</v>
      </c>
      <c r="AY125" s="16" t="s">
        <v>124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81</v>
      </c>
      <c r="BK125" s="141">
        <f t="shared" si="9"/>
        <v>0</v>
      </c>
      <c r="BL125" s="16" t="s">
        <v>130</v>
      </c>
      <c r="BM125" s="140" t="s">
        <v>641</v>
      </c>
    </row>
    <row r="126" spans="2:65" s="1" customFormat="1" ht="16.5" customHeight="1" x14ac:dyDescent="0.2">
      <c r="B126" s="128"/>
      <c r="C126" s="129" t="s">
        <v>150</v>
      </c>
      <c r="D126" s="129" t="s">
        <v>126</v>
      </c>
      <c r="E126" s="130" t="s">
        <v>642</v>
      </c>
      <c r="F126" s="131" t="s">
        <v>643</v>
      </c>
      <c r="G126" s="132" t="s">
        <v>234</v>
      </c>
      <c r="H126" s="133">
        <v>1</v>
      </c>
      <c r="I126" s="134">
        <v>0</v>
      </c>
      <c r="J126" s="134">
        <f t="shared" si="0"/>
        <v>0</v>
      </c>
      <c r="K126" s="135"/>
      <c r="L126" s="28"/>
      <c r="M126" s="136" t="s">
        <v>1</v>
      </c>
      <c r="N126" s="137" t="s">
        <v>38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130</v>
      </c>
      <c r="AT126" s="140" t="s">
        <v>126</v>
      </c>
      <c r="AU126" s="140" t="s">
        <v>83</v>
      </c>
      <c r="AY126" s="16" t="s">
        <v>124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81</v>
      </c>
      <c r="BK126" s="141">
        <f t="shared" si="9"/>
        <v>0</v>
      </c>
      <c r="BL126" s="16" t="s">
        <v>130</v>
      </c>
      <c r="BM126" s="140" t="s">
        <v>644</v>
      </c>
    </row>
    <row r="127" spans="2:65" s="1" customFormat="1" ht="16.5" customHeight="1" x14ac:dyDescent="0.2">
      <c r="B127" s="128"/>
      <c r="C127" s="129" t="s">
        <v>154</v>
      </c>
      <c r="D127" s="129" t="s">
        <v>126</v>
      </c>
      <c r="E127" s="130" t="s">
        <v>645</v>
      </c>
      <c r="F127" s="131" t="s">
        <v>646</v>
      </c>
      <c r="G127" s="132" t="s">
        <v>234</v>
      </c>
      <c r="H127" s="133">
        <v>1</v>
      </c>
      <c r="I127" s="134">
        <v>0</v>
      </c>
      <c r="J127" s="134">
        <f t="shared" si="0"/>
        <v>0</v>
      </c>
      <c r="K127" s="135"/>
      <c r="L127" s="28"/>
      <c r="M127" s="136" t="s">
        <v>1</v>
      </c>
      <c r="N127" s="137" t="s">
        <v>38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130</v>
      </c>
      <c r="AT127" s="140" t="s">
        <v>126</v>
      </c>
      <c r="AU127" s="140" t="s">
        <v>83</v>
      </c>
      <c r="AY127" s="16" t="s">
        <v>124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81</v>
      </c>
      <c r="BK127" s="141">
        <f t="shared" si="9"/>
        <v>0</v>
      </c>
      <c r="BL127" s="16" t="s">
        <v>130</v>
      </c>
      <c r="BM127" s="140" t="s">
        <v>647</v>
      </c>
    </row>
    <row r="128" spans="2:65" s="1" customFormat="1" ht="16.5" customHeight="1" x14ac:dyDescent="0.2">
      <c r="B128" s="128"/>
      <c r="C128" s="129" t="s">
        <v>158</v>
      </c>
      <c r="D128" s="129" t="s">
        <v>126</v>
      </c>
      <c r="E128" s="130" t="s">
        <v>648</v>
      </c>
      <c r="F128" s="131" t="s">
        <v>649</v>
      </c>
      <c r="G128" s="132" t="s">
        <v>234</v>
      </c>
      <c r="H128" s="133">
        <v>1</v>
      </c>
      <c r="I128" s="134">
        <v>0</v>
      </c>
      <c r="J128" s="134">
        <f t="shared" si="0"/>
        <v>0</v>
      </c>
      <c r="K128" s="135"/>
      <c r="L128" s="28"/>
      <c r="M128" s="136" t="s">
        <v>1</v>
      </c>
      <c r="N128" s="137" t="s">
        <v>38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130</v>
      </c>
      <c r="AT128" s="140" t="s">
        <v>126</v>
      </c>
      <c r="AU128" s="140" t="s">
        <v>83</v>
      </c>
      <c r="AY128" s="16" t="s">
        <v>124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81</v>
      </c>
      <c r="BK128" s="141">
        <f t="shared" si="9"/>
        <v>0</v>
      </c>
      <c r="BL128" s="16" t="s">
        <v>130</v>
      </c>
      <c r="BM128" s="140" t="s">
        <v>650</v>
      </c>
    </row>
    <row r="129" spans="2:65" s="1" customFormat="1" ht="21.75" customHeight="1" x14ac:dyDescent="0.2">
      <c r="B129" s="128"/>
      <c r="C129" s="129" t="s">
        <v>163</v>
      </c>
      <c r="D129" s="129" t="s">
        <v>126</v>
      </c>
      <c r="E129" s="130" t="s">
        <v>651</v>
      </c>
      <c r="F129" s="131" t="s">
        <v>652</v>
      </c>
      <c r="G129" s="132" t="s">
        <v>234</v>
      </c>
      <c r="H129" s="133">
        <v>1</v>
      </c>
      <c r="I129" s="134">
        <v>0</v>
      </c>
      <c r="J129" s="134">
        <f t="shared" si="0"/>
        <v>0</v>
      </c>
      <c r="K129" s="135"/>
      <c r="L129" s="28"/>
      <c r="M129" s="136" t="s">
        <v>1</v>
      </c>
      <c r="N129" s="137" t="s">
        <v>38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130</v>
      </c>
      <c r="AT129" s="140" t="s">
        <v>126</v>
      </c>
      <c r="AU129" s="140" t="s">
        <v>83</v>
      </c>
      <c r="AY129" s="16" t="s">
        <v>124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81</v>
      </c>
      <c r="BK129" s="141">
        <f t="shared" si="9"/>
        <v>0</v>
      </c>
      <c r="BL129" s="16" t="s">
        <v>130</v>
      </c>
      <c r="BM129" s="140" t="s">
        <v>653</v>
      </c>
    </row>
    <row r="130" spans="2:65" s="11" customFormat="1" ht="22.9" customHeight="1" x14ac:dyDescent="0.2">
      <c r="B130" s="117"/>
      <c r="D130" s="118" t="s">
        <v>72</v>
      </c>
      <c r="E130" s="126" t="s">
        <v>654</v>
      </c>
      <c r="F130" s="126" t="s">
        <v>655</v>
      </c>
      <c r="J130" s="127">
        <f>BK130</f>
        <v>0</v>
      </c>
      <c r="L130" s="117"/>
      <c r="M130" s="121"/>
      <c r="P130" s="122">
        <f>SUM(P131:P134)</f>
        <v>0</v>
      </c>
      <c r="R130" s="122">
        <f>SUM(R131:R134)</f>
        <v>0</v>
      </c>
      <c r="T130" s="123">
        <f>SUM(T131:T134)</f>
        <v>0</v>
      </c>
      <c r="AR130" s="118" t="s">
        <v>81</v>
      </c>
      <c r="AT130" s="124" t="s">
        <v>72</v>
      </c>
      <c r="AU130" s="124" t="s">
        <v>81</v>
      </c>
      <c r="AY130" s="118" t="s">
        <v>124</v>
      </c>
      <c r="BK130" s="125">
        <f>SUM(BK131:BK134)</f>
        <v>0</v>
      </c>
    </row>
    <row r="131" spans="2:65" s="1" customFormat="1" ht="16.5" customHeight="1" x14ac:dyDescent="0.2">
      <c r="B131" s="128"/>
      <c r="C131" s="129" t="s">
        <v>167</v>
      </c>
      <c r="D131" s="129" t="s">
        <v>126</v>
      </c>
      <c r="E131" s="130" t="s">
        <v>656</v>
      </c>
      <c r="F131" s="131" t="s">
        <v>657</v>
      </c>
      <c r="G131" s="132" t="s">
        <v>234</v>
      </c>
      <c r="H131" s="133">
        <v>10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0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658</v>
      </c>
    </row>
    <row r="132" spans="2:65" s="1" customFormat="1" ht="16.5" customHeight="1" x14ac:dyDescent="0.2">
      <c r="B132" s="128"/>
      <c r="C132" s="129" t="s">
        <v>174</v>
      </c>
      <c r="D132" s="129" t="s">
        <v>126</v>
      </c>
      <c r="E132" s="130" t="s">
        <v>174</v>
      </c>
      <c r="F132" s="131" t="s">
        <v>659</v>
      </c>
      <c r="G132" s="132" t="s">
        <v>234</v>
      </c>
      <c r="H132" s="133">
        <v>9</v>
      </c>
      <c r="I132" s="134">
        <v>0</v>
      </c>
      <c r="J132" s="134">
        <f>ROUND(I132*H132,2)</f>
        <v>0</v>
      </c>
      <c r="K132" s="135"/>
      <c r="L132" s="28"/>
      <c r="M132" s="136" t="s">
        <v>1</v>
      </c>
      <c r="N132" s="137" t="s">
        <v>38</v>
      </c>
      <c r="O132" s="138">
        <v>0</v>
      </c>
      <c r="P132" s="138">
        <f>O132*H132</f>
        <v>0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130</v>
      </c>
      <c r="AT132" s="140" t="s">
        <v>126</v>
      </c>
      <c r="AU132" s="140" t="s">
        <v>83</v>
      </c>
      <c r="AY132" s="16" t="s">
        <v>124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6" t="s">
        <v>81</v>
      </c>
      <c r="BK132" s="141">
        <f>ROUND(I132*H132,2)</f>
        <v>0</v>
      </c>
      <c r="BL132" s="16" t="s">
        <v>130</v>
      </c>
      <c r="BM132" s="140" t="s">
        <v>660</v>
      </c>
    </row>
    <row r="133" spans="2:65" s="1" customFormat="1" ht="16.5" customHeight="1" x14ac:dyDescent="0.2">
      <c r="B133" s="128"/>
      <c r="C133" s="129" t="s">
        <v>178</v>
      </c>
      <c r="D133" s="129" t="s">
        <v>126</v>
      </c>
      <c r="E133" s="130" t="s">
        <v>178</v>
      </c>
      <c r="F133" s="131" t="s">
        <v>661</v>
      </c>
      <c r="G133" s="132" t="s">
        <v>234</v>
      </c>
      <c r="H133" s="133">
        <v>1</v>
      </c>
      <c r="I133" s="134">
        <v>0</v>
      </c>
      <c r="J133" s="134">
        <f>ROUND(I133*H133,2)</f>
        <v>0</v>
      </c>
      <c r="K133" s="135"/>
      <c r="L133" s="28"/>
      <c r="M133" s="136" t="s">
        <v>1</v>
      </c>
      <c r="N133" s="137" t="s">
        <v>38</v>
      </c>
      <c r="O133" s="138">
        <v>0</v>
      </c>
      <c r="P133" s="138">
        <f>O133*H133</f>
        <v>0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130</v>
      </c>
      <c r="AT133" s="140" t="s">
        <v>126</v>
      </c>
      <c r="AU133" s="140" t="s">
        <v>83</v>
      </c>
      <c r="AY133" s="16" t="s">
        <v>124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6" t="s">
        <v>81</v>
      </c>
      <c r="BK133" s="141">
        <f>ROUND(I133*H133,2)</f>
        <v>0</v>
      </c>
      <c r="BL133" s="16" t="s">
        <v>130</v>
      </c>
      <c r="BM133" s="140" t="s">
        <v>662</v>
      </c>
    </row>
    <row r="134" spans="2:65" s="1" customFormat="1" ht="16.5" customHeight="1" x14ac:dyDescent="0.2">
      <c r="B134" s="128"/>
      <c r="C134" s="129" t="s">
        <v>8</v>
      </c>
      <c r="D134" s="129" t="s">
        <v>126</v>
      </c>
      <c r="E134" s="130" t="s">
        <v>8</v>
      </c>
      <c r="F134" s="131" t="s">
        <v>663</v>
      </c>
      <c r="G134" s="132" t="s">
        <v>203</v>
      </c>
      <c r="H134" s="133">
        <v>85.31</v>
      </c>
      <c r="I134" s="134">
        <v>0</v>
      </c>
      <c r="J134" s="134">
        <f>ROUND(I134*H134,2)</f>
        <v>0</v>
      </c>
      <c r="K134" s="135"/>
      <c r="L134" s="28"/>
      <c r="M134" s="170" t="s">
        <v>1</v>
      </c>
      <c r="N134" s="171" t="s">
        <v>38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AR134" s="140" t="s">
        <v>130</v>
      </c>
      <c r="AT134" s="140" t="s">
        <v>126</v>
      </c>
      <c r="AU134" s="140" t="s">
        <v>83</v>
      </c>
      <c r="AY134" s="16" t="s">
        <v>124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6" t="s">
        <v>81</v>
      </c>
      <c r="BK134" s="141">
        <f>ROUND(I134*H134,2)</f>
        <v>0</v>
      </c>
      <c r="BL134" s="16" t="s">
        <v>130</v>
      </c>
      <c r="BM134" s="140" t="s">
        <v>664</v>
      </c>
    </row>
    <row r="135" spans="2:65" s="1" customFormat="1" ht="7.15" customHeight="1" x14ac:dyDescent="0.2"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28"/>
    </row>
  </sheetData>
  <autoFilter ref="C118:K134" xr:uid="{00000000-0009-0000-0000-000004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conditionalFormatting sqref="I122:I129">
    <cfRule type="cellIs" dxfId="5" priority="2" operator="equal">
      <formula>0</formula>
    </cfRule>
  </conditionalFormatting>
  <conditionalFormatting sqref="I131:I134">
    <cfRule type="cellIs" dxfId="4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31"/>
  <sheetViews>
    <sheetView showGridLines="0" topLeftCell="A88" workbookViewId="0">
      <selection activeCell="Y126" sqref="Y126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33203125" customWidth="1"/>
    <col min="11" max="11" width="22.33203125" hidden="1" customWidth="1"/>
    <col min="12" max="12" width="9.33203125" customWidth="1"/>
    <col min="13" max="13" width="10.66406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.15" customHeight="1" x14ac:dyDescent="0.2">
      <c r="L2" s="208" t="s">
        <v>5</v>
      </c>
      <c r="M2" s="202"/>
      <c r="N2" s="202"/>
      <c r="O2" s="202"/>
      <c r="P2" s="202"/>
      <c r="Q2" s="202"/>
      <c r="R2" s="202"/>
      <c r="S2" s="202"/>
      <c r="T2" s="202"/>
      <c r="U2" s="202"/>
      <c r="V2" s="202"/>
      <c r="AT2" s="16" t="s">
        <v>95</v>
      </c>
    </row>
    <row r="3" spans="2:46" ht="7.1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5.1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7.1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214" t="str">
        <f>'Rekapitulace stavby'!K6</f>
        <v>Segment II v okružním parku Zelený pás Líbeznice</v>
      </c>
      <c r="F7" s="215"/>
      <c r="G7" s="215"/>
      <c r="H7" s="215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9" t="s">
        <v>665</v>
      </c>
      <c r="F9" s="213"/>
      <c r="G9" s="213"/>
      <c r="H9" s="213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9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7.1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201" t="str">
        <f>'Rekapitulace stavby'!E14</f>
        <v xml:space="preserve"> </v>
      </c>
      <c r="F18" s="201"/>
      <c r="G18" s="201"/>
      <c r="H18" s="201"/>
      <c r="I18" s="25" t="s">
        <v>25</v>
      </c>
      <c r="J18" s="23" t="str">
        <f>'Rekapitulace stavby'!AN14</f>
        <v/>
      </c>
      <c r="L18" s="28"/>
    </row>
    <row r="19" spans="2:12" s="1" customFormat="1" ht="7.1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7.1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7.1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204" t="s">
        <v>1</v>
      </c>
      <c r="F27" s="204"/>
      <c r="G27" s="204"/>
      <c r="H27" s="204"/>
      <c r="L27" s="85"/>
    </row>
    <row r="28" spans="2:12" s="1" customFormat="1" ht="7.15" customHeight="1" x14ac:dyDescent="0.2">
      <c r="B28" s="28"/>
      <c r="L28" s="28"/>
    </row>
    <row r="29" spans="2:12" s="1" customFormat="1" ht="7.1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ROUND(J121, 2)</f>
        <v>0</v>
      </c>
      <c r="L30" s="28"/>
    </row>
    <row r="31" spans="2:12" s="1" customFormat="1" ht="7.1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6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65" customHeight="1" x14ac:dyDescent="0.2">
      <c r="B33" s="28"/>
      <c r="D33" s="51" t="s">
        <v>37</v>
      </c>
      <c r="E33" s="25" t="s">
        <v>38</v>
      </c>
      <c r="F33" s="87">
        <f>ROUND((SUM(BE121:BE130)),  2)</f>
        <v>0</v>
      </c>
      <c r="I33" s="88">
        <v>0.21</v>
      </c>
      <c r="J33" s="87">
        <f>ROUND(((SUM(BE121:BE130))*I33),  2)</f>
        <v>0</v>
      </c>
      <c r="L33" s="28"/>
    </row>
    <row r="34" spans="2:12" s="1" customFormat="1" ht="14.65" customHeight="1" x14ac:dyDescent="0.2">
      <c r="B34" s="28"/>
      <c r="E34" s="25" t="s">
        <v>39</v>
      </c>
      <c r="F34" s="87">
        <f>ROUND((SUM(BF121:BF130)),  2)</f>
        <v>0</v>
      </c>
      <c r="I34" s="88">
        <v>0.12</v>
      </c>
      <c r="J34" s="87">
        <f>ROUND(((SUM(BF121:BF130))*I34),  2)</f>
        <v>0</v>
      </c>
      <c r="L34" s="28"/>
    </row>
    <row r="35" spans="2:12" s="1" customFormat="1" ht="14.65" hidden="1" customHeight="1" x14ac:dyDescent="0.2">
      <c r="B35" s="28"/>
      <c r="E35" s="25" t="s">
        <v>40</v>
      </c>
      <c r="F35" s="87">
        <f>ROUND((SUM(BG121:BG130)),  2)</f>
        <v>0</v>
      </c>
      <c r="I35" s="88">
        <v>0.21</v>
      </c>
      <c r="J35" s="87">
        <f>0</f>
        <v>0</v>
      </c>
      <c r="L35" s="28"/>
    </row>
    <row r="36" spans="2:12" s="1" customFormat="1" ht="14.65" hidden="1" customHeight="1" x14ac:dyDescent="0.2">
      <c r="B36" s="28"/>
      <c r="E36" s="25" t="s">
        <v>41</v>
      </c>
      <c r="F36" s="87">
        <f>ROUND((SUM(BH121:BH130)),  2)</f>
        <v>0</v>
      </c>
      <c r="I36" s="88">
        <v>0.12</v>
      </c>
      <c r="J36" s="87">
        <f>0</f>
        <v>0</v>
      </c>
      <c r="L36" s="28"/>
    </row>
    <row r="37" spans="2:12" s="1" customFormat="1" ht="14.65" hidden="1" customHeight="1" x14ac:dyDescent="0.2">
      <c r="B37" s="28"/>
      <c r="E37" s="25" t="s">
        <v>42</v>
      </c>
      <c r="F37" s="87">
        <f>ROUND((SUM(BI121:BI130)),  2)</f>
        <v>0</v>
      </c>
      <c r="I37" s="88">
        <v>0</v>
      </c>
      <c r="J37" s="87">
        <f>0</f>
        <v>0</v>
      </c>
      <c r="L37" s="28"/>
    </row>
    <row r="38" spans="2:12" s="1" customFormat="1" ht="7.1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65" customHeight="1" x14ac:dyDescent="0.2">
      <c r="B40" s="28"/>
      <c r="L40" s="28"/>
    </row>
    <row r="41" spans="2:12" ht="14.65" customHeight="1" x14ac:dyDescent="0.2">
      <c r="B41" s="19"/>
      <c r="L41" s="19"/>
    </row>
    <row r="42" spans="2:12" ht="14.65" customHeight="1" x14ac:dyDescent="0.2">
      <c r="B42" s="19"/>
      <c r="L42" s="19"/>
    </row>
    <row r="43" spans="2:12" ht="14.65" customHeight="1" x14ac:dyDescent="0.2">
      <c r="B43" s="19"/>
      <c r="L43" s="19"/>
    </row>
    <row r="44" spans="2:12" ht="14.65" customHeight="1" x14ac:dyDescent="0.2">
      <c r="B44" s="19"/>
      <c r="L44" s="19"/>
    </row>
    <row r="45" spans="2:12" ht="14.65" customHeight="1" x14ac:dyDescent="0.2">
      <c r="B45" s="19"/>
      <c r="L45" s="19"/>
    </row>
    <row r="46" spans="2:12" ht="14.65" customHeight="1" x14ac:dyDescent="0.2">
      <c r="B46" s="19"/>
      <c r="L46" s="19"/>
    </row>
    <row r="47" spans="2:12" ht="14.65" customHeight="1" x14ac:dyDescent="0.2">
      <c r="B47" s="19"/>
      <c r="L47" s="19"/>
    </row>
    <row r="48" spans="2:12" ht="14.65" customHeight="1" x14ac:dyDescent="0.2">
      <c r="B48" s="19"/>
      <c r="L48" s="19"/>
    </row>
    <row r="49" spans="2:12" ht="14.65" customHeight="1" x14ac:dyDescent="0.2">
      <c r="B49" s="19"/>
      <c r="L49" s="19"/>
    </row>
    <row r="50" spans="2:12" s="1" customFormat="1" ht="14.6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6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7.1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5.15" customHeight="1" x14ac:dyDescent="0.2">
      <c r="B82" s="28"/>
      <c r="C82" s="20" t="s">
        <v>99</v>
      </c>
      <c r="L82" s="28"/>
    </row>
    <row r="83" spans="2:47" s="1" customFormat="1" ht="7.1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214" t="str">
        <f>E7</f>
        <v>Segment II v okružním parku Zelený pás Líbeznice</v>
      </c>
      <c r="F85" s="215"/>
      <c r="G85" s="215"/>
      <c r="H85" s="215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9" t="str">
        <f>E9</f>
        <v>SO.05 - VRN</v>
      </c>
      <c r="F87" s="213"/>
      <c r="G87" s="213"/>
      <c r="H87" s="213"/>
      <c r="L87" s="28"/>
    </row>
    <row r="88" spans="2:47" s="1" customFormat="1" ht="7.1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7.15" customHeight="1" x14ac:dyDescent="0.2">
      <c r="B90" s="28"/>
      <c r="L90" s="28"/>
    </row>
    <row r="91" spans="2:47" s="1" customFormat="1" ht="25.9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9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9" customHeight="1" x14ac:dyDescent="0.2">
      <c r="B96" s="28"/>
      <c r="C96" s="99" t="s">
        <v>102</v>
      </c>
      <c r="J96" s="62">
        <f>J121</f>
        <v>0</v>
      </c>
      <c r="L96" s="28"/>
      <c r="AU96" s="16" t="s">
        <v>103</v>
      </c>
    </row>
    <row r="97" spans="2:12" s="8" customFormat="1" ht="25.15" customHeight="1" x14ac:dyDescent="0.2">
      <c r="B97" s="100"/>
      <c r="D97" s="101" t="s">
        <v>666</v>
      </c>
      <c r="E97" s="102"/>
      <c r="F97" s="102"/>
      <c r="G97" s="102"/>
      <c r="H97" s="102"/>
      <c r="I97" s="102"/>
      <c r="J97" s="103">
        <f>J122</f>
        <v>0</v>
      </c>
      <c r="L97" s="100"/>
    </row>
    <row r="98" spans="2:12" s="9" customFormat="1" ht="19.899999999999999" customHeight="1" x14ac:dyDescent="0.2">
      <c r="B98" s="104"/>
      <c r="D98" s="105" t="s">
        <v>667</v>
      </c>
      <c r="E98" s="106"/>
      <c r="F98" s="106"/>
      <c r="G98" s="106"/>
      <c r="H98" s="106"/>
      <c r="I98" s="106"/>
      <c r="J98" s="107">
        <f>J123</f>
        <v>0</v>
      </c>
      <c r="L98" s="104"/>
    </row>
    <row r="99" spans="2:12" s="9" customFormat="1" ht="19.899999999999999" customHeight="1" x14ac:dyDescent="0.2">
      <c r="B99" s="104"/>
      <c r="D99" s="105" t="s">
        <v>668</v>
      </c>
      <c r="E99" s="106"/>
      <c r="F99" s="106"/>
      <c r="G99" s="106"/>
      <c r="H99" s="106"/>
      <c r="I99" s="106"/>
      <c r="J99" s="107">
        <f>J125</f>
        <v>0</v>
      </c>
      <c r="L99" s="104"/>
    </row>
    <row r="100" spans="2:12" s="9" customFormat="1" ht="19.899999999999999" customHeight="1" x14ac:dyDescent="0.2">
      <c r="B100" s="104"/>
      <c r="D100" s="105" t="s">
        <v>669</v>
      </c>
      <c r="E100" s="106"/>
      <c r="F100" s="106"/>
      <c r="G100" s="106"/>
      <c r="H100" s="106"/>
      <c r="I100" s="106"/>
      <c r="J100" s="107">
        <f>J127</f>
        <v>0</v>
      </c>
      <c r="L100" s="104"/>
    </row>
    <row r="101" spans="2:12" s="9" customFormat="1" ht="19.899999999999999" customHeight="1" x14ac:dyDescent="0.2">
      <c r="B101" s="104"/>
      <c r="D101" s="105" t="s">
        <v>670</v>
      </c>
      <c r="E101" s="106"/>
      <c r="F101" s="106"/>
      <c r="G101" s="106"/>
      <c r="H101" s="106"/>
      <c r="I101" s="106"/>
      <c r="J101" s="107">
        <f>J129</f>
        <v>0</v>
      </c>
      <c r="L101" s="104"/>
    </row>
    <row r="102" spans="2:12" s="1" customFormat="1" ht="21.75" customHeight="1" x14ac:dyDescent="0.2">
      <c r="B102" s="28"/>
      <c r="L102" s="28"/>
    </row>
    <row r="103" spans="2:12" s="1" customFormat="1" ht="7.15" customHeight="1" x14ac:dyDescent="0.2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8"/>
    </row>
    <row r="107" spans="2:12" s="1" customFormat="1" ht="7.15" customHeight="1" x14ac:dyDescent="0.2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8"/>
    </row>
    <row r="108" spans="2:12" s="1" customFormat="1" ht="25.15" customHeight="1" x14ac:dyDescent="0.2">
      <c r="B108" s="28"/>
      <c r="C108" s="20" t="s">
        <v>109</v>
      </c>
      <c r="L108" s="28"/>
    </row>
    <row r="109" spans="2:12" s="1" customFormat="1" ht="7.15" customHeight="1" x14ac:dyDescent="0.2">
      <c r="B109" s="28"/>
      <c r="L109" s="28"/>
    </row>
    <row r="110" spans="2:12" s="1" customFormat="1" ht="12" customHeight="1" x14ac:dyDescent="0.2">
      <c r="B110" s="28"/>
      <c r="C110" s="25" t="s">
        <v>14</v>
      </c>
      <c r="L110" s="28"/>
    </row>
    <row r="111" spans="2:12" s="1" customFormat="1" ht="16.5" customHeight="1" x14ac:dyDescent="0.2">
      <c r="B111" s="28"/>
      <c r="E111" s="214" t="str">
        <f>E7</f>
        <v>Segment II v okružním parku Zelený pás Líbeznice</v>
      </c>
      <c r="F111" s="215"/>
      <c r="G111" s="215"/>
      <c r="H111" s="215"/>
      <c r="L111" s="28"/>
    </row>
    <row r="112" spans="2:12" s="1" customFormat="1" ht="12" customHeight="1" x14ac:dyDescent="0.2">
      <c r="B112" s="28"/>
      <c r="C112" s="25" t="s">
        <v>97</v>
      </c>
      <c r="L112" s="28"/>
    </row>
    <row r="113" spans="2:65" s="1" customFormat="1" ht="16.5" customHeight="1" x14ac:dyDescent="0.2">
      <c r="B113" s="28"/>
      <c r="E113" s="179" t="str">
        <f>E9</f>
        <v>SO.05 - VRN</v>
      </c>
      <c r="F113" s="213"/>
      <c r="G113" s="213"/>
      <c r="H113" s="213"/>
      <c r="L113" s="28"/>
    </row>
    <row r="114" spans="2:65" s="1" customFormat="1" ht="7.15" customHeight="1" x14ac:dyDescent="0.2">
      <c r="B114" s="28"/>
      <c r="L114" s="28"/>
    </row>
    <row r="115" spans="2:65" s="1" customFormat="1" ht="12" customHeight="1" x14ac:dyDescent="0.2">
      <c r="B115" s="28"/>
      <c r="C115" s="25" t="s">
        <v>18</v>
      </c>
      <c r="F115" s="23" t="str">
        <f>F12</f>
        <v>Líbeznice</v>
      </c>
      <c r="I115" s="25" t="s">
        <v>20</v>
      </c>
      <c r="J115" s="48" t="str">
        <f>IF(J12="","",J12)</f>
        <v>17. 4. 2025</v>
      </c>
      <c r="L115" s="28"/>
    </row>
    <row r="116" spans="2:65" s="1" customFormat="1" ht="7.15" customHeight="1" x14ac:dyDescent="0.2">
      <c r="B116" s="28"/>
      <c r="L116" s="28"/>
    </row>
    <row r="117" spans="2:65" s="1" customFormat="1" ht="25.9" customHeight="1" x14ac:dyDescent="0.2">
      <c r="B117" s="28"/>
      <c r="C117" s="25" t="s">
        <v>22</v>
      </c>
      <c r="F117" s="23" t="str">
        <f>E15</f>
        <v>Obec Líbeznice</v>
      </c>
      <c r="I117" s="25" t="s">
        <v>28</v>
      </c>
      <c r="J117" s="26" t="str">
        <f>E21</f>
        <v>MENU Architekti s.r.o.</v>
      </c>
      <c r="L117" s="28"/>
    </row>
    <row r="118" spans="2:65" s="1" customFormat="1" ht="25.9" customHeight="1" x14ac:dyDescent="0.2">
      <c r="B118" s="28"/>
      <c r="C118" s="25" t="s">
        <v>26</v>
      </c>
      <c r="F118" s="23" t="str">
        <f>IF(E18="","",E18)</f>
        <v xml:space="preserve"> </v>
      </c>
      <c r="I118" s="25" t="s">
        <v>31</v>
      </c>
      <c r="J118" s="26" t="str">
        <f>E24</f>
        <v>MENU Architekti s.r.o.</v>
      </c>
      <c r="L118" s="28"/>
    </row>
    <row r="119" spans="2:65" s="1" customFormat="1" ht="10.35" customHeight="1" x14ac:dyDescent="0.2">
      <c r="B119" s="28"/>
      <c r="L119" s="28"/>
    </row>
    <row r="120" spans="2:65" s="10" customFormat="1" ht="29.25" customHeight="1" x14ac:dyDescent="0.2">
      <c r="B120" s="108"/>
      <c r="C120" s="109" t="s">
        <v>110</v>
      </c>
      <c r="D120" s="110" t="s">
        <v>58</v>
      </c>
      <c r="E120" s="110" t="s">
        <v>54</v>
      </c>
      <c r="F120" s="110" t="s">
        <v>55</v>
      </c>
      <c r="G120" s="110" t="s">
        <v>111</v>
      </c>
      <c r="H120" s="110" t="s">
        <v>112</v>
      </c>
      <c r="I120" s="110" t="s">
        <v>113</v>
      </c>
      <c r="J120" s="111" t="s">
        <v>101</v>
      </c>
      <c r="K120" s="112" t="s">
        <v>114</v>
      </c>
      <c r="L120" s="108"/>
      <c r="M120" s="55" t="s">
        <v>1</v>
      </c>
      <c r="N120" s="56" t="s">
        <v>37</v>
      </c>
      <c r="O120" s="56" t="s">
        <v>115</v>
      </c>
      <c r="P120" s="56" t="s">
        <v>116</v>
      </c>
      <c r="Q120" s="56" t="s">
        <v>117</v>
      </c>
      <c r="R120" s="56" t="s">
        <v>118</v>
      </c>
      <c r="S120" s="56" t="s">
        <v>119</v>
      </c>
      <c r="T120" s="57" t="s">
        <v>120</v>
      </c>
    </row>
    <row r="121" spans="2:65" s="1" customFormat="1" ht="22.9" customHeight="1" x14ac:dyDescent="0.25">
      <c r="B121" s="28"/>
      <c r="C121" s="60" t="s">
        <v>121</v>
      </c>
      <c r="J121" s="113">
        <f>BK121</f>
        <v>0</v>
      </c>
      <c r="L121" s="28"/>
      <c r="M121" s="58"/>
      <c r="N121" s="49"/>
      <c r="O121" s="49"/>
      <c r="P121" s="114">
        <f>P122</f>
        <v>0</v>
      </c>
      <c r="Q121" s="49"/>
      <c r="R121" s="114">
        <f>R122</f>
        <v>0</v>
      </c>
      <c r="S121" s="49"/>
      <c r="T121" s="115">
        <f>T122</f>
        <v>0</v>
      </c>
      <c r="AT121" s="16" t="s">
        <v>72</v>
      </c>
      <c r="AU121" s="16" t="s">
        <v>103</v>
      </c>
      <c r="BK121" s="116">
        <f>BK122</f>
        <v>0</v>
      </c>
    </row>
    <row r="122" spans="2:65" s="11" customFormat="1" ht="25.9" customHeight="1" x14ac:dyDescent="0.2">
      <c r="B122" s="117"/>
      <c r="D122" s="118" t="s">
        <v>72</v>
      </c>
      <c r="E122" s="119" t="s">
        <v>94</v>
      </c>
      <c r="F122" s="119" t="s">
        <v>671</v>
      </c>
      <c r="J122" s="120">
        <f>BK122</f>
        <v>0</v>
      </c>
      <c r="L122" s="117"/>
      <c r="M122" s="121"/>
      <c r="P122" s="122">
        <f>P123+P125+P127+P129</f>
        <v>0</v>
      </c>
      <c r="R122" s="122">
        <f>R123+R125+R127+R129</f>
        <v>0</v>
      </c>
      <c r="T122" s="123">
        <f>T123+T125+T127+T129</f>
        <v>0</v>
      </c>
      <c r="AR122" s="118" t="s">
        <v>150</v>
      </c>
      <c r="AT122" s="124" t="s">
        <v>72</v>
      </c>
      <c r="AU122" s="124" t="s">
        <v>73</v>
      </c>
      <c r="AY122" s="118" t="s">
        <v>124</v>
      </c>
      <c r="BK122" s="125">
        <f>BK123+BK125+BK127+BK129</f>
        <v>0</v>
      </c>
    </row>
    <row r="123" spans="2:65" s="11" customFormat="1" ht="22.9" customHeight="1" x14ac:dyDescent="0.2">
      <c r="B123" s="117"/>
      <c r="D123" s="118" t="s">
        <v>72</v>
      </c>
      <c r="E123" s="126" t="s">
        <v>672</v>
      </c>
      <c r="F123" s="126" t="s">
        <v>673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150</v>
      </c>
      <c r="AT123" s="124" t="s">
        <v>72</v>
      </c>
      <c r="AU123" s="124" t="s">
        <v>81</v>
      </c>
      <c r="AY123" s="118" t="s">
        <v>124</v>
      </c>
      <c r="BK123" s="125">
        <f>BK124</f>
        <v>0</v>
      </c>
    </row>
    <row r="124" spans="2:65" s="1" customFormat="1" ht="16.5" customHeight="1" x14ac:dyDescent="0.2">
      <c r="B124" s="128"/>
      <c r="C124" s="129" t="s">
        <v>81</v>
      </c>
      <c r="D124" s="129" t="s">
        <v>126</v>
      </c>
      <c r="E124" s="130" t="s">
        <v>674</v>
      </c>
      <c r="F124" s="131" t="s">
        <v>673</v>
      </c>
      <c r="G124" s="132" t="s">
        <v>418</v>
      </c>
      <c r="H124" s="133">
        <v>1</v>
      </c>
      <c r="I124" s="134">
        <v>0</v>
      </c>
      <c r="J124" s="134">
        <f>ROUND(I124*H124,2)</f>
        <v>0</v>
      </c>
      <c r="K124" s="135"/>
      <c r="L124" s="28"/>
      <c r="M124" s="136" t="s">
        <v>1</v>
      </c>
      <c r="N124" s="137" t="s">
        <v>38</v>
      </c>
      <c r="O124" s="138">
        <v>0</v>
      </c>
      <c r="P124" s="138">
        <f>O124*H124</f>
        <v>0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675</v>
      </c>
      <c r="AT124" s="140" t="s">
        <v>126</v>
      </c>
      <c r="AU124" s="140" t="s">
        <v>83</v>
      </c>
      <c r="AY124" s="16" t="s">
        <v>124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81</v>
      </c>
      <c r="BK124" s="141">
        <f>ROUND(I124*H124,2)</f>
        <v>0</v>
      </c>
      <c r="BL124" s="16" t="s">
        <v>675</v>
      </c>
      <c r="BM124" s="140" t="s">
        <v>676</v>
      </c>
    </row>
    <row r="125" spans="2:65" s="11" customFormat="1" ht="22.9" customHeight="1" x14ac:dyDescent="0.2">
      <c r="B125" s="117"/>
      <c r="D125" s="118" t="s">
        <v>72</v>
      </c>
      <c r="E125" s="126" t="s">
        <v>677</v>
      </c>
      <c r="F125" s="126" t="s">
        <v>678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150</v>
      </c>
      <c r="AT125" s="124" t="s">
        <v>72</v>
      </c>
      <c r="AU125" s="124" t="s">
        <v>81</v>
      </c>
      <c r="AY125" s="118" t="s">
        <v>124</v>
      </c>
      <c r="BK125" s="125">
        <f>BK126</f>
        <v>0</v>
      </c>
    </row>
    <row r="126" spans="2:65" s="1" customFormat="1" ht="16.5" customHeight="1" x14ac:dyDescent="0.2">
      <c r="B126" s="128"/>
      <c r="C126" s="129" t="s">
        <v>83</v>
      </c>
      <c r="D126" s="129" t="s">
        <v>126</v>
      </c>
      <c r="E126" s="130" t="s">
        <v>679</v>
      </c>
      <c r="F126" s="131" t="s">
        <v>678</v>
      </c>
      <c r="G126" s="132" t="s">
        <v>418</v>
      </c>
      <c r="H126" s="133">
        <v>1</v>
      </c>
      <c r="I126" s="134">
        <v>0</v>
      </c>
      <c r="J126" s="134">
        <f>ROUND(I126*H126,2)</f>
        <v>0</v>
      </c>
      <c r="K126" s="135"/>
      <c r="L126" s="28"/>
      <c r="M126" s="136" t="s">
        <v>1</v>
      </c>
      <c r="N126" s="137" t="s">
        <v>38</v>
      </c>
      <c r="O126" s="138">
        <v>0</v>
      </c>
      <c r="P126" s="138">
        <f>O126*H126</f>
        <v>0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675</v>
      </c>
      <c r="AT126" s="140" t="s">
        <v>126</v>
      </c>
      <c r="AU126" s="140" t="s">
        <v>83</v>
      </c>
      <c r="AY126" s="16" t="s">
        <v>124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81</v>
      </c>
      <c r="BK126" s="141">
        <f>ROUND(I126*H126,2)</f>
        <v>0</v>
      </c>
      <c r="BL126" s="16" t="s">
        <v>675</v>
      </c>
      <c r="BM126" s="140" t="s">
        <v>680</v>
      </c>
    </row>
    <row r="127" spans="2:65" s="11" customFormat="1" ht="22.9" customHeight="1" x14ac:dyDescent="0.2">
      <c r="B127" s="117"/>
      <c r="D127" s="118" t="s">
        <v>72</v>
      </c>
      <c r="E127" s="126" t="s">
        <v>681</v>
      </c>
      <c r="F127" s="126" t="s">
        <v>682</v>
      </c>
      <c r="J127" s="127">
        <f>BK127</f>
        <v>0</v>
      </c>
      <c r="L127" s="117"/>
      <c r="M127" s="121"/>
      <c r="P127" s="122">
        <f>P128</f>
        <v>0</v>
      </c>
      <c r="R127" s="122">
        <f>R128</f>
        <v>0</v>
      </c>
      <c r="T127" s="123">
        <f>T128</f>
        <v>0</v>
      </c>
      <c r="AR127" s="118" t="s">
        <v>150</v>
      </c>
      <c r="AT127" s="124" t="s">
        <v>72</v>
      </c>
      <c r="AU127" s="124" t="s">
        <v>81</v>
      </c>
      <c r="AY127" s="118" t="s">
        <v>124</v>
      </c>
      <c r="BK127" s="125">
        <f>BK128</f>
        <v>0</v>
      </c>
    </row>
    <row r="128" spans="2:65" s="1" customFormat="1" ht="16.5" customHeight="1" x14ac:dyDescent="0.2">
      <c r="B128" s="128"/>
      <c r="C128" s="129" t="s">
        <v>139</v>
      </c>
      <c r="D128" s="129" t="s">
        <v>126</v>
      </c>
      <c r="E128" s="130" t="s">
        <v>683</v>
      </c>
      <c r="F128" s="131" t="s">
        <v>684</v>
      </c>
      <c r="G128" s="132" t="s">
        <v>418</v>
      </c>
      <c r="H128" s="133">
        <v>1</v>
      </c>
      <c r="I128" s="134">
        <v>0</v>
      </c>
      <c r="J128" s="134">
        <f>ROUND(I128*H128,2)</f>
        <v>0</v>
      </c>
      <c r="K128" s="135"/>
      <c r="L128" s="28"/>
      <c r="M128" s="136" t="s">
        <v>1</v>
      </c>
      <c r="N128" s="137" t="s">
        <v>38</v>
      </c>
      <c r="O128" s="138">
        <v>0</v>
      </c>
      <c r="P128" s="138">
        <f>O128*H128</f>
        <v>0</v>
      </c>
      <c r="Q128" s="138">
        <v>0</v>
      </c>
      <c r="R128" s="138">
        <f>Q128*H128</f>
        <v>0</v>
      </c>
      <c r="S128" s="138">
        <v>0</v>
      </c>
      <c r="T128" s="139">
        <f>S128*H128</f>
        <v>0</v>
      </c>
      <c r="AR128" s="140" t="s">
        <v>675</v>
      </c>
      <c r="AT128" s="140" t="s">
        <v>126</v>
      </c>
      <c r="AU128" s="140" t="s">
        <v>83</v>
      </c>
      <c r="AY128" s="16" t="s">
        <v>124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6" t="s">
        <v>81</v>
      </c>
      <c r="BK128" s="141">
        <f>ROUND(I128*H128,2)</f>
        <v>0</v>
      </c>
      <c r="BL128" s="16" t="s">
        <v>675</v>
      </c>
      <c r="BM128" s="140" t="s">
        <v>685</v>
      </c>
    </row>
    <row r="129" spans="2:65" s="11" customFormat="1" ht="22.9" customHeight="1" x14ac:dyDescent="0.2">
      <c r="B129" s="117"/>
      <c r="D129" s="118" t="s">
        <v>72</v>
      </c>
      <c r="E129" s="126" t="s">
        <v>686</v>
      </c>
      <c r="F129" s="126" t="s">
        <v>687</v>
      </c>
      <c r="J129" s="127">
        <f>BK129</f>
        <v>0</v>
      </c>
      <c r="L129" s="117"/>
      <c r="M129" s="121"/>
      <c r="P129" s="122">
        <f>P130</f>
        <v>0</v>
      </c>
      <c r="R129" s="122">
        <f>R130</f>
        <v>0</v>
      </c>
      <c r="T129" s="123">
        <f>T130</f>
        <v>0</v>
      </c>
      <c r="AR129" s="118" t="s">
        <v>150</v>
      </c>
      <c r="AT129" s="124" t="s">
        <v>72</v>
      </c>
      <c r="AU129" s="124" t="s">
        <v>81</v>
      </c>
      <c r="AY129" s="118" t="s">
        <v>124</v>
      </c>
      <c r="BK129" s="125">
        <f>BK130</f>
        <v>0</v>
      </c>
    </row>
    <row r="130" spans="2:65" s="1" customFormat="1" ht="16.5" customHeight="1" x14ac:dyDescent="0.2">
      <c r="B130" s="128"/>
      <c r="C130" s="129" t="s">
        <v>130</v>
      </c>
      <c r="D130" s="129" t="s">
        <v>126</v>
      </c>
      <c r="E130" s="130" t="s">
        <v>688</v>
      </c>
      <c r="F130" s="131" t="s">
        <v>687</v>
      </c>
      <c r="G130" s="132" t="s">
        <v>418</v>
      </c>
      <c r="H130" s="133">
        <v>1</v>
      </c>
      <c r="I130" s="134">
        <v>0</v>
      </c>
      <c r="J130" s="134">
        <f>ROUND(I130*H130,2)</f>
        <v>0</v>
      </c>
      <c r="K130" s="135"/>
      <c r="L130" s="28"/>
      <c r="M130" s="170" t="s">
        <v>1</v>
      </c>
      <c r="N130" s="171" t="s">
        <v>38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AR130" s="140" t="s">
        <v>675</v>
      </c>
      <c r="AT130" s="140" t="s">
        <v>126</v>
      </c>
      <c r="AU130" s="140" t="s">
        <v>83</v>
      </c>
      <c r="AY130" s="16" t="s">
        <v>124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6" t="s">
        <v>81</v>
      </c>
      <c r="BK130" s="141">
        <f>ROUND(I130*H130,2)</f>
        <v>0</v>
      </c>
      <c r="BL130" s="16" t="s">
        <v>675</v>
      </c>
      <c r="BM130" s="140" t="s">
        <v>689</v>
      </c>
    </row>
    <row r="131" spans="2:65" s="1" customFormat="1" ht="7.15" customHeight="1" x14ac:dyDescent="0.2"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28"/>
    </row>
  </sheetData>
  <autoFilter ref="C120:K130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conditionalFormatting sqref="I124">
    <cfRule type="cellIs" dxfId="3" priority="4" operator="equal">
      <formula>0</formula>
    </cfRule>
  </conditionalFormatting>
  <conditionalFormatting sqref="I126">
    <cfRule type="cellIs" dxfId="2" priority="3" operator="equal">
      <formula>0</formula>
    </cfRule>
  </conditionalFormatting>
  <conditionalFormatting sqref="I128">
    <cfRule type="cellIs" dxfId="1" priority="2" operator="equal">
      <formula>0</formula>
    </cfRule>
  </conditionalFormatting>
  <conditionalFormatting sqref="I130">
    <cfRule type="cellIs" dxfId="0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12</vt:i4>
      </vt:variant>
    </vt:vector>
  </HeadingPairs>
  <TitlesOfParts>
    <vt:vector size="18" baseType="lpstr">
      <vt:lpstr>Rekapitulace stavby</vt:lpstr>
      <vt:lpstr>SO.01 - Terénní úpravy</vt:lpstr>
      <vt:lpstr>SO.02 - Sadové úpravy a k...</vt:lpstr>
      <vt:lpstr>SO.03 - Lávka</vt:lpstr>
      <vt:lpstr>SO.04 - Psí hřiště</vt:lpstr>
      <vt:lpstr>SO.05 - VRN</vt:lpstr>
      <vt:lpstr>'Rekapitulace stavby'!Názvy_tisku</vt:lpstr>
      <vt:lpstr>'SO.01 - Terénní úpravy'!Názvy_tisku</vt:lpstr>
      <vt:lpstr>'SO.02 - Sadové úpravy a k...'!Názvy_tisku</vt:lpstr>
      <vt:lpstr>'SO.03 - Lávka'!Názvy_tisku</vt:lpstr>
      <vt:lpstr>'SO.04 - Psí hřiště'!Názvy_tisku</vt:lpstr>
      <vt:lpstr>'SO.05 - VRN'!Názvy_tisku</vt:lpstr>
      <vt:lpstr>'Rekapitulace stavby'!Oblast_tisku</vt:lpstr>
      <vt:lpstr>'SO.01 - Terénní úpravy'!Oblast_tisku</vt:lpstr>
      <vt:lpstr>'SO.02 - Sadové úpravy a k...'!Oblast_tisku</vt:lpstr>
      <vt:lpstr>'SO.03 - Lávka'!Oblast_tisku</vt:lpstr>
      <vt:lpstr>'SO.04 - Psí hřiště'!Oblast_tisku</vt:lpstr>
      <vt:lpstr>'SO.05 - VRN'!Oblast_tisku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DAVIDSLAVEKABE3\david</dc:creator>
  <cp:lastModifiedBy>Martina Zábranská Vrátná</cp:lastModifiedBy>
  <dcterms:created xsi:type="dcterms:W3CDTF">2025-04-30T16:17:44Z</dcterms:created>
  <dcterms:modified xsi:type="dcterms:W3CDTF">2026-03-03T09:04:52Z</dcterms:modified>
</cp:coreProperties>
</file>