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01-projekce_a_inz\0997-Vize Hanusovice_H_park\soupis lávka\"/>
    </mc:Choice>
  </mc:AlternateContent>
  <bookViews>
    <workbookView xWindow="0" yWindow="0" windowWidth="28800" windowHeight="13935"/>
  </bookViews>
  <sheets>
    <sheet name="Rekapitulace stavby" sheetId="1" r:id="rId1"/>
    <sheet name="SO 06.2 - lávka pro pěší" sheetId="2" r:id="rId2"/>
    <sheet name="Pokyny pro vyplnění" sheetId="3" r:id="rId3"/>
  </sheets>
  <definedNames>
    <definedName name="_xlnm._FilterDatabase" localSheetId="1" hidden="1">'SO 06.2 - lávka pro pěší'!$C$101:$K$549</definedName>
    <definedName name="_xlnm.Print_Titles" localSheetId="0">'Rekapitulace stavby'!$52:$52</definedName>
    <definedName name="_xlnm.Print_Titles" localSheetId="1">'SO 06.2 - lávka pro pěší'!$101:$101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1">'SO 06.2 - lávka pro pěší'!$C$4:$J$41,'SO 06.2 - lávka pro pěší'!$C$47:$J$81,'SO 06.2 - lávka pro pěší'!$C$87:$K$549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56" i="1"/>
  <c r="J37" i="2"/>
  <c r="AX56" i="1" s="1"/>
  <c r="BI546" i="2"/>
  <c r="BH546" i="2"/>
  <c r="BG546" i="2"/>
  <c r="BF546" i="2"/>
  <c r="T546" i="2"/>
  <c r="T545" i="2"/>
  <c r="R546" i="2"/>
  <c r="R545" i="2" s="1"/>
  <c r="P546" i="2"/>
  <c r="P545" i="2"/>
  <c r="BI541" i="2"/>
  <c r="BH541" i="2"/>
  <c r="BG541" i="2"/>
  <c r="BF541" i="2"/>
  <c r="T541" i="2"/>
  <c r="R541" i="2"/>
  <c r="P541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T531" i="2"/>
  <c r="R532" i="2"/>
  <c r="R531" i="2" s="1"/>
  <c r="P532" i="2"/>
  <c r="P531" i="2"/>
  <c r="BI527" i="2"/>
  <c r="BH527" i="2"/>
  <c r="BG527" i="2"/>
  <c r="BF527" i="2"/>
  <c r="T527" i="2"/>
  <c r="R527" i="2"/>
  <c r="P527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9" i="2"/>
  <c r="BH519" i="2"/>
  <c r="BG519" i="2"/>
  <c r="BF519" i="2"/>
  <c r="T519" i="2"/>
  <c r="R519" i="2"/>
  <c r="P519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5" i="2"/>
  <c r="BH505" i="2"/>
  <c r="BG505" i="2"/>
  <c r="BF505" i="2"/>
  <c r="T505" i="2"/>
  <c r="R505" i="2"/>
  <c r="P505" i="2"/>
  <c r="BI501" i="2"/>
  <c r="BH501" i="2"/>
  <c r="BG501" i="2"/>
  <c r="BF501" i="2"/>
  <c r="T501" i="2"/>
  <c r="R501" i="2"/>
  <c r="P501" i="2"/>
  <c r="BI493" i="2"/>
  <c r="BH493" i="2"/>
  <c r="BG493" i="2"/>
  <c r="BF493" i="2"/>
  <c r="T493" i="2"/>
  <c r="R493" i="2"/>
  <c r="P493" i="2"/>
  <c r="BI489" i="2"/>
  <c r="BH489" i="2"/>
  <c r="BG489" i="2"/>
  <c r="BF489" i="2"/>
  <c r="T489" i="2"/>
  <c r="R489" i="2"/>
  <c r="P489" i="2"/>
  <c r="BI481" i="2"/>
  <c r="BH481" i="2"/>
  <c r="BG481" i="2"/>
  <c r="BF481" i="2"/>
  <c r="T481" i="2"/>
  <c r="R481" i="2"/>
  <c r="P481" i="2"/>
  <c r="BI476" i="2"/>
  <c r="BH476" i="2"/>
  <c r="BG476" i="2"/>
  <c r="BF476" i="2"/>
  <c r="T476" i="2"/>
  <c r="R476" i="2"/>
  <c r="P476" i="2"/>
  <c r="BI472" i="2"/>
  <c r="BH472" i="2"/>
  <c r="BG472" i="2"/>
  <c r="BF472" i="2"/>
  <c r="T472" i="2"/>
  <c r="T471" i="2"/>
  <c r="R472" i="2"/>
  <c r="R471" i="2" s="1"/>
  <c r="P472" i="2"/>
  <c r="P471" i="2"/>
  <c r="BI467" i="2"/>
  <c r="BH467" i="2"/>
  <c r="BG467" i="2"/>
  <c r="BF467" i="2"/>
  <c r="T467" i="2"/>
  <c r="R467" i="2"/>
  <c r="P467" i="2"/>
  <c r="BI462" i="2"/>
  <c r="BH462" i="2"/>
  <c r="BG462" i="2"/>
  <c r="BF462" i="2"/>
  <c r="T462" i="2"/>
  <c r="R462" i="2"/>
  <c r="P462" i="2"/>
  <c r="BI458" i="2"/>
  <c r="BH458" i="2"/>
  <c r="BG458" i="2"/>
  <c r="BF458" i="2"/>
  <c r="T458" i="2"/>
  <c r="R458" i="2"/>
  <c r="P458" i="2"/>
  <c r="BI454" i="2"/>
  <c r="BH454" i="2"/>
  <c r="BG454" i="2"/>
  <c r="BF454" i="2"/>
  <c r="T454" i="2"/>
  <c r="R454" i="2"/>
  <c r="P454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4" i="2"/>
  <c r="BH434" i="2"/>
  <c r="BG434" i="2"/>
  <c r="BF434" i="2"/>
  <c r="T434" i="2"/>
  <c r="R434" i="2"/>
  <c r="P434" i="2"/>
  <c r="BI433" i="2"/>
  <c r="BH433" i="2"/>
  <c r="BG433" i="2"/>
  <c r="BF433" i="2"/>
  <c r="T433" i="2"/>
  <c r="R433" i="2"/>
  <c r="P433" i="2"/>
  <c r="BI428" i="2"/>
  <c r="BH428" i="2"/>
  <c r="BG428" i="2"/>
  <c r="BF428" i="2"/>
  <c r="T428" i="2"/>
  <c r="T427" i="2"/>
  <c r="R428" i="2"/>
  <c r="R427" i="2"/>
  <c r="P428" i="2"/>
  <c r="P427" i="2"/>
  <c r="BI424" i="2"/>
  <c r="BH424" i="2"/>
  <c r="BG424" i="2"/>
  <c r="BF424" i="2"/>
  <c r="T424" i="2"/>
  <c r="T423" i="2"/>
  <c r="R424" i="2"/>
  <c r="R423" i="2"/>
  <c r="P424" i="2"/>
  <c r="P42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1" i="2"/>
  <c r="BH391" i="2"/>
  <c r="BG391" i="2"/>
  <c r="BF391" i="2"/>
  <c r="T391" i="2"/>
  <c r="R391" i="2"/>
  <c r="P391" i="2"/>
  <c r="BI386" i="2"/>
  <c r="BH386" i="2"/>
  <c r="BG386" i="2"/>
  <c r="BF386" i="2"/>
  <c r="T386" i="2"/>
  <c r="R386" i="2"/>
  <c r="P386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J99" i="2"/>
  <c r="J98" i="2"/>
  <c r="F98" i="2"/>
  <c r="F96" i="2"/>
  <c r="E94" i="2"/>
  <c r="J59" i="2"/>
  <c r="J58" i="2"/>
  <c r="F58" i="2"/>
  <c r="F56" i="2"/>
  <c r="E54" i="2"/>
  <c r="J20" i="2"/>
  <c r="E20" i="2"/>
  <c r="F59" i="2"/>
  <c r="J19" i="2"/>
  <c r="J14" i="2"/>
  <c r="J96" i="2"/>
  <c r="E7" i="2"/>
  <c r="E90" i="2" s="1"/>
  <c r="L50" i="1"/>
  <c r="AM50" i="1"/>
  <c r="AM49" i="1"/>
  <c r="L49" i="1"/>
  <c r="AM47" i="1"/>
  <c r="L47" i="1"/>
  <c r="L45" i="1"/>
  <c r="L44" i="1"/>
  <c r="BK532" i="2"/>
  <c r="J400" i="2"/>
  <c r="J279" i="2"/>
  <c r="J186" i="2"/>
  <c r="BK515" i="2"/>
  <c r="J415" i="2"/>
  <c r="BK148" i="2"/>
  <c r="BK405" i="2"/>
  <c r="BK308" i="2"/>
  <c r="BK196" i="2"/>
  <c r="J472" i="2"/>
  <c r="J364" i="2"/>
  <c r="J275" i="2"/>
  <c r="BK184" i="2"/>
  <c r="BK527" i="2"/>
  <c r="J442" i="2"/>
  <c r="J338" i="2"/>
  <c r="BK257" i="2"/>
  <c r="BK176" i="2"/>
  <c r="BK467" i="2"/>
  <c r="BK249" i="2"/>
  <c r="J515" i="2"/>
  <c r="J409" i="2"/>
  <c r="BK302" i="2"/>
  <c r="BK210" i="2"/>
  <c r="J527" i="2"/>
  <c r="BK382" i="2"/>
  <c r="J297" i="2"/>
  <c r="BK207" i="2"/>
  <c r="J109" i="2"/>
  <c r="BK476" i="2"/>
  <c r="J360" i="2"/>
  <c r="J258" i="2"/>
  <c r="J184" i="2"/>
  <c r="BK505" i="2"/>
  <c r="BK419" i="2"/>
  <c r="BK319" i="2"/>
  <c r="J105" i="2"/>
  <c r="BK413" i="2"/>
  <c r="BK312" i="2"/>
  <c r="J214" i="2"/>
  <c r="J532" i="2"/>
  <c r="BK372" i="2"/>
  <c r="BK285" i="2"/>
  <c r="BK200" i="2"/>
  <c r="J537" i="2"/>
  <c r="BK438" i="2"/>
  <c r="J349" i="2"/>
  <c r="J225" i="2"/>
  <c r="J160" i="2"/>
  <c r="BK481" i="2"/>
  <c r="BK325" i="2"/>
  <c r="BK140" i="2"/>
  <c r="BK450" i="2"/>
  <c r="BK342" i="2"/>
  <c r="BK218" i="2"/>
  <c r="J454" i="2"/>
  <c r="BK351" i="2"/>
  <c r="BK230" i="2"/>
  <c r="J152" i="2"/>
  <c r="J501" i="2"/>
  <c r="J329" i="2"/>
  <c r="J238" i="2"/>
  <c r="BK434" i="2"/>
  <c r="BK321" i="2"/>
  <c r="J222" i="2"/>
  <c r="BK541" i="2"/>
  <c r="J450" i="2"/>
  <c r="BK345" i="2"/>
  <c r="BK258" i="2"/>
  <c r="J122" i="2"/>
  <c r="J481" i="2"/>
  <c r="J380" i="2"/>
  <c r="J308" i="2"/>
  <c r="BK222" i="2"/>
  <c r="J128" i="2"/>
  <c r="J438" i="2"/>
  <c r="BK279" i="2"/>
  <c r="BK109" i="2"/>
  <c r="J433" i="2"/>
  <c r="BK386" i="2"/>
  <c r="J245" i="2"/>
  <c r="BK537" i="2"/>
  <c r="J419" i="2"/>
  <c r="J333" i="2"/>
  <c r="J253" i="2"/>
  <c r="J140" i="2"/>
  <c r="J509" i="2"/>
  <c r="J396" i="2"/>
  <c r="BK293" i="2"/>
  <c r="J196" i="2"/>
  <c r="J113" i="2"/>
  <c r="BK433" i="2"/>
  <c r="BK241" i="2"/>
  <c r="J505" i="2"/>
  <c r="J391" i="2"/>
  <c r="J293" i="2"/>
  <c r="J180" i="2"/>
  <c r="J467" i="2"/>
  <c r="J351" i="2"/>
  <c r="BK269" i="2"/>
  <c r="BK152" i="2"/>
  <c r="J513" i="2"/>
  <c r="BK409" i="2"/>
  <c r="J312" i="2"/>
  <c r="BK238" i="2"/>
  <c r="BK134" i="2"/>
  <c r="BK442" i="2"/>
  <c r="BK273" i="2"/>
  <c r="BK113" i="2"/>
  <c r="BK424" i="2"/>
  <c r="BK314" i="2"/>
  <c r="J234" i="2"/>
  <c r="AS55" i="1"/>
  <c r="BK489" i="2"/>
  <c r="BK329" i="2"/>
  <c r="J249" i="2"/>
  <c r="J172" i="2"/>
  <c r="BK447" i="2"/>
  <c r="J321" i="2"/>
  <c r="J118" i="2"/>
  <c r="BK454" i="2"/>
  <c r="J356" i="2"/>
  <c r="J265" i="2"/>
  <c r="BK105" i="2"/>
  <c r="BK400" i="2"/>
  <c r="J325" i="2"/>
  <c r="BK245" i="2"/>
  <c r="BK144" i="2"/>
  <c r="BK511" i="2"/>
  <c r="J405" i="2"/>
  <c r="BK234" i="2"/>
  <c r="BK156" i="2"/>
  <c r="J489" i="2"/>
  <c r="BK360" i="2"/>
  <c r="J134" i="2"/>
  <c r="J447" i="2"/>
  <c r="J368" i="2"/>
  <c r="BK283" i="2"/>
  <c r="J168" i="2"/>
  <c r="BK462" i="2"/>
  <c r="BK368" i="2"/>
  <c r="J283" i="2"/>
  <c r="BK160" i="2"/>
  <c r="J523" i="2"/>
  <c r="BK458" i="2"/>
  <c r="J345" i="2"/>
  <c r="J241" i="2"/>
  <c r="J148" i="2"/>
  <c r="J443" i="2"/>
  <c r="BK265" i="2"/>
  <c r="BK122" i="2"/>
  <c r="BK443" i="2"/>
  <c r="BK338" i="2"/>
  <c r="J230" i="2"/>
  <c r="J521" i="2"/>
  <c r="BK391" i="2"/>
  <c r="J342" i="2"/>
  <c r="J210" i="2"/>
  <c r="BK546" i="2"/>
  <c r="J462" i="2"/>
  <c r="BK376" i="2"/>
  <c r="BK253" i="2"/>
  <c r="BK180" i="2"/>
  <c r="J511" i="2"/>
  <c r="BK364" i="2"/>
  <c r="J262" i="2"/>
  <c r="BK521" i="2"/>
  <c r="J376" i="2"/>
  <c r="BK275" i="2"/>
  <c r="BK193" i="2"/>
  <c r="J413" i="2"/>
  <c r="BK297" i="2"/>
  <c r="J207" i="2"/>
  <c r="BK118" i="2"/>
  <c r="J434" i="2"/>
  <c r="J269" i="2"/>
  <c r="BK509" i="2"/>
  <c r="J382" i="2"/>
  <c r="J289" i="2"/>
  <c r="J176" i="2"/>
  <c r="BK523" i="2"/>
  <c r="BK380" i="2"/>
  <c r="BK295" i="2"/>
  <c r="J203" i="2"/>
  <c r="J546" i="2"/>
  <c r="BK472" i="2"/>
  <c r="BK356" i="2"/>
  <c r="BK289" i="2"/>
  <c r="J193" i="2"/>
  <c r="BK513" i="2"/>
  <c r="J424" i="2"/>
  <c r="BK203" i="2"/>
  <c r="BK493" i="2"/>
  <c r="J319" i="2"/>
  <c r="BK225" i="2"/>
  <c r="J519" i="2"/>
  <c r="BK349" i="2"/>
  <c r="BK262" i="2"/>
  <c r="BK186" i="2"/>
  <c r="J541" i="2"/>
  <c r="BK415" i="2"/>
  <c r="J314" i="2"/>
  <c r="J218" i="2"/>
  <c r="BK168" i="2"/>
  <c r="J476" i="2"/>
  <c r="BK333" i="2"/>
  <c r="J156" i="2"/>
  <c r="J458" i="2"/>
  <c r="J372" i="2"/>
  <c r="J273" i="2"/>
  <c r="J144" i="2"/>
  <c r="J428" i="2"/>
  <c r="J302" i="2"/>
  <c r="J257" i="2"/>
  <c r="BK128" i="2"/>
  <c r="J493" i="2"/>
  <c r="J386" i="2"/>
  <c r="J285" i="2"/>
  <c r="J200" i="2"/>
  <c r="BK519" i="2"/>
  <c r="BK428" i="2"/>
  <c r="BK214" i="2"/>
  <c r="BK501" i="2"/>
  <c r="BK396" i="2"/>
  <c r="J295" i="2"/>
  <c r="BK172" i="2"/>
  <c r="P104" i="2" l="1"/>
  <c r="BK229" i="2"/>
  <c r="J229" i="2"/>
  <c r="J66" i="2"/>
  <c r="BK296" i="2"/>
  <c r="J296" i="2" s="1"/>
  <c r="J67" i="2" s="1"/>
  <c r="BK344" i="2"/>
  <c r="J344" i="2" s="1"/>
  <c r="J68" i="2" s="1"/>
  <c r="BK404" i="2"/>
  <c r="J404" i="2"/>
  <c r="J69" i="2" s="1"/>
  <c r="R432" i="2"/>
  <c r="R475" i="2"/>
  <c r="R474" i="2"/>
  <c r="T508" i="2"/>
  <c r="BK536" i="2"/>
  <c r="J536" i="2"/>
  <c r="J79" i="2"/>
  <c r="T104" i="2"/>
  <c r="P229" i="2"/>
  <c r="P296" i="2"/>
  <c r="P344" i="2"/>
  <c r="R404" i="2"/>
  <c r="T432" i="2"/>
  <c r="P475" i="2"/>
  <c r="P474" i="2"/>
  <c r="R508" i="2"/>
  <c r="R507" i="2" s="1"/>
  <c r="R536" i="2"/>
  <c r="R104" i="2"/>
  <c r="R229" i="2"/>
  <c r="T296" i="2"/>
  <c r="T344" i="2"/>
  <c r="P404" i="2"/>
  <c r="P432" i="2"/>
  <c r="T475" i="2"/>
  <c r="T474" i="2"/>
  <c r="P508" i="2"/>
  <c r="T536" i="2"/>
  <c r="BK104" i="2"/>
  <c r="J104" i="2" s="1"/>
  <c r="J65" i="2" s="1"/>
  <c r="T229" i="2"/>
  <c r="R296" i="2"/>
  <c r="R344" i="2"/>
  <c r="T404" i="2"/>
  <c r="BK432" i="2"/>
  <c r="J432" i="2" s="1"/>
  <c r="J72" i="2" s="1"/>
  <c r="BK475" i="2"/>
  <c r="J475" i="2"/>
  <c r="J75" i="2" s="1"/>
  <c r="BK508" i="2"/>
  <c r="J508" i="2"/>
  <c r="J77" i="2"/>
  <c r="P536" i="2"/>
  <c r="BK423" i="2"/>
  <c r="J423" i="2"/>
  <c r="J70" i="2"/>
  <c r="BK545" i="2"/>
  <c r="J545" i="2" s="1"/>
  <c r="J80" i="2" s="1"/>
  <c r="BK427" i="2"/>
  <c r="J427" i="2" s="1"/>
  <c r="J71" i="2" s="1"/>
  <c r="BK471" i="2"/>
  <c r="J471" i="2"/>
  <c r="J73" i="2" s="1"/>
  <c r="BK531" i="2"/>
  <c r="J531" i="2"/>
  <c r="J78" i="2"/>
  <c r="J56" i="2"/>
  <c r="F99" i="2"/>
  <c r="BE109" i="2"/>
  <c r="BE118" i="2"/>
  <c r="BE134" i="2"/>
  <c r="BE148" i="2"/>
  <c r="BE152" i="2"/>
  <c r="BE184" i="2"/>
  <c r="BE200" i="2"/>
  <c r="BE203" i="2"/>
  <c r="BE238" i="2"/>
  <c r="BE245" i="2"/>
  <c r="BE253" i="2"/>
  <c r="BE258" i="2"/>
  <c r="BE285" i="2"/>
  <c r="BE297" i="2"/>
  <c r="BE325" i="2"/>
  <c r="BE329" i="2"/>
  <c r="BE349" i="2"/>
  <c r="BE360" i="2"/>
  <c r="BE380" i="2"/>
  <c r="BE391" i="2"/>
  <c r="BE396" i="2"/>
  <c r="BE409" i="2"/>
  <c r="BE415" i="2"/>
  <c r="BE462" i="2"/>
  <c r="BE467" i="2"/>
  <c r="BE472" i="2"/>
  <c r="BE481" i="2"/>
  <c r="BE511" i="2"/>
  <c r="BE513" i="2"/>
  <c r="BE515" i="2"/>
  <c r="BE122" i="2"/>
  <c r="BE128" i="2"/>
  <c r="BE140" i="2"/>
  <c r="BE160" i="2"/>
  <c r="BE168" i="2"/>
  <c r="BE180" i="2"/>
  <c r="BE186" i="2"/>
  <c r="BE196" i="2"/>
  <c r="BE207" i="2"/>
  <c r="BE218" i="2"/>
  <c r="BE222" i="2"/>
  <c r="BE230" i="2"/>
  <c r="BE257" i="2"/>
  <c r="BE342" i="2"/>
  <c r="BE345" i="2"/>
  <c r="BE351" i="2"/>
  <c r="BE450" i="2"/>
  <c r="BE458" i="2"/>
  <c r="BE509" i="2"/>
  <c r="E50" i="2"/>
  <c r="BE105" i="2"/>
  <c r="BE176" i="2"/>
  <c r="BE241" i="2"/>
  <c r="BE265" i="2"/>
  <c r="BE269" i="2"/>
  <c r="BE279" i="2"/>
  <c r="BE283" i="2"/>
  <c r="BE289" i="2"/>
  <c r="BE302" i="2"/>
  <c r="BE312" i="2"/>
  <c r="BE321" i="2"/>
  <c r="BE333" i="2"/>
  <c r="BE338" i="2"/>
  <c r="BE364" i="2"/>
  <c r="BE368" i="2"/>
  <c r="BE372" i="2"/>
  <c r="BE382" i="2"/>
  <c r="BE400" i="2"/>
  <c r="BE405" i="2"/>
  <c r="BE424" i="2"/>
  <c r="BE447" i="2"/>
  <c r="BE501" i="2"/>
  <c r="BE519" i="2"/>
  <c r="BE521" i="2"/>
  <c r="BE527" i="2"/>
  <c r="BE532" i="2"/>
  <c r="BE541" i="2"/>
  <c r="BE546" i="2"/>
  <c r="BE113" i="2"/>
  <c r="BE144" i="2"/>
  <c r="BE156" i="2"/>
  <c r="BE172" i="2"/>
  <c r="BE193" i="2"/>
  <c r="BE210" i="2"/>
  <c r="BE214" i="2"/>
  <c r="BE225" i="2"/>
  <c r="BE234" i="2"/>
  <c r="BE249" i="2"/>
  <c r="BE262" i="2"/>
  <c r="BE273" i="2"/>
  <c r="BE275" i="2"/>
  <c r="BE293" i="2"/>
  <c r="BE295" i="2"/>
  <c r="BE308" i="2"/>
  <c r="BE314" i="2"/>
  <c r="BE319" i="2"/>
  <c r="BE356" i="2"/>
  <c r="BE376" i="2"/>
  <c r="BE386" i="2"/>
  <c r="BE413" i="2"/>
  <c r="BE419" i="2"/>
  <c r="BE428" i="2"/>
  <c r="BE433" i="2"/>
  <c r="BE434" i="2"/>
  <c r="BE438" i="2"/>
  <c r="BE442" i="2"/>
  <c r="BE443" i="2"/>
  <c r="BE454" i="2"/>
  <c r="BE476" i="2"/>
  <c r="BE489" i="2"/>
  <c r="BE493" i="2"/>
  <c r="BE505" i="2"/>
  <c r="BE523" i="2"/>
  <c r="BE537" i="2"/>
  <c r="J36" i="2"/>
  <c r="AW56" i="1" s="1"/>
  <c r="F39" i="2"/>
  <c r="BD56" i="1"/>
  <c r="BD55" i="1" s="1"/>
  <c r="BD54" i="1" s="1"/>
  <c r="W33" i="1" s="1"/>
  <c r="F38" i="2"/>
  <c r="BC56" i="1" s="1"/>
  <c r="BC55" i="1" s="1"/>
  <c r="BC54" i="1" s="1"/>
  <c r="W32" i="1" s="1"/>
  <c r="F36" i="2"/>
  <c r="BA56" i="1" s="1"/>
  <c r="BA55" i="1" s="1"/>
  <c r="AW55" i="1" s="1"/>
  <c r="AS54" i="1"/>
  <c r="F37" i="2"/>
  <c r="BB56" i="1"/>
  <c r="BB55" i="1"/>
  <c r="BB54" i="1"/>
  <c r="W31" i="1" s="1"/>
  <c r="P507" i="2" l="1"/>
  <c r="T507" i="2"/>
  <c r="T103" i="2"/>
  <c r="T102" i="2"/>
  <c r="R103" i="2"/>
  <c r="R102" i="2"/>
  <c r="P103" i="2"/>
  <c r="P102" i="2"/>
  <c r="AU56" i="1" s="1"/>
  <c r="AU55" i="1" s="1"/>
  <c r="AU54" i="1" s="1"/>
  <c r="BK507" i="2"/>
  <c r="J507" i="2"/>
  <c r="J76" i="2"/>
  <c r="BK474" i="2"/>
  <c r="J474" i="2"/>
  <c r="J74" i="2"/>
  <c r="BK103" i="2"/>
  <c r="J103" i="2" s="1"/>
  <c r="J64" i="2" s="1"/>
  <c r="AX54" i="1"/>
  <c r="AX55" i="1"/>
  <c r="AY54" i="1"/>
  <c r="F35" i="2"/>
  <c r="AZ56" i="1"/>
  <c r="AZ55" i="1"/>
  <c r="AV55" i="1" s="1"/>
  <c r="AT55" i="1" s="1"/>
  <c r="BA54" i="1"/>
  <c r="W30" i="1"/>
  <c r="J35" i="2"/>
  <c r="AV56" i="1" s="1"/>
  <c r="AT56" i="1" s="1"/>
  <c r="AY55" i="1"/>
  <c r="BK102" i="2" l="1"/>
  <c r="J102" i="2"/>
  <c r="J63" i="2"/>
  <c r="AZ54" i="1"/>
  <c r="W29" i="1" s="1"/>
  <c r="AW54" i="1"/>
  <c r="AK30" i="1"/>
  <c r="J32" i="2" l="1"/>
  <c r="AG56" i="1"/>
  <c r="AG55" i="1"/>
  <c r="AG54" i="1"/>
  <c r="AK26" i="1" s="1"/>
  <c r="AK35" i="1" s="1"/>
  <c r="AV54" i="1"/>
  <c r="AK29" i="1"/>
  <c r="AN55" i="1" l="1"/>
  <c r="J41" i="2"/>
  <c r="AN56" i="1"/>
  <c r="AT54" i="1"/>
  <c r="AN54" i="1" l="1"/>
</calcChain>
</file>

<file path=xl/sharedStrings.xml><?xml version="1.0" encoding="utf-8"?>
<sst xmlns="http://schemas.openxmlformats.org/spreadsheetml/2006/main" count="4917" uniqueCount="1028">
  <si>
    <t>Export Komplet</t>
  </si>
  <si>
    <t>VZ</t>
  </si>
  <si>
    <t>2.0</t>
  </si>
  <si>
    <t>ZAMOK</t>
  </si>
  <si>
    <t>False</t>
  </si>
  <si>
    <t>{aeab5d52-ca42-4f33-9479-44b775c240d5}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</si>
  <si>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</si>
  <si>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</si>
  <si>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</si>
  <si>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</si>
  <si>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</si>
  <si>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</si>
  <si>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</si>
  <si>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</si>
  <si>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0997-22/3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</si>
  <si>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</si>
  <si>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</si>
  <si>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H-park Hanušovice - I.etapa 2022</t>
  </si>
  <si>
    <t>KSO:</t>
  </si>
  <si>
    <t/>
  </si>
  <si>
    <t>CC-CZ:</t>
  </si>
  <si>
    <t>Místo:</t>
  </si>
  <si>
    <t>Hanušovice</t>
  </si>
  <si>
    <t>Datum:</t>
  </si>
  <si>
    <t>28. 2. 2022</t>
  </si>
  <si>
    <t>Zadavatel:</t>
  </si>
  <si>
    <t>IČ:</t>
  </si>
  <si>
    <t>00302546</t>
  </si>
  <si>
    <t>Město Hanušovice</t>
  </si>
  <si>
    <t>DIČ:</t>
  </si>
  <si>
    <t>CZ00302546</t>
  </si>
  <si>
    <t>Uchazeč:</t>
  </si>
  <si>
    <t>Vyplň údaj</t>
  </si>
  <si>
    <t>Projektant:</t>
  </si>
  <si>
    <t>27821251</t>
  </si>
  <si>
    <t>Cekr CZ s.r.o.</t>
  </si>
  <si>
    <t>CZ27821251</t>
  </si>
  <si>
    <t>True</t>
  </si>
  <si>
    <t>Zpracovatel:</t>
  </si>
  <si>
    <t>Jan Zamykal, CS ÚRS 2022 01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</si>
  <si>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</si>
  <si>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</si>
  <si>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</si>
  <si>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</si>
  <si>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</si>
  <si>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</si>
  <si>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</si>
  <si>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</si>
  <si>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</si>
  <si>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</si>
  <si>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</si>
  <si>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</si>
  <si>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</si>
  <si>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</si>
  <si>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</si>
  <si>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</si>
  <si>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</si>
  <si>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</si>
  <si>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</si>
  <si>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</si>
  <si>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</si>
  <si>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</si>
  <si>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</si>
  <si>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</si>
  <si>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</si>
  <si>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</si>
  <si>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</si>
  <si>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</si>
  <si>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</si>
  <si>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</si>
  <si>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</si>
  <si>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</si>
  <si>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</si>
  <si>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</si>
  <si>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</si>
  <si>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</si>
  <si>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</si>
  <si>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</si>
  <si>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</si>
  <si>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</si>
  <si>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06</t>
  </si>
  <si>
    <t>Objekty pozemních komunikací, lávka pro pěší</t>
  </si>
  <si>
    <t>STA</t>
  </si>
  <si>
    <t>1</t>
  </si>
  <si>
    <t>{46dec8f9-cd09-482d-a69a-6016aa9b0354}</t>
  </si>
  <si>
    <t>2</t>
  </si>
  <si>
    <t>/</t>
  </si>
  <si>
    <t>SO 06.2</t>
  </si>
  <si>
    <t>lávka pro pěší</t>
  </si>
  <si>
    <t>Soupis</t>
  </si>
  <si>
    <t>{74bf0e7e-9f3e-4a5f-9294-ba03553b7c8c}</t>
  </si>
  <si>
    <t>KRYCÍ LIST SOUPISU PRACÍ</t>
  </si>
  <si>
    <t>Objekt:</t>
  </si>
  <si>
    <t>SO 06 - Objekty pozemních komunikací, lávka pro pěší</t>
  </si>
  <si>
    <t>Soupis:</t>
  </si>
  <si>
    <t>SO 06.2 - lávka pro pěší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</si>
  <si>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</si>
  <si>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</si>
  <si>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</si>
  <si>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</si>
  <si>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</si>
  <si>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</si>
  <si>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</si>
  <si>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</si>
  <si>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</si>
  <si>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</si>
  <si>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</si>
  <si>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</si>
  <si>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</si>
  <si>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</si>
  <si>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</si>
  <si>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</si>
  <si>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</si>
  <si>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</si>
  <si>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</si>
  <si>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</si>
  <si>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</si>
  <si>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</si>
  <si>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</si>
  <si>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</si>
  <si>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</si>
  <si>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</si>
  <si>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</si>
  <si>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</si>
  <si>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</si>
  <si>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</si>
  <si>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</si>
  <si>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</si>
  <si>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</si>
  <si>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</si>
  <si>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</si>
  <si>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</si>
  <si>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</si>
  <si>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</si>
  <si>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</si>
  <si>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</si>
  <si>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</si>
  <si>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</si>
  <si>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2022 01</t>
  </si>
  <si>
    <t>4</t>
  </si>
  <si>
    <t>-519992898</t>
  </si>
  <si>
    <t>Online PSC</t>
  </si>
  <si>
    <t>https://podminky.urs.cz/item/CS_URS_2022_01/115101201</t>
  </si>
  <si>
    <t>VV</t>
  </si>
  <si>
    <t>"čerpání vody vč. záložního čerpadla" 2*10*8,0</t>
  </si>
  <si>
    <t>Součet</t>
  </si>
  <si>
    <t>115101301</t>
  </si>
  <si>
    <t>Pohotovost záložní čerpací soupravy pro dopravní výšku do 10 m s uvažovaným průměrným přítokem do 500 l/min</t>
  </si>
  <si>
    <t>den</t>
  </si>
  <si>
    <t>-1992636660</t>
  </si>
  <si>
    <t>https://podminky.urs.cz/item/CS_URS_2022_01/115101301</t>
  </si>
  <si>
    <t>"záložní čerpadlo" 160</t>
  </si>
  <si>
    <t>3</t>
  </si>
  <si>
    <t>122251102</t>
  </si>
  <si>
    <t>Odkopávky a prokopávky nezapažené strojně v hornině třídy těžitelnosti I skupiny 3 přes 20 do 50 m3</t>
  </si>
  <si>
    <t>m3</t>
  </si>
  <si>
    <t>-537422939</t>
  </si>
  <si>
    <t>https://podminky.urs.cz/item/CS_URS_2022_01/122251102</t>
  </si>
  <si>
    <t>"odkopávky  pro kamennou dlažbu na březích koryta" 0,35*(16,46+10,31)</t>
  </si>
  <si>
    <t>"odkopávky pro přechod z rovnaniny z lom. kamene" 0,55*(10,29+10,73+14,16+12,45)</t>
  </si>
  <si>
    <t>131251100</t>
  </si>
  <si>
    <t>Hloubení nezapažených jam a zářezů strojně s urovnáním dna do předepsaného profilu a spádu v hornině třídy těžitelnosti I skupiny 3 do 20 m3</t>
  </si>
  <si>
    <t>1840299805</t>
  </si>
  <si>
    <t>https://podminky.urs.cz/item/CS_URS_2022_01/131251100</t>
  </si>
  <si>
    <t>"zřízení čerpacích jímek prům. 70cm, hl. 1,5m" 2*3,14*0,35*0,35*1,5</t>
  </si>
  <si>
    <t>5</t>
  </si>
  <si>
    <t>131251104</t>
  </si>
  <si>
    <t>Hloubení nezapažených jam a zářezů strojně s urovnáním dna do předepsaného profilu a spádu v hornině třídy těžitelnosti I skupiny 3 přes 100 do 500 m3</t>
  </si>
  <si>
    <t>2051791379</t>
  </si>
  <si>
    <t>https://podminky.urs.cz/item/CS_URS_2022_01/131251104</t>
  </si>
  <si>
    <t xml:space="preserve">"hloubení jam pro základy nové lávky, cca 70% v hor. tř. 3" </t>
  </si>
  <si>
    <t>"OP1" 19,64*10,0*0,7</t>
  </si>
  <si>
    <t>"OP2" 15,59*8,5*0,7</t>
  </si>
  <si>
    <t>6</t>
  </si>
  <si>
    <t>131351104</t>
  </si>
  <si>
    <t>Hloubení nezapažených jam a zářezů strojně s urovnáním dna do předepsaného profilu a spádu v hornině třídy těžitelnosti II skupiny 4 přes 100 do 500 m3</t>
  </si>
  <si>
    <t>-1812385910</t>
  </si>
  <si>
    <t>https://podminky.urs.cz/item/CS_URS_2022_01/131351104</t>
  </si>
  <si>
    <t xml:space="preserve">"hloubení jam pro základy nové lávky, cca 30% v hor. tř. 4" </t>
  </si>
  <si>
    <t>"OP1" 19,64*10,0*0,3</t>
  </si>
  <si>
    <t>"OP2" 15,59*8,5*0,3</t>
  </si>
  <si>
    <t>7</t>
  </si>
  <si>
    <t>132251101</t>
  </si>
  <si>
    <t>Hloubení nezapažených rýh šířky do 800 mm strojně s urovnáním dna do předepsaného profilu a spádu v hornině třídy těžitelnosti I skupiny 3 do 20 m3</t>
  </si>
  <si>
    <t>-1142940046</t>
  </si>
  <si>
    <t>https://podminky.urs.cz/item/CS_URS_2022_01/132251101</t>
  </si>
  <si>
    <t xml:space="preserve">"hloubení rýh pro příčné a podélné prahy a patku" </t>
  </si>
  <si>
    <t>"OP1" 0,6*0,8*(2,77+3,02+10,84)</t>
  </si>
  <si>
    <t>"OP2" 0,6*0,8*(2,00+1,72+10,81)</t>
  </si>
  <si>
    <t>8</t>
  </si>
  <si>
    <t>151711111</t>
  </si>
  <si>
    <t>Osazení ocelových zápor pro pažení hloubených vykopávek do předem provedených vrtů se zabetonováním spodního konce, s případným obsypem zápory pískem délky od 0 do 8 m</t>
  </si>
  <si>
    <t>m</t>
  </si>
  <si>
    <t>-729008100</t>
  </si>
  <si>
    <t>https://podminky.urs.cz/item/CS_URS_2022_01/151711111</t>
  </si>
  <si>
    <t>"zápory HEB 300 dl. 8m, vzdálenost á 1m" 14*8,0</t>
  </si>
  <si>
    <t>9</t>
  </si>
  <si>
    <t>M</t>
  </si>
  <si>
    <t>13010990</t>
  </si>
  <si>
    <t>ocel profilová jakost S235JR (11 375) průřez HEB 300</t>
  </si>
  <si>
    <t>t</t>
  </si>
  <si>
    <t>1883954378</t>
  </si>
  <si>
    <t>P</t>
  </si>
  <si>
    <t>Poznámka k položce:_x000D_
Hmotnost: 120,00 kg/m</t>
  </si>
  <si>
    <t>"ocel HEB 300, hmotnost 117 kg/m" 112*117/1000</t>
  </si>
  <si>
    <t>10</t>
  </si>
  <si>
    <t>151721111</t>
  </si>
  <si>
    <t>Pažení do ocelových zápor bez ohledu na druh pažin, s odstraněním pažení, hloubky výkopu do 4 m</t>
  </si>
  <si>
    <t>m2</t>
  </si>
  <si>
    <t>1998701086</t>
  </si>
  <si>
    <t>https://podminky.urs.cz/item/CS_URS_2022_01/151721111</t>
  </si>
  <si>
    <t>"pažiny z dřevěných fošen tl. 8cm, dl. 95cm, vč. dodávky a montáže pažin" (3,25*0,95)*13</t>
  </si>
  <si>
    <t>11</t>
  </si>
  <si>
    <t>153111114</t>
  </si>
  <si>
    <t>Úprava ocelových štětovnic pro štětové stěny řezání z terénu, štětovnic zaberaněných příčné</t>
  </si>
  <si>
    <t>kus</t>
  </si>
  <si>
    <t>194069177</t>
  </si>
  <si>
    <t>https://podminky.urs.cz/item/CS_URS_2022_01/153111114</t>
  </si>
  <si>
    <t>"odříznutí zápor HEB 300 na terénu" 14</t>
  </si>
  <si>
    <t>12</t>
  </si>
  <si>
    <t>153125112</t>
  </si>
  <si>
    <t>Odstranění dřevěných stěn nasazených nebo tabulových jakékoliv výšky a tloušťky stěny z terénu s odstraněním vodicích pilot osazených v otvorech</t>
  </si>
  <si>
    <t>1944473268</t>
  </si>
  <si>
    <t>https://podminky.urs.cz/item/CS_URS_2022_01/153125112</t>
  </si>
  <si>
    <t>"odstranění záporového pažení nad terénem" 13,0*3,25</t>
  </si>
  <si>
    <t>13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</si>
  <si>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</si>
  <si>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</si>
  <si>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44803633</t>
  </si>
  <si>
    <t>https://podminky.urs.cz/item/CS_URS_2022_01/162751117</t>
  </si>
  <si>
    <t xml:space="preserve">"odvoz přebytečné zeminy na skládku VZD 20 km" </t>
  </si>
  <si>
    <t>"z hloubení jam" 1,154+328,915</t>
  </si>
  <si>
    <t>"z hloubení rýh" 14,956</t>
  </si>
  <si>
    <t>"z odkopávek" 35,567</t>
  </si>
  <si>
    <t>"materiál z vrtů pilot" 0,795+14,07</t>
  </si>
  <si>
    <t>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</si>
  <si>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</si>
  <si>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</si>
  <si>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442795505</t>
  </si>
  <si>
    <t>https://podminky.urs.cz/item/CS_URS_2022_01/162751119</t>
  </si>
  <si>
    <t>"příplatek za zvětšený přesun odvozu na skládku VZD 17 km" 395,457*7</t>
  </si>
  <si>
    <t>171153101</t>
  </si>
  <si>
    <t>Zemní hrázky přívodních a odpadních melioračních kanálů zhutňované po vrstvách tloušťky 200 mm s přemístěním sypaniny do 20 m nebo s jejím přehozením do 3 m z hornin třídy těžitelnosti I a II, skupiny 1 až 4</t>
  </si>
  <si>
    <t>615923524</t>
  </si>
  <si>
    <t>https://podminky.urs.cz/item/CS_URS_2022_01/171153101</t>
  </si>
  <si>
    <t>"podélné hrázkování pro provedení příčného betonového a kamenného prahu" ((16,5+16)*0,3*0,6)*2</t>
  </si>
  <si>
    <t>16</t>
  </si>
  <si>
    <t>58337310.P</t>
  </si>
  <si>
    <t>štěrkopísek frakce 0/4, písek pytlovaný protipovodňový 60x30cm</t>
  </si>
  <si>
    <t>957884420</t>
  </si>
  <si>
    <t>Poznámka k položce:_x000D_
Firemní položka.</t>
  </si>
  <si>
    <t>11,7*1,9 "Přepočtené koeficientem množství</t>
  </si>
  <si>
    <t>17</t>
  </si>
  <si>
    <t>171201231</t>
  </si>
  <si>
    <t>Poplatek za uložení stavebního odpadu na recyklační skládce (skládkovné) zeminy a kamení zatříděného do Katalogu odpadů pod kódem 17 05 04</t>
  </si>
  <si>
    <t>2011282985</t>
  </si>
  <si>
    <t>https://podminky.urs.cz/item/CS_URS_2022_01/171201231</t>
  </si>
  <si>
    <t>395,457*1,8 "Přepočtené koeficientem množství</t>
  </si>
  <si>
    <t>18</t>
  </si>
  <si>
    <t>171251201</t>
  </si>
  <si>
    <t>Uložení sypaniny na skládky nebo meziskládky bez hutnění s upravením uložené sypaniny do předepsaného tvaru</t>
  </si>
  <si>
    <t>1356897568</t>
  </si>
  <si>
    <t>https://podminky.urs.cz/item/CS_URS_2022_01/171251201</t>
  </si>
  <si>
    <t>19</t>
  </si>
  <si>
    <t>174151101</t>
  </si>
  <si>
    <t>Zásyp sypaninou z jakékoliv horniny strojně s uložením výkopku ve vrstvách se zhutněním jam, šachet, rýh nebo kolem objektů v těchto vykopávkách</t>
  </si>
  <si>
    <t>-1931785427</t>
  </si>
  <si>
    <t>https://podminky.urs.cz/item/CS_URS_2022_01/174151101</t>
  </si>
  <si>
    <t xml:space="preserve">"zásyp stavebních jam novým materiálem, hutnění na Id=0,85" </t>
  </si>
  <si>
    <t>"před opěrami" 1,23*4,2+1,0*4,2</t>
  </si>
  <si>
    <t>"za opěrami" 4,98*11,6+8,78*9,5</t>
  </si>
  <si>
    <t>"kolem křídel" 2*5,8*5,0+2*5,1*5,0</t>
  </si>
  <si>
    <t>20</t>
  </si>
  <si>
    <t>58344229</t>
  </si>
  <si>
    <t>štěrkodrť frakce 0/125</t>
  </si>
  <si>
    <t>-1230430607</t>
  </si>
  <si>
    <t>259,544*2 "Přepočtené koeficientem množství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</si>
  <si>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</si>
  <si>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</si>
  <si>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2107946960</t>
  </si>
  <si>
    <t>https://podminky.urs.cz/item/CS_URS_2022_01/175151201</t>
  </si>
  <si>
    <t>"ochranný obsyp stojky za opěrami ze štěrkopísku, hutněno na Id=0,85" 0,6*(1,3*2,8+0,8*2,8)</t>
  </si>
  <si>
    <t>22</t>
  </si>
  <si>
    <t>58337344</t>
  </si>
  <si>
    <t>štěrkopísek frakce 0/32</t>
  </si>
  <si>
    <t>1059747739</t>
  </si>
  <si>
    <t>3,528*2 "Přepočtené koeficientem množství</t>
  </si>
  <si>
    <t>23</t>
  </si>
  <si>
    <t>181411132</t>
  </si>
  <si>
    <t>Založení trávníku na půdě předem připravené plochy do 1000 m2 výsevem včetně utažení parkového na svahu přes 1:5 do 1:2</t>
  </si>
  <si>
    <t>-1786878776</t>
  </si>
  <si>
    <t>https://podminky.urs.cz/item/CS_URS_2022_01/181411132</t>
  </si>
  <si>
    <t>"založení trávníku na ohumusovaných plochách" 137,43</t>
  </si>
  <si>
    <t>24</t>
  </si>
  <si>
    <t>00572410</t>
  </si>
  <si>
    <t>osivo směs travní parková</t>
  </si>
  <si>
    <t>kg</t>
  </si>
  <si>
    <t>112081693</t>
  </si>
  <si>
    <t>137,43*0,02 "Přepočtené koeficientem množství</t>
  </si>
  <si>
    <t>25</t>
  </si>
  <si>
    <t>181951112</t>
  </si>
  <si>
    <t>Úprava pláně vyrovnáním výškových rozdílů strojně v hornině třídy těžitelnosti I, skupiny 1 až 3 se zhutněním</t>
  </si>
  <si>
    <t>305561818</t>
  </si>
  <si>
    <t>https://podminky.urs.cz/item/CS_URS_2022_01/181951112</t>
  </si>
  <si>
    <t>"úprava pláně zemního tělesa na Edef2=30MPa" 12,01+9,07</t>
  </si>
  <si>
    <t>26</t>
  </si>
  <si>
    <t>182251101</t>
  </si>
  <si>
    <t>Svahování trvalých svahů do projektovaných profilů strojně s potřebným přemístěním výkopku při svahování násypů v jakékoliv hornině</t>
  </si>
  <si>
    <t>168639450</t>
  </si>
  <si>
    <t>https://podminky.urs.cz/item/CS_URS_2022_01/182251101</t>
  </si>
  <si>
    <t>"vysvahování břehů řeky v místě dotčení" 85,28+74,2</t>
  </si>
  <si>
    <t>27</t>
  </si>
  <si>
    <t>182351123</t>
  </si>
  <si>
    <t>Rozprostření a urovnání ornice ve svahu sklonu přes 1:5 strojně při souvislé ploše přes 100 do 500 m2, tl. vrstvy do 200 mm</t>
  </si>
  <si>
    <t>-1524160148</t>
  </si>
  <si>
    <t>https://podminky.urs.cz/item/CS_URS_2022_01/182351123</t>
  </si>
  <si>
    <t>"ohumusování dotčených ploch v okolí stavby" (37,77+38,45+31,84+29,37)</t>
  </si>
  <si>
    <t>28</t>
  </si>
  <si>
    <t>10364101</t>
  </si>
  <si>
    <t>zemina pro terénní úpravy -  ornice</t>
  </si>
  <si>
    <t>-852154956</t>
  </si>
  <si>
    <t>137,43*0,15*1,8</t>
  </si>
  <si>
    <t>29</t>
  </si>
  <si>
    <t>185804312</t>
  </si>
  <si>
    <t>Zalití rostlin vodou plochy záhonů jednotlivě přes 20 m2</t>
  </si>
  <si>
    <t>63898591</t>
  </si>
  <si>
    <t>https://podminky.urs.cz/item/CS_URS_2022_01/185804312</t>
  </si>
  <si>
    <t>"zalití osetých ploch, spotřeba 20 l/m2, 3x po dobu výstavby" 137,47*0,02*3</t>
  </si>
  <si>
    <t>Zakládání</t>
  </si>
  <si>
    <t>30</t>
  </si>
  <si>
    <t>211521111</t>
  </si>
  <si>
    <t>Výplň kamenivem do rýh odvodňovacích žeber nebo trativodů bez zhutnění, s úpravou povrchu výplně kamenivem hrubým drceným frakce 63 až 125 mm</t>
  </si>
  <si>
    <t>-477660251</t>
  </si>
  <si>
    <t>https://podminky.urs.cz/item/CS_URS_2022_01/211521111</t>
  </si>
  <si>
    <t>"obsyp rubové drenáže lomovým kamenem velikosti do 200mm" 0,4*0,4*2*2,8</t>
  </si>
  <si>
    <t>31</t>
  </si>
  <si>
    <t>211971110</t>
  </si>
  <si>
    <t>Zřízení opláštění výplně z geotextilie odvodňovacích žeber nebo trativodů v rýze nebo zářezu se stěnami šikmými o sklonu do 1:2</t>
  </si>
  <si>
    <t>-530110261</t>
  </si>
  <si>
    <t>https://podminky.urs.cz/item/CS_URS_2022_01/211971110</t>
  </si>
  <si>
    <t>"obalení trativodní trubky geotextilií" 2*5,0*0,6</t>
  </si>
  <si>
    <t>32</t>
  </si>
  <si>
    <t>69311228</t>
  </si>
  <si>
    <t>geotextilie netkaná separační, ochranná, filtrační, drenážní PES 250g/m2</t>
  </si>
  <si>
    <t>1243166617</t>
  </si>
  <si>
    <t>6*1,1845 "Přepočtené koeficientem množství</t>
  </si>
  <si>
    <t>33</t>
  </si>
  <si>
    <t>212312111</t>
  </si>
  <si>
    <t>Lože pro trativody z betonu prostého</t>
  </si>
  <si>
    <t>-1936479492</t>
  </si>
  <si>
    <t>https://podminky.urs.cz/item/CS_URS_2022_01/212312111</t>
  </si>
  <si>
    <t>"lože pod rubovou drenáž - deska z prostého betonu C 25/30-XC2" 0,3*0,7*(2*2,8)</t>
  </si>
  <si>
    <t>34</t>
  </si>
  <si>
    <t>212711112</t>
  </si>
  <si>
    <t>Trativody z trub z prostého betonu bez lože vnitřního průměru trativodek 150 mm</t>
  </si>
  <si>
    <t>-846520586</t>
  </si>
  <si>
    <t>https://podminky.urs.cz/item/CS_URS_2022_01/212711112</t>
  </si>
  <si>
    <t>"drenáž pro odvodnění rubu opěr z HDPE DN 150" 2*5,0</t>
  </si>
  <si>
    <t>35</t>
  </si>
  <si>
    <t>224211114</t>
  </si>
  <si>
    <t>Maloprofilové vrty průběžným sacím vrtáním průměru přes 56 do 93 mm do úklonu 45° v hl 0 až 25 m v hornině tř. III a IV</t>
  </si>
  <si>
    <t>-1833307878</t>
  </si>
  <si>
    <t>https://podminky.urs.cz/item/CS_URS_2022_01/224211114</t>
  </si>
  <si>
    <t>"vrty pro mikropiloty prům. 89 dl. 8m" 16*8,0</t>
  </si>
  <si>
    <t>36</t>
  </si>
  <si>
    <t>226111114</t>
  </si>
  <si>
    <t>Velkoprofilové vrty náběrovým vrtáním svislé nezapažené průměru přes 400 do 450 mm, v hl od 0 do 5 m v hornině tř. IV</t>
  </si>
  <si>
    <t>-312837644</t>
  </si>
  <si>
    <t>https://podminky.urs.cz/item/CS_URS_2022_01/226111114</t>
  </si>
  <si>
    <t>"vývrt pro osazení zápor prům. 400mm s ocel. výpažnicí pro záporové pažení" 14*8,0</t>
  </si>
  <si>
    <t>37</t>
  </si>
  <si>
    <t>14033234</t>
  </si>
  <si>
    <t>trubka ocelová bezešvá hladká tl 10mm ČSN 41 1375.1 D 426mm</t>
  </si>
  <si>
    <t>-482629275</t>
  </si>
  <si>
    <t>38</t>
  </si>
  <si>
    <t>231111111</t>
  </si>
  <si>
    <t>Zřízení výplně pilot bez vytažení pažnic nezapažených nebo zapažených bentonitovou suspenzí svislých z betonu prostého, v hl od 0 do 30 m, při průměru piloty přes 245 do 450 mm</t>
  </si>
  <si>
    <t>-731655498</t>
  </si>
  <si>
    <t>https://podminky.urs.cz/item/CS_URS_2022_01/231111111</t>
  </si>
  <si>
    <t>"výplň vývrtu pod úrovní terénu záporového pažení" 14*4,75</t>
  </si>
  <si>
    <t>39</t>
  </si>
  <si>
    <t>58932314</t>
  </si>
  <si>
    <t>beton C 12/15 kamenivo frakce 0/22</t>
  </si>
  <si>
    <t>-55559111</t>
  </si>
  <si>
    <t>"výplň vývrtu pod úrovní terénu záporového pažení" 3,14*0,2*0,2*14*4,75</t>
  </si>
  <si>
    <t>40</t>
  </si>
  <si>
    <t>273311124</t>
  </si>
  <si>
    <t>Základové konstrukce z betonu prostého desky ve výkopu nebo na hlavách pilot C 12/15</t>
  </si>
  <si>
    <t>-609992917</t>
  </si>
  <si>
    <t>https://podminky.urs.cz/item/CS_URS_2022_01/273311124</t>
  </si>
  <si>
    <t>"podkladní beton z C 12/15-X0 v tl. 15cm" 2*(4,6*4,4*0,15)</t>
  </si>
  <si>
    <t>41</t>
  </si>
  <si>
    <t>273354111</t>
  </si>
  <si>
    <t>Bednění základových konstrukcí desek zřízení</t>
  </si>
  <si>
    <t>-334391479</t>
  </si>
  <si>
    <t>https://podminky.urs.cz/item/CS_URS_2022_01/273354111</t>
  </si>
  <si>
    <t>"bednění pro podkladní beton" ((4,6+4,4)*0,15*2)*2</t>
  </si>
  <si>
    <t>42</t>
  </si>
  <si>
    <t>273354211</t>
  </si>
  <si>
    <t>Bednění základových konstrukcí desek odstranění bednění</t>
  </si>
  <si>
    <t>1457534048</t>
  </si>
  <si>
    <t>https://podminky.urs.cz/item/CS_URS_2022_01/273354211</t>
  </si>
  <si>
    <t>43</t>
  </si>
  <si>
    <t>275321119</t>
  </si>
  <si>
    <t>Základové konstrukce z betonu železového patky a bloky ve výkopu nebo na hlavách pilot C 35/45</t>
  </si>
  <si>
    <t>-744605181</t>
  </si>
  <si>
    <t>https://podminky.urs.cz/item/CS_URS_2022_01/275321119</t>
  </si>
  <si>
    <t>"základy ze ŽB C 35/45-XF2, viz příloha č. 3 Podélný řez" (4,2*4,0*0,785)*2</t>
  </si>
  <si>
    <t>44</t>
  </si>
  <si>
    <t>275354111</t>
  </si>
  <si>
    <t>Bednění základových konstrukcí patek a bloků zřízení</t>
  </si>
  <si>
    <t>825016323</t>
  </si>
  <si>
    <t>https://podminky.urs.cz/item/CS_URS_2022_01/275354111</t>
  </si>
  <si>
    <t>2*0,75*(2*4,2+2*4,0)</t>
  </si>
  <si>
    <t>45</t>
  </si>
  <si>
    <t>275354211</t>
  </si>
  <si>
    <t>Bednění základových konstrukcí patek a bloků odstranění bednění</t>
  </si>
  <si>
    <t>714269856</t>
  </si>
  <si>
    <t>https://podminky.urs.cz/item/CS_URS_2022_01/275354211</t>
  </si>
  <si>
    <t>46</t>
  </si>
  <si>
    <t>275361116</t>
  </si>
  <si>
    <t>Výztuž základových konstrukcí patek a bloků z betonářské oceli 10 505 (R) nebo BSt 500</t>
  </si>
  <si>
    <t>1267490458</t>
  </si>
  <si>
    <t>https://podminky.urs.cz/item/CS_URS_2022_01/275361116</t>
  </si>
  <si>
    <t xml:space="preserve">"výztuž základů, spotřeba 0,13 t/m3" 26,376*0,13 </t>
  </si>
  <si>
    <t>47</t>
  </si>
  <si>
    <t>281811112</t>
  </si>
  <si>
    <t>Ocelové injekční trubky pro injektování osazené do předem připraveného injekčního vrtu s ponecháním trubek ve vrtu z trubek délky jednotlivě do 1,5 m, vnitřního průměru trubek přes 38,10 do 50,80 mm, (2,0")</t>
  </si>
  <si>
    <t>2021940994</t>
  </si>
  <si>
    <t>https://podminky.urs.cz/item/CS_URS_2022_01/281811112</t>
  </si>
  <si>
    <t>"mikropiloty prům. 89/20mm dl. 8m, kořen dl. 6m, dvakrát injektovaný, hlava plech tl. 20mm 200/200mm" 16*8,0</t>
  </si>
  <si>
    <t>48</t>
  </si>
  <si>
    <t>282602112</t>
  </si>
  <si>
    <t>Injektování povrchové s dvojitým obturátorem mikropilot nebo kotev tlakem přes 0,60 do 2,0 MPa</t>
  </si>
  <si>
    <t>-2146636345</t>
  </si>
  <si>
    <t>https://podminky.urs.cz/item/CS_URS_2022_01/282602112</t>
  </si>
  <si>
    <t>49</t>
  </si>
  <si>
    <t>58932310</t>
  </si>
  <si>
    <t>beton C 12/15 kamenivo frakce 0/8</t>
  </si>
  <si>
    <t>-763843026</t>
  </si>
  <si>
    <t>Svislé a kompletní konstrukce</t>
  </si>
  <si>
    <t>50</t>
  </si>
  <si>
    <t>334323118</t>
  </si>
  <si>
    <t>Mostní opěry a úložné prahy z betonu železového C 30/37</t>
  </si>
  <si>
    <t>1427832600</t>
  </si>
  <si>
    <t>https://podminky.urs.cz/item/CS_URS_2022_01/334323118</t>
  </si>
  <si>
    <t>"rám ze ŽB C 30/37-XF2, viz příloha č.6 výkres tvaru"</t>
  </si>
  <si>
    <t>"opěry" (1,74*3,6+1,3*3,6)*1,5</t>
  </si>
  <si>
    <t>51</t>
  </si>
  <si>
    <t>334323218</t>
  </si>
  <si>
    <t>Mostní křídla a závěrné zídky z betonu železového C 30/37</t>
  </si>
  <si>
    <t>1182163432</t>
  </si>
  <si>
    <t>https://podminky.urs.cz/item/CS_URS_2022_01/334323218</t>
  </si>
  <si>
    <t>"křídla" 0,4*(2*5,17+2*3,19)</t>
  </si>
  <si>
    <t>"konzolky na křídlech" 0,053*(2*2,0+2*1,5)</t>
  </si>
  <si>
    <t>52</t>
  </si>
  <si>
    <t>334351115</t>
  </si>
  <si>
    <t>Bednění mostních opěr a úložných prahů ze systémového bednění zřízení z palubek, pro železobeton</t>
  </si>
  <si>
    <t>2052637897</t>
  </si>
  <si>
    <t>https://podminky.urs.cz/item/CS_URS_2022_01/334351115</t>
  </si>
  <si>
    <t>"bednění opěr" (1,74+1,3)*3,6+(2,72+2,22)*2,8+2*(4,1+3,39)</t>
  </si>
  <si>
    <t>53</t>
  </si>
  <si>
    <t>334351214</t>
  </si>
  <si>
    <t>Bednění mostních opěr a úložných prahů ze systémového bednění odstranění z palubek</t>
  </si>
  <si>
    <t>-1014416264</t>
  </si>
  <si>
    <t>https://podminky.urs.cz/item/CS_URS_2022_01/334351214</t>
  </si>
  <si>
    <t>54</t>
  </si>
  <si>
    <t>334352112</t>
  </si>
  <si>
    <t>Bednění mostních křídel a závěrných zídek ze systémového bednění zřízení z palubek</t>
  </si>
  <si>
    <t>-1821559123</t>
  </si>
  <si>
    <t>https://podminky.urs.cz/item/CS_URS_2022_01/334352112</t>
  </si>
  <si>
    <t>"křídla" (2*5,17+2*3,19+0,4*(3,09+2,22))</t>
  </si>
  <si>
    <t>"konzolky na křídlech" 0,45*(2*2,0+2*1,5)</t>
  </si>
  <si>
    <t>55</t>
  </si>
  <si>
    <t>334352212</t>
  </si>
  <si>
    <t>Bednění mostních křídel a závěrných zídek ze systémového bednění odstranění z palubek</t>
  </si>
  <si>
    <t>678913087</t>
  </si>
  <si>
    <t>https://podminky.urs.cz/item/CS_URS_2022_01/334352212</t>
  </si>
  <si>
    <t>56</t>
  </si>
  <si>
    <t>334361216</t>
  </si>
  <si>
    <t>Výztuž betonářská mostních konstrukcí opěr, úložných prahů, křídel, závěrných zídek, bloků ložisek, pilířů a sloupů z oceli 10 505 (R) nebo BSt 500 dříků opěr</t>
  </si>
  <si>
    <t>1130868530</t>
  </si>
  <si>
    <t>https://podminky.urs.cz/item/CS_URS_2022_01/334361216</t>
  </si>
  <si>
    <t>"spotřeba oceli 0,15 t/m3" 16,416*0,15</t>
  </si>
  <si>
    <t>57</t>
  </si>
  <si>
    <t>334361226</t>
  </si>
  <si>
    <t>Výztuž betonářská mostních konstrukcí opěr, úložných prahů, křídel, závěrných zídek, bloků ložisek, pilířů a sloupů z oceli 10 505 (R) nebo BSt 500 křídel, závěrných zdí</t>
  </si>
  <si>
    <t>1378466806</t>
  </si>
  <si>
    <t>https://podminky.urs.cz/item/CS_URS_2022_01/334361226</t>
  </si>
  <si>
    <t>"spotřeba oceli 0,15 t/m3" (6,688+0,371)*0,15</t>
  </si>
  <si>
    <t>58</t>
  </si>
  <si>
    <t>334376314</t>
  </si>
  <si>
    <t>Výztuž předpínací mostních opěr, pilířů a úložných prahů délky do 20 m napínání kabelů soudržných i nesoudržných 12-lanových</t>
  </si>
  <si>
    <t>1473688954</t>
  </si>
  <si>
    <t>https://podminky.urs.cz/item/CS_URS_2022_01/334376314</t>
  </si>
  <si>
    <t>"napínání předpínacích kabelů z jedné strany" 5</t>
  </si>
  <si>
    <t>59</t>
  </si>
  <si>
    <t>334791114</t>
  </si>
  <si>
    <t>Prostup v betonových zdech z plastových trub průměru do DN 200</t>
  </si>
  <si>
    <t>493016281</t>
  </si>
  <si>
    <t>https://podminky.urs.cz/item/CS_URS_2022_01/334791114</t>
  </si>
  <si>
    <t>"vyústění drenáže skrz křídla - trubka HDPE DN 180" 2*0,4</t>
  </si>
  <si>
    <t>"vyústění liniového žlabu skrz křídla - trubka HDPE DN 180" 0,4</t>
  </si>
  <si>
    <t>60</t>
  </si>
  <si>
    <t>334951113</t>
  </si>
  <si>
    <t>Podpěrné skruže dočasné ze dřeva z hranolů zřízení</t>
  </si>
  <si>
    <t>-1588880428</t>
  </si>
  <si>
    <t>https://podminky.urs.cz/item/CS_URS_2022_01/334951113</t>
  </si>
  <si>
    <t>4,1*22*3,8</t>
  </si>
  <si>
    <t>61</t>
  </si>
  <si>
    <t>334952113</t>
  </si>
  <si>
    <t>Podpěrné skruže dočasné ze dřeva z hranolů odstranění</t>
  </si>
  <si>
    <t>190274497</t>
  </si>
  <si>
    <t>https://podminky.urs.cz/item/CS_URS_2022_01/334952113</t>
  </si>
  <si>
    <t>Vodorovné konstrukce</t>
  </si>
  <si>
    <t>62</t>
  </si>
  <si>
    <t>413352115</t>
  </si>
  <si>
    <t>Podpěrná konstrukce nosníků a průvlaků výšky podepření do 4 m výšky nosníku (po spodní hranu stropní desky) přes 100 cm zřízení</t>
  </si>
  <si>
    <t>-465009357</t>
  </si>
  <si>
    <t>https://podminky.urs.cz/item/CS_URS_2022_01/413352115</t>
  </si>
  <si>
    <t>"podpěrná konstrukce pod bednění rámové příčle z dřevěných nosníků, montáž, dmeontáž, doprava" 5,04*22,0</t>
  </si>
  <si>
    <t>63</t>
  </si>
  <si>
    <t>413352116</t>
  </si>
  <si>
    <t>Podpěrná konstrukce nosníků a průvlaků výšky podepření do 4 m výšky nosníku (po spodní hranu stropní desky) přes 100 cm odstranění</t>
  </si>
  <si>
    <t>2144898070</t>
  </si>
  <si>
    <t>https://podminky.urs.cz/item/CS_URS_2022_01/413352116</t>
  </si>
  <si>
    <t>64</t>
  </si>
  <si>
    <t>421321118</t>
  </si>
  <si>
    <t>Mostní železobetonové nosné konstrukce deskové nebo klenbové klenbové, z betonu C 30/37</t>
  </si>
  <si>
    <t>1707424986</t>
  </si>
  <si>
    <t>https://podminky.urs.cz/item/CS_URS_2022_01/421321118</t>
  </si>
  <si>
    <t xml:space="preserve">"rám z ŽB C30/37-XF4, viz příloha č. 6 výkres tvaru" </t>
  </si>
  <si>
    <t>"příčel" 22,00*1,95+3,79*1,5*2</t>
  </si>
  <si>
    <t>65</t>
  </si>
  <si>
    <t>421361226</t>
  </si>
  <si>
    <t>Výztuž deskových konstrukcí z betonářské oceli 10 505 (R) nebo BSt 500 deskového mostu</t>
  </si>
  <si>
    <t>1097660952</t>
  </si>
  <si>
    <t>https://podminky.urs.cz/item/CS_URS_2022_01/421361226</t>
  </si>
  <si>
    <t>"spotřeba oclei 0,15 t/m3" 54,27*0,15</t>
  </si>
  <si>
    <t>66</t>
  </si>
  <si>
    <t>421371131</t>
  </si>
  <si>
    <t>Výztuž předpínací nosné konstrukce mostů předpínací kabely pro vnitřní nebo vnější předpětí</t>
  </si>
  <si>
    <t>146111243</t>
  </si>
  <si>
    <t>https://podminky.urs.cz/item/CS_URS_2022_01/421371131</t>
  </si>
  <si>
    <t>"předpínací výztuž 12-ti lanové kabely Y1860 S7-15,7, hmotnost 1,172 kg/m" 5*12*(24,721+2,5)*0,001172</t>
  </si>
  <si>
    <t>67</t>
  </si>
  <si>
    <t>421374224</t>
  </si>
  <si>
    <t>Výztuž předpínací nosné konstrukce mostů kabelová chránička pro soudržné předpínání z vinutého plechu, vnitřního průměru přes 80 do 100 mm</t>
  </si>
  <si>
    <t>-241310681</t>
  </si>
  <si>
    <t>https://podminky.urs.cz/item/CS_URS_2022_01/421374224</t>
  </si>
  <si>
    <t>"kabelové kanálky z vinutého plechu prům. 90/85mm, u=19" 24,311*5</t>
  </si>
  <si>
    <t>68</t>
  </si>
  <si>
    <t>421375113</t>
  </si>
  <si>
    <t>Výztuž předpínací nosné konstrukce mostů kotva aktivní 12 lan</t>
  </si>
  <si>
    <t>-953447038</t>
  </si>
  <si>
    <t>https://podminky.urs.cz/item/CS_URS_2022_01/421375113</t>
  </si>
  <si>
    <t>"kotvy pro 12-ti lanové kabely vč. osazení" 2*5</t>
  </si>
  <si>
    <t>69</t>
  </si>
  <si>
    <t>421378122</t>
  </si>
  <si>
    <t>Výztuž předpínací nosné konstrukce mostů injektáž cementovou maltou chrániček, vnitřního průměru přes 80 do 130 mm</t>
  </si>
  <si>
    <t>1079558401</t>
  </si>
  <si>
    <t>https://podminky.urs.cz/item/CS_URS_2022_01/421378122</t>
  </si>
  <si>
    <t>"injektáž kabelových kanálků předpínací výztuž aktivovanou cem. maltou" 24,311*5</t>
  </si>
  <si>
    <t>70</t>
  </si>
  <si>
    <t>423357112</t>
  </si>
  <si>
    <t>Bednění spřažené ocelobetonové konstrukce zřízení podhledu mezi nosníky</t>
  </si>
  <si>
    <t>-2193055</t>
  </si>
  <si>
    <t>https://podminky.urs.cz/item/CS_URS_2022_01/423357112</t>
  </si>
  <si>
    <t>"bedněn příčle" 5,5*22</t>
  </si>
  <si>
    <t>71</t>
  </si>
  <si>
    <t>423357212</t>
  </si>
  <si>
    <t>Bednění spřažené ocelobetonové konstrukce odstranění podhledu mezi nosníky</t>
  </si>
  <si>
    <t>-2007013912</t>
  </si>
  <si>
    <t>https://podminky.urs.cz/item/CS_URS_2022_01/423357212</t>
  </si>
  <si>
    <t>72</t>
  </si>
  <si>
    <t>452218010</t>
  </si>
  <si>
    <t>Zajišťovací práh z upraveného lomového kamene na dně a ve svahu melioračních kanálů, s patkami nebo bez patek s dlažbovitou úpravou viditelných ploch na sucho</t>
  </si>
  <si>
    <t>-618502902</t>
  </si>
  <si>
    <t>https://podminky.urs.cz/item/CS_URS_2022_01/452218010</t>
  </si>
  <si>
    <t>"ukončující kamenná patka ve dně koryta do hl. min. 0,8m, balvany 63-500mm" (2,02+2,0+2,0+2,0)*0,6*0,8</t>
  </si>
  <si>
    <t>73</t>
  </si>
  <si>
    <t>452318510</t>
  </si>
  <si>
    <t>Zajišťovací práh z betonu prostého se zvýšenými nároky na prostředí na dně a ve svahu melioračních kanálů s patkami nebo bez patek</t>
  </si>
  <si>
    <t>-1494511483</t>
  </si>
  <si>
    <t>https://podminky.urs.cz/item/CS_URS_2022_01/452318510</t>
  </si>
  <si>
    <t>"ukončující příčný práh 0,8/0,6m v korytě řeky, vč. bednění a odbednění" 0,8*0,6*(6,82+6,81)</t>
  </si>
  <si>
    <t>"ukončující příčný práh 0,7/0,6m na březích řeky, vč. bednění a odbednění" 0,7*0,6*(8,78+9,11+7,9+7,45)</t>
  </si>
  <si>
    <t>74</t>
  </si>
  <si>
    <t>458311121</t>
  </si>
  <si>
    <t>Výplňové klíny a filtrační vrstvy za opěrou z betonu hutněného po vrstvách výplňového prostého</t>
  </si>
  <si>
    <t>-1455028647</t>
  </si>
  <si>
    <t>https://podminky.urs.cz/item/CS_URS_2022_01/458311121</t>
  </si>
  <si>
    <t>"přechodové klíny z mezerovitého beotnu MCB C 12/15-X0, tl. 250-500mm, dl.2m"</t>
  </si>
  <si>
    <t>2*2,0*0,375*2,8</t>
  </si>
  <si>
    <t>75</t>
  </si>
  <si>
    <t>463211121</t>
  </si>
  <si>
    <t>Rovnanina z lomového kamene neopracovaného tříděného pro všechny tloušťky rovnaniny, bez vypracování líce s vyplněním spár a dutin těženým kamenivem</t>
  </si>
  <si>
    <t>81943770</t>
  </si>
  <si>
    <t>https://podminky.urs.cz/item/CS_URS_2022_01/463211121</t>
  </si>
  <si>
    <t>"přechod z rovnaniny lomovým kamenem hmot. min. 350 kg vč. urovnání líce a proštěrkování" (16,52+17,53+15,82+14,38)*0,5</t>
  </si>
  <si>
    <t>76</t>
  </si>
  <si>
    <t>465513157</t>
  </si>
  <si>
    <t>Dlažba svahu u mostních opěr z upraveného lomového žulového kamene s vyspárováním maltou MC 25, šíře spáry 15 mm do betonového lože C 25/30 tloušťky 200 mm, plochy přes 10 m2</t>
  </si>
  <si>
    <t>-325319861</t>
  </si>
  <si>
    <t>https://podminky.urs.cz/item/CS_URS_2022_01/465513157</t>
  </si>
  <si>
    <t>"dlažba z lom. kamene tl. 20cm vč. bet. lože z C 25/30-X0 tl. 15cm a vyspárování" 1,2*(51,25+44,01)</t>
  </si>
  <si>
    <t>Komunikace pozemní</t>
  </si>
  <si>
    <t>77</t>
  </si>
  <si>
    <t>564851011</t>
  </si>
  <si>
    <t>Podklad ze štěrkodrti ŠD s rozprostřením a zhutněním plochy jednotlivě do 100 m2, po zhutnění tl. 150 mm</t>
  </si>
  <si>
    <t>688179356</t>
  </si>
  <si>
    <t>https://podminky.urs.cz/item/CS_URS_2022_01/564851011</t>
  </si>
  <si>
    <t>"podkladní vrstva vozovky 2x tl. 15cm" 2*(8,82+3,47)</t>
  </si>
  <si>
    <t>78</t>
  </si>
  <si>
    <t>565135111</t>
  </si>
  <si>
    <t>Asfaltový beton vrstva podkladní ACP 16 (obalované kamenivo střednězrnné - OKS) s rozprostřením a zhutněním v pruhu šířky přes 1,5 do 3 m, po zhutnění tl. 50 mm</t>
  </si>
  <si>
    <t>-1875250977</t>
  </si>
  <si>
    <t>https://podminky.urs.cz/item/CS_URS_2022_01/565135111</t>
  </si>
  <si>
    <t>"podkladní vrstva z ACP 16+ tl. 5cm" 9,17+7,16</t>
  </si>
  <si>
    <t>79</t>
  </si>
  <si>
    <t>573191111</t>
  </si>
  <si>
    <t>Postřik infiltrační kationaktivní emulzí v množství 1,00 kg/m2</t>
  </si>
  <si>
    <t>-2096582314</t>
  </si>
  <si>
    <t>https://podminky.urs.cz/item/CS_URS_2022_01/573191111</t>
  </si>
  <si>
    <t>80</t>
  </si>
  <si>
    <t>573231106</t>
  </si>
  <si>
    <t>Postřik spojovací PS bez posypu kamenivem ze silniční emulze, v množství 0,30 kg/m2</t>
  </si>
  <si>
    <t>535179265</t>
  </si>
  <si>
    <t>https://podminky.urs.cz/item/CS_URS_2022_01/573231106</t>
  </si>
  <si>
    <t>"spojovací postřik 0,25 kg/m2" 8,33+6,46</t>
  </si>
  <si>
    <t>81</t>
  </si>
  <si>
    <t>577134111</t>
  </si>
  <si>
    <t>Asfaltový beton vrstva obrusná ACO 11 (ABS) s rozprostřením a se zhutněním z nemodifikovaného asfaltu v pruhu šířky do 3 m tř. I, po zhutnění tl. 40 mm</t>
  </si>
  <si>
    <t>234208129</t>
  </si>
  <si>
    <t>https://podminky.urs.cz/item/CS_URS_2022_01/577134111</t>
  </si>
  <si>
    <t>"obrusná vrstva z ACO 11 v tl. 4cm" 8,33+6,46</t>
  </si>
  <si>
    <t>Úpravy povrchů, podlahy a osazování výplní</t>
  </si>
  <si>
    <t>82</t>
  </si>
  <si>
    <t>628612202R</t>
  </si>
  <si>
    <t>Povrchová úprava betonu (mostovka a křídla) - striáž</t>
  </si>
  <si>
    <t>vlastní</t>
  </si>
  <si>
    <t>-337327544</t>
  </si>
  <si>
    <t>4,1*25+2*0,65*(2+1,5)</t>
  </si>
  <si>
    <t>Trubní vedení</t>
  </si>
  <si>
    <t>83</t>
  </si>
  <si>
    <t>871315221</t>
  </si>
  <si>
    <t>Kanalizační potrubí z tvrdého PVC v otevřeném výkopu ve sklonu do 20 %, hladkého plnostěnného jednovrstvého, tuhost třídy SN 8 DN 160</t>
  </si>
  <si>
    <t>-1545245756</t>
  </si>
  <si>
    <t>https://podminky.urs.cz/item/CS_URS_2022_01/871315221</t>
  </si>
  <si>
    <t>"vyústění liniového žlabu skrz křídlo trubka HDPE  DN 150" 0,6</t>
  </si>
  <si>
    <t>Ostatní konstrukce a práce, bourání</t>
  </si>
  <si>
    <t>84</t>
  </si>
  <si>
    <t>911334111R</t>
  </si>
  <si>
    <t>Zábradlí dřevěné - ATYP - vč. povrchové úpravy, kotevního materiálu, ocel madla</t>
  </si>
  <si>
    <t>-414580560</t>
  </si>
  <si>
    <t>85</t>
  </si>
  <si>
    <t>911381511</t>
  </si>
  <si>
    <t>Montáž a demontáž dočasných svodidel pro oddělení jízdních pruhů nebo přesměrování dopravy, úroveň zadržení T3 W2 oboustranných betonových celkové délky do 500 m</t>
  </si>
  <si>
    <t>-1049785066</t>
  </si>
  <si>
    <t>https://podminky.urs.cz/item/CS_URS_2022_01/911381511</t>
  </si>
  <si>
    <t>"dovoz a montáž provizorního jednostranného svodidla, demontáž a odvoz po dokončení stavby v.0,5m" 15,5</t>
  </si>
  <si>
    <t>86</t>
  </si>
  <si>
    <t>911381522</t>
  </si>
  <si>
    <t>Montáž a demontáž dočasných svodidel pro oddělení jízdních pruhů nebo přesměrování dopravy, úroveň zadržení T3 W2 oboustranných betonových Příplatek k ceně za první a každý další den použití po dobu 31 až 180 dnů</t>
  </si>
  <si>
    <t>-1008856958</t>
  </si>
  <si>
    <t>https://podminky.urs.cz/item/CS_URS_2022_01/911381522</t>
  </si>
  <si>
    <t>"předpokládaná doba výstavby 3 měsíce" 15,5*90</t>
  </si>
  <si>
    <t>87</t>
  </si>
  <si>
    <t>913111111R</t>
  </si>
  <si>
    <t>Tabulka s letopočtem stavby nové lávky - vlys do betonu</t>
  </si>
  <si>
    <t>-683591798</t>
  </si>
  <si>
    <t>88</t>
  </si>
  <si>
    <t>919121112</t>
  </si>
  <si>
    <t>Utěsnění dilatačních spár zálivkou za studena v cementobetonovém nebo živičném krytu včetně adhezního nátěru s těsnicím profilem pod zálivkou, pro komůrky šířky 10 mm, hloubky 25 mm</t>
  </si>
  <si>
    <t>1309217955</t>
  </si>
  <si>
    <t>https://podminky.urs.cz/item/CS_URS_2022_01/919121112</t>
  </si>
  <si>
    <t>"spára krytu vozovky na konci lávky" 2*2,8</t>
  </si>
  <si>
    <t>89</t>
  </si>
  <si>
    <t>919724121R</t>
  </si>
  <si>
    <t>Těsnící folie tl. 1,5mm - geomembrána</t>
  </si>
  <si>
    <t>-1124432159</t>
  </si>
  <si>
    <t>"těsnící folie ve vrstvě štěrkopísku" 2,8*(2,52+3,76)</t>
  </si>
  <si>
    <t>90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</si>
  <si>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</si>
  <si>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</si>
  <si>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-17260065</t>
  </si>
  <si>
    <t>https://podminky.urs.cz/item/CS_URS_2022_01/919732211</t>
  </si>
  <si>
    <t>"naříznutí a zálivka na styku vozovky hlavní okružní trasy" 5,1</t>
  </si>
  <si>
    <t>91</t>
  </si>
  <si>
    <t>919735111</t>
  </si>
  <si>
    <t>Řezání stávajícího živičného krytu nebo podkladu hloubky do 50 mm</t>
  </si>
  <si>
    <t>1994260672</t>
  </si>
  <si>
    <t>https://podminky.urs.cz/item/CS_URS_2022_01/919735111</t>
  </si>
  <si>
    <t>"naříznutí krytu vozovky na konci lávky" 2*2,8</t>
  </si>
  <si>
    <t>92</t>
  </si>
  <si>
    <t>931994142</t>
  </si>
  <si>
    <t>Těsnění spáry betonové konstrukce pásy, profily, tmely tmelem polyuretanovým spáry dilatační do 4,0 cm2</t>
  </si>
  <si>
    <t>-1421431591</t>
  </si>
  <si>
    <t>https://podminky.urs.cz/item/CS_URS_2022_01/931994142</t>
  </si>
  <si>
    <t>"těsnění pčracovních spár v rubu spodní stavby pružným tmelem" 10,6+9,6</t>
  </si>
  <si>
    <t>93</t>
  </si>
  <si>
    <t>931994171</t>
  </si>
  <si>
    <t>Těsnění spáry betonové konstrukce pásy, profily, tmely pásem izolačním asfaltovaným šířky do 500 mm spáry pracovní</t>
  </si>
  <si>
    <t>122995578</t>
  </si>
  <si>
    <t>https://podminky.urs.cz/item/CS_URS_2022_01/931994171</t>
  </si>
  <si>
    <t>"těsnění pracovních spár v rubu spodní stavby asf. pásem š. 33cm" 7,6+6,6</t>
  </si>
  <si>
    <t>"těsnění pracovních spár základ - opěra (křídlo) asf. pásem š. 33cm" 10,6+9,6+7,6+6,6</t>
  </si>
  <si>
    <t>94</t>
  </si>
  <si>
    <t>935932328</t>
  </si>
  <si>
    <t>Odvodňovací plastový žlab pro třídu zatížení C 250 vnitřní šířky 200 mm s krycím roštem můstkovým z litiny</t>
  </si>
  <si>
    <t>1727643508</t>
  </si>
  <si>
    <t>https://podminky.urs.cz/item/CS_URS_2022_01/935932328</t>
  </si>
  <si>
    <t>"liniový odvodňovací žlab C250 se spádem dna, vč. čistícího kusu a mříže, do bet. lože z C 25/30n XF3" 2,8</t>
  </si>
  <si>
    <t>998</t>
  </si>
  <si>
    <t>Přesun hmot</t>
  </si>
  <si>
    <t>95</t>
  </si>
  <si>
    <t>998212111</t>
  </si>
  <si>
    <t>Přesun hmot pro mosty zděné, betonové monolitické, spřažené ocelobetonové nebo kovové vodorovná dopravní vzdálenost do 100 m výška mostu do 20 m</t>
  </si>
  <si>
    <t>-1182414139</t>
  </si>
  <si>
    <t>https://podminky.urs.cz/item/CS_URS_2022_01/998212111</t>
  </si>
  <si>
    <t>PSV</t>
  </si>
  <si>
    <t>Práce a dodávky PSV</t>
  </si>
  <si>
    <t>711</t>
  </si>
  <si>
    <t>Izolace proti vodě, vlhkosti a plynům</t>
  </si>
  <si>
    <t>96</t>
  </si>
  <si>
    <t>711113111</t>
  </si>
  <si>
    <t>Izolace proti zemní vlhkosti natěradly a tmely za studena na ploše vodorovné V těsnícím nátěrem na bázi pryže (latexu) a bitumenů</t>
  </si>
  <si>
    <t>1331575892</t>
  </si>
  <si>
    <t>https://podminky.urs.cz/item/CS_URS_2022_01/711113111</t>
  </si>
  <si>
    <t xml:space="preserve">"penetrace betonu lávky - hydrofobní penetrace dle ČSN EN 1504-2 - vrchní povrch mostovky a vrch křídel" </t>
  </si>
  <si>
    <t>4,1*25+2*0,65*(2,0+1,5)</t>
  </si>
  <si>
    <t>97</t>
  </si>
  <si>
    <t>711122131</t>
  </si>
  <si>
    <t>Provedení izolace proti zemní vlhkosti natěradly a tmely za horka na ploše svislé S nátěrem asfaltovým</t>
  </si>
  <si>
    <t>-1839869184</t>
  </si>
  <si>
    <t>https://podminky.urs.cz/item/CS_URS_2022_01/711122131</t>
  </si>
  <si>
    <t>"izolace základů, opěr a křídel proti zemní vlhkosti nátěry Np"</t>
  </si>
  <si>
    <t xml:space="preserve">"Np-základy" 2*0,75*(2*4,2+2*4,0)+2*(2,8*1,25+3,6*1,25+2*0,3*4,0) </t>
  </si>
  <si>
    <t>"Np-opěra 1" (2,71*2,8+0,27*3,6+2*1,09)</t>
  </si>
  <si>
    <t>"Np-opěra 2" (2,21*2,8+0,27*3,6+2*1,09)</t>
  </si>
  <si>
    <t>"křídla" 2*(5,17+3,54+0,4*3,09)+2*(3,19+2,49+0,4*2,22)</t>
  </si>
  <si>
    <t>98</t>
  </si>
  <si>
    <t>11163150</t>
  </si>
  <si>
    <t>lak penetrační asfaltový</t>
  </si>
  <si>
    <t>-1650865720</t>
  </si>
  <si>
    <t>Poznámka k položce:_x000D_
Spotřeba 0,3-0,4kg/m2</t>
  </si>
  <si>
    <t>98,508*0,00158 "Přepočtené koeficientem množství</t>
  </si>
  <si>
    <t>99</t>
  </si>
  <si>
    <t>624357033</t>
  </si>
  <si>
    <t>"izolace základů, opěr a křídel proti zemní vlhkosti nátěry 2Na"</t>
  </si>
  <si>
    <t>"2Na-základy" (2*0,75*(2*4,2+2*4,0)+2*(2,8*1,25+3,6*1,25+2*0,3*4,0))*2</t>
  </si>
  <si>
    <t>"2Na-opěra 1" (2,71*2,8+0,27*3,6+2*1,09)*2</t>
  </si>
  <si>
    <t>"2Na-opěra 2" (2,21*2,8+0,27*3,6+2*1,09)*2</t>
  </si>
  <si>
    <t>"křídla" 2*(5,17+3,54+0,4*3,09)+2*(3,19+2,49+0,4*2,22)*2</t>
  </si>
  <si>
    <t>100</t>
  </si>
  <si>
    <t>11163152</t>
  </si>
  <si>
    <t>lak hydroizolační asfaltový</t>
  </si>
  <si>
    <t>-1899056449</t>
  </si>
  <si>
    <t>Poznámka k položce:_x000D_
Spotřeba: 0,3-0,5 kg/m2</t>
  </si>
  <si>
    <t>177,124*0,00187 "Přepočtené koeficientem množství</t>
  </si>
  <si>
    <t>101</t>
  </si>
  <si>
    <t>998711101</t>
  </si>
  <si>
    <t>Přesun hmot pro izolace proti vodě, vlhkosti a plynům stanovený z hmotnosti přesunovaného materiálu vodorovná dopravní vzdálenost do 50 m v objektech výšky do 6 m</t>
  </si>
  <si>
    <t>1825649460</t>
  </si>
  <si>
    <t>https://podminky.urs.cz/item/CS_URS_2022_01/998711101</t>
  </si>
  <si>
    <t>VRN</t>
  </si>
  <si>
    <t>Vedlejší rozpočtové náklady</t>
  </si>
  <si>
    <t>VRN1</t>
  </si>
  <si>
    <t>Průzkumné, geodetické a projektové práce</t>
  </si>
  <si>
    <t>102</t>
  </si>
  <si>
    <t>012103000</t>
  </si>
  <si>
    <t>Geodetické práce před výstavbou</t>
  </si>
  <si>
    <t>kpl</t>
  </si>
  <si>
    <t>1840710400</t>
  </si>
  <si>
    <t>https://podminky.urs.cz/item/CS_URS_2022_01/012103000</t>
  </si>
  <si>
    <t>103</t>
  </si>
  <si>
    <t>012203000</t>
  </si>
  <si>
    <t>Geodetické práce při provádění stavby</t>
  </si>
  <si>
    <t>690597575</t>
  </si>
  <si>
    <t>https://podminky.urs.cz/item/CS_URS_2022_01/012203000</t>
  </si>
  <si>
    <t>104</t>
  </si>
  <si>
    <t>012303000</t>
  </si>
  <si>
    <t>Geodetické práce po výstavbě</t>
  </si>
  <si>
    <t>1935763706</t>
  </si>
  <si>
    <t>https://podminky.urs.cz/item/CS_URS_2022_01/012303000</t>
  </si>
  <si>
    <t>105</t>
  </si>
  <si>
    <t>013203000</t>
  </si>
  <si>
    <t>Dokumentace stavby bez rozlišení</t>
  </si>
  <si>
    <t>1746538624</t>
  </si>
  <si>
    <t>https://podminky.urs.cz/item/CS_URS_2022_01/013203000</t>
  </si>
  <si>
    <t>"havarijní a povodňový plán" 1</t>
  </si>
  <si>
    <t>106</t>
  </si>
  <si>
    <t>013244000</t>
  </si>
  <si>
    <t>realizační dokumentace stavby</t>
  </si>
  <si>
    <t>1350871851</t>
  </si>
  <si>
    <t>https://podminky.urs.cz/item/CS_URS_2022_01/013244000</t>
  </si>
  <si>
    <t>107</t>
  </si>
  <si>
    <t>013254000</t>
  </si>
  <si>
    <t>Dokumentace skutečného provedení stavby</t>
  </si>
  <si>
    <t>733488692</t>
  </si>
  <si>
    <t>https://podminky.urs.cz/item/CS_URS_2022_01/013254000</t>
  </si>
  <si>
    <t>108</t>
  </si>
  <si>
    <t>013284000</t>
  </si>
  <si>
    <t>Pasportizace objektu po provedení prací</t>
  </si>
  <si>
    <t>-151615859</t>
  </si>
  <si>
    <t>https://podminky.urs.cz/item/CS_URS_2022_01/013284000</t>
  </si>
  <si>
    <t>"geometrický plán po dokončení stavby" 1</t>
  </si>
  <si>
    <t>109</t>
  </si>
  <si>
    <t>013294000</t>
  </si>
  <si>
    <t>Ostatní dokumentace</t>
  </si>
  <si>
    <t>-690587030</t>
  </si>
  <si>
    <t>https://podminky.urs.cz/item/CS_URS_2022_01/013294000</t>
  </si>
  <si>
    <t>"mostní list vč. stanovení zatížitelnosti mostu" 1</t>
  </si>
  <si>
    <t>VRN3</t>
  </si>
  <si>
    <t>Zařízení staveniště</t>
  </si>
  <si>
    <t>110</t>
  </si>
  <si>
    <t>032103000</t>
  </si>
  <si>
    <t>Náklady na stavební buňky</t>
  </si>
  <si>
    <t>1941683355</t>
  </si>
  <si>
    <t>https://podminky.urs.cz/item/CS_URS_2022_01/032103000</t>
  </si>
  <si>
    <t>"zařízení staveniště - vybudování, provoz a odstranění" 1</t>
  </si>
  <si>
    <t>VRN4</t>
  </si>
  <si>
    <t>Inženýrská činnost</t>
  </si>
  <si>
    <t>111</t>
  </si>
  <si>
    <t>041903000</t>
  </si>
  <si>
    <t>Dozor jiné osoby</t>
  </si>
  <si>
    <t>670358264</t>
  </si>
  <si>
    <t>https://podminky.urs.cz/item/CS_URS_2022_01/041903000</t>
  </si>
  <si>
    <t>"první hlavní prohlídka lávky" 1</t>
  </si>
  <si>
    <t>112</t>
  </si>
  <si>
    <t>049103000</t>
  </si>
  <si>
    <t>Náklady vzniklé v souvislosti s realizací stavby</t>
  </si>
  <si>
    <t>-1022165312</t>
  </si>
  <si>
    <t>https://podminky.urs.cz/item/CS_URS_2022_01/049103000</t>
  </si>
  <si>
    <t>"dokladová část dodavatelel stavby - kniha průběžné evidence odpadů, doklady" 1</t>
  </si>
  <si>
    <t>VRN7</t>
  </si>
  <si>
    <t>Provozní vlivy</t>
  </si>
  <si>
    <t>113</t>
  </si>
  <si>
    <t>075103000R</t>
  </si>
  <si>
    <t>Ochranná pásma elektrického vedení</t>
  </si>
  <si>
    <t>107863670</t>
  </si>
  <si>
    <t>https://podminky.urs.cz/item/CS_URS_2022_01/075103000R</t>
  </si>
  <si>
    <t>"odstávka stávajícího nadzemního vedení NN a CETIN - přerušení provozu na 1. týden z důvodu zřízení záporového pažení a mikropilot"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</si>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</sst>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49" fontId="43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2_01/212312111" TargetMode="External"/><Relationship Id="rId21" Type="http://schemas.openxmlformats.org/officeDocument/2006/relationships/hyperlink" Target="https://podminky.urs.cz/item/CS_URS_2022_01/182251101" TargetMode="External"/><Relationship Id="rId34" Type="http://schemas.openxmlformats.org/officeDocument/2006/relationships/hyperlink" Target="https://podminky.urs.cz/item/CS_URS_2022_01/275321119" TargetMode="External"/><Relationship Id="rId42" Type="http://schemas.openxmlformats.org/officeDocument/2006/relationships/hyperlink" Target="https://podminky.urs.cz/item/CS_URS_2022_01/334351115" TargetMode="External"/><Relationship Id="rId47" Type="http://schemas.openxmlformats.org/officeDocument/2006/relationships/hyperlink" Target="https://podminky.urs.cz/item/CS_URS_2022_01/334361226" TargetMode="External"/><Relationship Id="rId50" Type="http://schemas.openxmlformats.org/officeDocument/2006/relationships/hyperlink" Target="https://podminky.urs.cz/item/CS_URS_2022_01/334951113" TargetMode="External"/><Relationship Id="rId55" Type="http://schemas.openxmlformats.org/officeDocument/2006/relationships/hyperlink" Target="https://podminky.urs.cz/item/CS_URS_2022_01/421361226" TargetMode="External"/><Relationship Id="rId63" Type="http://schemas.openxmlformats.org/officeDocument/2006/relationships/hyperlink" Target="https://podminky.urs.cz/item/CS_URS_2022_01/452318510" TargetMode="External"/><Relationship Id="rId68" Type="http://schemas.openxmlformats.org/officeDocument/2006/relationships/hyperlink" Target="https://podminky.urs.cz/item/CS_URS_2022_01/565135111" TargetMode="External"/><Relationship Id="rId76" Type="http://schemas.openxmlformats.org/officeDocument/2006/relationships/hyperlink" Target="https://podminky.urs.cz/item/CS_URS_2022_01/919732211" TargetMode="External"/><Relationship Id="rId84" Type="http://schemas.openxmlformats.org/officeDocument/2006/relationships/hyperlink" Target="https://podminky.urs.cz/item/CS_URS_2022_01/711122131" TargetMode="External"/><Relationship Id="rId89" Type="http://schemas.openxmlformats.org/officeDocument/2006/relationships/hyperlink" Target="https://podminky.urs.cz/item/CS_URS_2022_01/013203000" TargetMode="External"/><Relationship Id="rId97" Type="http://schemas.openxmlformats.org/officeDocument/2006/relationships/hyperlink" Target="https://podminky.urs.cz/item/CS_URS_2022_01/075103000R" TargetMode="External"/><Relationship Id="rId7" Type="http://schemas.openxmlformats.org/officeDocument/2006/relationships/hyperlink" Target="https://podminky.urs.cz/item/CS_URS_2022_01/132251101" TargetMode="External"/><Relationship Id="rId71" Type="http://schemas.openxmlformats.org/officeDocument/2006/relationships/hyperlink" Target="https://podminky.urs.cz/item/CS_URS_2022_01/577134111" TargetMode="External"/><Relationship Id="rId92" Type="http://schemas.openxmlformats.org/officeDocument/2006/relationships/hyperlink" Target="https://podminky.urs.cz/item/CS_URS_2022_01/013284000" TargetMode="External"/><Relationship Id="rId2" Type="http://schemas.openxmlformats.org/officeDocument/2006/relationships/hyperlink" Target="https://podminky.urs.cz/item/CS_URS_2022_01/115101301" TargetMode="External"/><Relationship Id="rId16" Type="http://schemas.openxmlformats.org/officeDocument/2006/relationships/hyperlink" Target="https://podminky.urs.cz/item/CS_URS_2022_01/171251201" TargetMode="External"/><Relationship Id="rId29" Type="http://schemas.openxmlformats.org/officeDocument/2006/relationships/hyperlink" Target="https://podminky.urs.cz/item/CS_URS_2022_01/226111114" TargetMode="External"/><Relationship Id="rId11" Type="http://schemas.openxmlformats.org/officeDocument/2006/relationships/hyperlink" Target="https://podminky.urs.cz/item/CS_URS_2022_01/153125112" TargetMode="External"/><Relationship Id="rId24" Type="http://schemas.openxmlformats.org/officeDocument/2006/relationships/hyperlink" Target="https://podminky.urs.cz/item/CS_URS_2022_01/211521111" TargetMode="External"/><Relationship Id="rId32" Type="http://schemas.openxmlformats.org/officeDocument/2006/relationships/hyperlink" Target="https://podminky.urs.cz/item/CS_URS_2022_01/273354111" TargetMode="External"/><Relationship Id="rId37" Type="http://schemas.openxmlformats.org/officeDocument/2006/relationships/hyperlink" Target="https://podminky.urs.cz/item/CS_URS_2022_01/275361116" TargetMode="External"/><Relationship Id="rId40" Type="http://schemas.openxmlformats.org/officeDocument/2006/relationships/hyperlink" Target="https://podminky.urs.cz/item/CS_URS_2022_01/334323118" TargetMode="External"/><Relationship Id="rId45" Type="http://schemas.openxmlformats.org/officeDocument/2006/relationships/hyperlink" Target="https://podminky.urs.cz/item/CS_URS_2022_01/334352212" TargetMode="External"/><Relationship Id="rId53" Type="http://schemas.openxmlformats.org/officeDocument/2006/relationships/hyperlink" Target="https://podminky.urs.cz/item/CS_URS_2022_01/413352116" TargetMode="External"/><Relationship Id="rId58" Type="http://schemas.openxmlformats.org/officeDocument/2006/relationships/hyperlink" Target="https://podminky.urs.cz/item/CS_URS_2022_01/421375113" TargetMode="External"/><Relationship Id="rId66" Type="http://schemas.openxmlformats.org/officeDocument/2006/relationships/hyperlink" Target="https://podminky.urs.cz/item/CS_URS_2022_01/465513157" TargetMode="External"/><Relationship Id="rId74" Type="http://schemas.openxmlformats.org/officeDocument/2006/relationships/hyperlink" Target="https://podminky.urs.cz/item/CS_URS_2022_01/911381522" TargetMode="External"/><Relationship Id="rId79" Type="http://schemas.openxmlformats.org/officeDocument/2006/relationships/hyperlink" Target="https://podminky.urs.cz/item/CS_URS_2022_01/931994171" TargetMode="External"/><Relationship Id="rId87" Type="http://schemas.openxmlformats.org/officeDocument/2006/relationships/hyperlink" Target="https://podminky.urs.cz/item/CS_URS_2022_01/012203000" TargetMode="External"/><Relationship Id="rId5" Type="http://schemas.openxmlformats.org/officeDocument/2006/relationships/hyperlink" Target="https://podminky.urs.cz/item/CS_URS_2022_01/131251104" TargetMode="External"/><Relationship Id="rId61" Type="http://schemas.openxmlformats.org/officeDocument/2006/relationships/hyperlink" Target="https://podminky.urs.cz/item/CS_URS_2022_01/423357212" TargetMode="External"/><Relationship Id="rId82" Type="http://schemas.openxmlformats.org/officeDocument/2006/relationships/hyperlink" Target="https://podminky.urs.cz/item/CS_URS_2022_01/711113111" TargetMode="External"/><Relationship Id="rId90" Type="http://schemas.openxmlformats.org/officeDocument/2006/relationships/hyperlink" Target="https://podminky.urs.cz/item/CS_URS_2022_01/013244000" TargetMode="External"/><Relationship Id="rId95" Type="http://schemas.openxmlformats.org/officeDocument/2006/relationships/hyperlink" Target="https://podminky.urs.cz/item/CS_URS_2022_01/041903000" TargetMode="External"/><Relationship Id="rId19" Type="http://schemas.openxmlformats.org/officeDocument/2006/relationships/hyperlink" Target="https://podminky.urs.cz/item/CS_URS_2022_01/181411132" TargetMode="External"/><Relationship Id="rId14" Type="http://schemas.openxmlformats.org/officeDocument/2006/relationships/hyperlink" Target="https://podminky.urs.cz/item/CS_URS_2022_01/171153101" TargetMode="External"/><Relationship Id="rId22" Type="http://schemas.openxmlformats.org/officeDocument/2006/relationships/hyperlink" Target="https://podminky.urs.cz/item/CS_URS_2022_01/182351123" TargetMode="External"/><Relationship Id="rId27" Type="http://schemas.openxmlformats.org/officeDocument/2006/relationships/hyperlink" Target="https://podminky.urs.cz/item/CS_URS_2022_01/212711112" TargetMode="External"/><Relationship Id="rId30" Type="http://schemas.openxmlformats.org/officeDocument/2006/relationships/hyperlink" Target="https://podminky.urs.cz/item/CS_URS_2022_01/231111111" TargetMode="External"/><Relationship Id="rId35" Type="http://schemas.openxmlformats.org/officeDocument/2006/relationships/hyperlink" Target="https://podminky.urs.cz/item/CS_URS_2022_01/275354111" TargetMode="External"/><Relationship Id="rId43" Type="http://schemas.openxmlformats.org/officeDocument/2006/relationships/hyperlink" Target="https://podminky.urs.cz/item/CS_URS_2022_01/334351214" TargetMode="External"/><Relationship Id="rId48" Type="http://schemas.openxmlformats.org/officeDocument/2006/relationships/hyperlink" Target="https://podminky.urs.cz/item/CS_URS_2022_01/334376314" TargetMode="External"/><Relationship Id="rId56" Type="http://schemas.openxmlformats.org/officeDocument/2006/relationships/hyperlink" Target="https://podminky.urs.cz/item/CS_URS_2022_01/421371131" TargetMode="External"/><Relationship Id="rId64" Type="http://schemas.openxmlformats.org/officeDocument/2006/relationships/hyperlink" Target="https://podminky.urs.cz/item/CS_URS_2022_01/458311121" TargetMode="External"/><Relationship Id="rId69" Type="http://schemas.openxmlformats.org/officeDocument/2006/relationships/hyperlink" Target="https://podminky.urs.cz/item/CS_URS_2022_01/573191111" TargetMode="External"/><Relationship Id="rId77" Type="http://schemas.openxmlformats.org/officeDocument/2006/relationships/hyperlink" Target="https://podminky.urs.cz/item/CS_URS_2022_01/919735111" TargetMode="External"/><Relationship Id="rId8" Type="http://schemas.openxmlformats.org/officeDocument/2006/relationships/hyperlink" Target="https://podminky.urs.cz/item/CS_URS_2022_01/151711111" TargetMode="External"/><Relationship Id="rId51" Type="http://schemas.openxmlformats.org/officeDocument/2006/relationships/hyperlink" Target="https://podminky.urs.cz/item/CS_URS_2022_01/334952113" TargetMode="External"/><Relationship Id="rId72" Type="http://schemas.openxmlformats.org/officeDocument/2006/relationships/hyperlink" Target="https://podminky.urs.cz/item/CS_URS_2022_01/871315221" TargetMode="External"/><Relationship Id="rId80" Type="http://schemas.openxmlformats.org/officeDocument/2006/relationships/hyperlink" Target="https://podminky.urs.cz/item/CS_URS_2022_01/935932328" TargetMode="External"/><Relationship Id="rId85" Type="http://schemas.openxmlformats.org/officeDocument/2006/relationships/hyperlink" Target="https://podminky.urs.cz/item/CS_URS_2022_01/998711101" TargetMode="External"/><Relationship Id="rId93" Type="http://schemas.openxmlformats.org/officeDocument/2006/relationships/hyperlink" Target="https://podminky.urs.cz/item/CS_URS_2022_01/013294000" TargetMode="External"/><Relationship Id="rId98" Type="http://schemas.openxmlformats.org/officeDocument/2006/relationships/printerSettings" Target="../printerSettings/printerSettings2.bin"/><Relationship Id="rId3" Type="http://schemas.openxmlformats.org/officeDocument/2006/relationships/hyperlink" Target="https://podminky.urs.cz/item/CS_URS_2022_01/122251102" TargetMode="External"/><Relationship Id="rId12" Type="http://schemas.openxmlformats.org/officeDocument/2006/relationships/hyperlink" Target="https://podminky.urs.cz/item/CS_URS_2022_01/162751117" TargetMode="External"/><Relationship Id="rId17" Type="http://schemas.openxmlformats.org/officeDocument/2006/relationships/hyperlink" Target="https://podminky.urs.cz/item/CS_URS_2022_01/174151101" TargetMode="External"/><Relationship Id="rId25" Type="http://schemas.openxmlformats.org/officeDocument/2006/relationships/hyperlink" Target="https://podminky.urs.cz/item/CS_URS_2022_01/211971110" TargetMode="External"/><Relationship Id="rId33" Type="http://schemas.openxmlformats.org/officeDocument/2006/relationships/hyperlink" Target="https://podminky.urs.cz/item/CS_URS_2022_01/273354211" TargetMode="External"/><Relationship Id="rId38" Type="http://schemas.openxmlformats.org/officeDocument/2006/relationships/hyperlink" Target="https://podminky.urs.cz/item/CS_URS_2022_01/281811112" TargetMode="External"/><Relationship Id="rId46" Type="http://schemas.openxmlformats.org/officeDocument/2006/relationships/hyperlink" Target="https://podminky.urs.cz/item/CS_URS_2022_01/334361216" TargetMode="External"/><Relationship Id="rId59" Type="http://schemas.openxmlformats.org/officeDocument/2006/relationships/hyperlink" Target="https://podminky.urs.cz/item/CS_URS_2022_01/421378122" TargetMode="External"/><Relationship Id="rId67" Type="http://schemas.openxmlformats.org/officeDocument/2006/relationships/hyperlink" Target="https://podminky.urs.cz/item/CS_URS_2022_01/564851011" TargetMode="External"/><Relationship Id="rId20" Type="http://schemas.openxmlformats.org/officeDocument/2006/relationships/hyperlink" Target="https://podminky.urs.cz/item/CS_URS_2022_01/181951112" TargetMode="External"/><Relationship Id="rId41" Type="http://schemas.openxmlformats.org/officeDocument/2006/relationships/hyperlink" Target="https://podminky.urs.cz/item/CS_URS_2022_01/334323218" TargetMode="External"/><Relationship Id="rId54" Type="http://schemas.openxmlformats.org/officeDocument/2006/relationships/hyperlink" Target="https://podminky.urs.cz/item/CS_URS_2022_01/421321118" TargetMode="External"/><Relationship Id="rId62" Type="http://schemas.openxmlformats.org/officeDocument/2006/relationships/hyperlink" Target="https://podminky.urs.cz/item/CS_URS_2022_01/452218010" TargetMode="External"/><Relationship Id="rId70" Type="http://schemas.openxmlformats.org/officeDocument/2006/relationships/hyperlink" Target="https://podminky.urs.cz/item/CS_URS_2022_01/573231106" TargetMode="External"/><Relationship Id="rId75" Type="http://schemas.openxmlformats.org/officeDocument/2006/relationships/hyperlink" Target="https://podminky.urs.cz/item/CS_URS_2022_01/919121112" TargetMode="External"/><Relationship Id="rId83" Type="http://schemas.openxmlformats.org/officeDocument/2006/relationships/hyperlink" Target="https://podminky.urs.cz/item/CS_URS_2022_01/711122131" TargetMode="External"/><Relationship Id="rId88" Type="http://schemas.openxmlformats.org/officeDocument/2006/relationships/hyperlink" Target="https://podminky.urs.cz/item/CS_URS_2022_01/012303000" TargetMode="External"/><Relationship Id="rId91" Type="http://schemas.openxmlformats.org/officeDocument/2006/relationships/hyperlink" Target="https://podminky.urs.cz/item/CS_URS_2022_01/013254000" TargetMode="External"/><Relationship Id="rId96" Type="http://schemas.openxmlformats.org/officeDocument/2006/relationships/hyperlink" Target="https://podminky.urs.cz/item/CS_URS_2022_01/049103000" TargetMode="External"/><Relationship Id="rId1" Type="http://schemas.openxmlformats.org/officeDocument/2006/relationships/hyperlink" Target="https://podminky.urs.cz/item/CS_URS_2022_01/115101201" TargetMode="External"/><Relationship Id="rId6" Type="http://schemas.openxmlformats.org/officeDocument/2006/relationships/hyperlink" Target="https://podminky.urs.cz/item/CS_URS_2022_01/131351104" TargetMode="External"/><Relationship Id="rId15" Type="http://schemas.openxmlformats.org/officeDocument/2006/relationships/hyperlink" Target="https://podminky.urs.cz/item/CS_URS_2022_01/171201231" TargetMode="External"/><Relationship Id="rId23" Type="http://schemas.openxmlformats.org/officeDocument/2006/relationships/hyperlink" Target="https://podminky.urs.cz/item/CS_URS_2022_01/185804312" TargetMode="External"/><Relationship Id="rId28" Type="http://schemas.openxmlformats.org/officeDocument/2006/relationships/hyperlink" Target="https://podminky.urs.cz/item/CS_URS_2022_01/224211114" TargetMode="External"/><Relationship Id="rId36" Type="http://schemas.openxmlformats.org/officeDocument/2006/relationships/hyperlink" Target="https://podminky.urs.cz/item/CS_URS_2022_01/275354211" TargetMode="External"/><Relationship Id="rId49" Type="http://schemas.openxmlformats.org/officeDocument/2006/relationships/hyperlink" Target="https://podminky.urs.cz/item/CS_URS_2022_01/334791114" TargetMode="External"/><Relationship Id="rId57" Type="http://schemas.openxmlformats.org/officeDocument/2006/relationships/hyperlink" Target="https://podminky.urs.cz/item/CS_URS_2022_01/421374224" TargetMode="External"/><Relationship Id="rId10" Type="http://schemas.openxmlformats.org/officeDocument/2006/relationships/hyperlink" Target="https://podminky.urs.cz/item/CS_URS_2022_01/153111114" TargetMode="External"/><Relationship Id="rId31" Type="http://schemas.openxmlformats.org/officeDocument/2006/relationships/hyperlink" Target="https://podminky.urs.cz/item/CS_URS_2022_01/273311124" TargetMode="External"/><Relationship Id="rId44" Type="http://schemas.openxmlformats.org/officeDocument/2006/relationships/hyperlink" Target="https://podminky.urs.cz/item/CS_URS_2022_01/334352112" TargetMode="External"/><Relationship Id="rId52" Type="http://schemas.openxmlformats.org/officeDocument/2006/relationships/hyperlink" Target="https://podminky.urs.cz/item/CS_URS_2022_01/413352115" TargetMode="External"/><Relationship Id="rId60" Type="http://schemas.openxmlformats.org/officeDocument/2006/relationships/hyperlink" Target="https://podminky.urs.cz/item/CS_URS_2022_01/423357112" TargetMode="External"/><Relationship Id="rId65" Type="http://schemas.openxmlformats.org/officeDocument/2006/relationships/hyperlink" Target="https://podminky.urs.cz/item/CS_URS_2022_01/463211121" TargetMode="External"/><Relationship Id="rId73" Type="http://schemas.openxmlformats.org/officeDocument/2006/relationships/hyperlink" Target="https://podminky.urs.cz/item/CS_URS_2022_01/911381511" TargetMode="External"/><Relationship Id="rId78" Type="http://schemas.openxmlformats.org/officeDocument/2006/relationships/hyperlink" Target="https://podminky.urs.cz/item/CS_URS_2022_01/931994142" TargetMode="External"/><Relationship Id="rId81" Type="http://schemas.openxmlformats.org/officeDocument/2006/relationships/hyperlink" Target="https://podminky.urs.cz/item/CS_URS_2022_01/998212111" TargetMode="External"/><Relationship Id="rId86" Type="http://schemas.openxmlformats.org/officeDocument/2006/relationships/hyperlink" Target="https://podminky.urs.cz/item/CS_URS_2022_01/012103000" TargetMode="External"/><Relationship Id="rId94" Type="http://schemas.openxmlformats.org/officeDocument/2006/relationships/hyperlink" Target="https://podminky.urs.cz/item/CS_URS_2022_01/032103000" TargetMode="External"/><Relationship Id="rId99" Type="http://schemas.openxmlformats.org/officeDocument/2006/relationships/drawing" Target="../drawings/drawing2.xml"/><Relationship Id="rId4" Type="http://schemas.openxmlformats.org/officeDocument/2006/relationships/hyperlink" Target="https://podminky.urs.cz/item/CS_URS_2022_01/131251100" TargetMode="External"/><Relationship Id="rId9" Type="http://schemas.openxmlformats.org/officeDocument/2006/relationships/hyperlink" Target="https://podminky.urs.cz/item/CS_URS_2022_01/151721111" TargetMode="External"/><Relationship Id="rId13" Type="http://schemas.openxmlformats.org/officeDocument/2006/relationships/hyperlink" Target="https://podminky.urs.cz/item/CS_URS_2022_01/162751119" TargetMode="External"/><Relationship Id="rId18" Type="http://schemas.openxmlformats.org/officeDocument/2006/relationships/hyperlink" Target="https://podminky.urs.cz/item/CS_URS_2022_01/175151201" TargetMode="External"/><Relationship Id="rId39" Type="http://schemas.openxmlformats.org/officeDocument/2006/relationships/hyperlink" Target="https://podminky.urs.cz/item/CS_URS_2022_01/2826021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>
      <selection activeCell="A26" sqref="A26:XFD2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4"/>
      <c r="AS2" s="364"/>
      <c r="AT2" s="364"/>
      <c r="AU2" s="364"/>
      <c r="AV2" s="364"/>
      <c r="AW2" s="364"/>
      <c r="AX2" s="364"/>
      <c r="AY2" s="364"/>
      <c r="AZ2" s="364"/>
      <c r="BA2" s="364"/>
      <c r="BB2" s="364"/>
      <c r="BC2" s="364"/>
      <c r="BD2" s="364"/>
      <c r="BE2" s="36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4" t="s">
        <v>14</v>
      </c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23"/>
      <c r="AQ5" s="23"/>
      <c r="AR5" s="21"/>
      <c r="BE5" s="32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6" t="s">
        <v>17</v>
      </c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23"/>
      <c r="AQ6" s="23"/>
      <c r="AR6" s="21"/>
      <c r="BE6" s="32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2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2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2"/>
      <c r="BS12" s="18" t="s">
        <v>6</v>
      </c>
    </row>
    <row r="13" spans="1:74" s="1" customFormat="1" ht="12" customHeight="1">
      <c r="B13" s="22"/>
      <c r="C13" s="23"/>
      <c r="D13" s="30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32</v>
      </c>
      <c r="AO13" s="23"/>
      <c r="AP13" s="23"/>
      <c r="AQ13" s="23"/>
      <c r="AR13" s="21"/>
      <c r="BE13" s="322"/>
      <c r="BS13" s="18" t="s">
        <v>6</v>
      </c>
    </row>
    <row r="14" spans="1:74" ht="12.75">
      <c r="B14" s="22"/>
      <c r="C14" s="23"/>
      <c r="D14" s="23"/>
      <c r="E14" s="327" t="s">
        <v>32</v>
      </c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0" t="s">
        <v>29</v>
      </c>
      <c r="AL14" s="23"/>
      <c r="AM14" s="23"/>
      <c r="AN14" s="32" t="s">
        <v>32</v>
      </c>
      <c r="AO14" s="23"/>
      <c r="AP14" s="23"/>
      <c r="AQ14" s="23"/>
      <c r="AR14" s="21"/>
      <c r="BE14" s="32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2"/>
      <c r="BS15" s="18" t="s">
        <v>4</v>
      </c>
    </row>
    <row r="16" spans="1:74" s="1" customFormat="1" ht="12" customHeight="1">
      <c r="B16" s="22"/>
      <c r="C16" s="23"/>
      <c r="D16" s="30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2"/>
      <c r="BS17" s="18" t="s">
        <v>37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2"/>
      <c r="BS18" s="18" t="s">
        <v>6</v>
      </c>
    </row>
    <row r="19" spans="1:71" s="1" customFormat="1" ht="12" customHeight="1">
      <c r="B19" s="22"/>
      <c r="C19" s="23"/>
      <c r="D19" s="30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2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2"/>
    </row>
    <row r="22" spans="1:71" s="1" customFormat="1" ht="12" customHeight="1">
      <c r="B22" s="22"/>
      <c r="C22" s="23"/>
      <c r="D22" s="30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2"/>
    </row>
    <row r="23" spans="1:71" s="1" customFormat="1" ht="51.95" customHeight="1">
      <c r="B23" s="22"/>
      <c r="C23" s="23"/>
      <c r="D23" s="23"/>
      <c r="E23" s="329" t="s">
        <v>41</v>
      </c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23"/>
      <c r="AP23" s="23"/>
      <c r="AQ23" s="23"/>
      <c r="AR23" s="21"/>
      <c r="BE23" s="32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2"/>
    </row>
    <row r="26" spans="1:71" s="2" customFormat="1" ht="21" customHeight="1">
      <c r="A26" s="35"/>
      <c r="B26" s="36"/>
      <c r="C26" s="37"/>
      <c r="D26" s="38" t="s">
        <v>42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30">
        <f>ROUND(AG54,2)</f>
        <v>0</v>
      </c>
      <c r="AL26" s="331"/>
      <c r="AM26" s="331"/>
      <c r="AN26" s="331"/>
      <c r="AO26" s="331"/>
      <c r="AP26" s="37"/>
      <c r="AQ26" s="37"/>
      <c r="AR26" s="40"/>
      <c r="BE26" s="32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2" t="s">
        <v>43</v>
      </c>
      <c r="M28" s="332"/>
      <c r="N28" s="332"/>
      <c r="O28" s="332"/>
      <c r="P28" s="332"/>
      <c r="Q28" s="37"/>
      <c r="R28" s="37"/>
      <c r="S28" s="37"/>
      <c r="T28" s="37"/>
      <c r="U28" s="37"/>
      <c r="V28" s="37"/>
      <c r="W28" s="332" t="s">
        <v>44</v>
      </c>
      <c r="X28" s="332"/>
      <c r="Y28" s="332"/>
      <c r="Z28" s="332"/>
      <c r="AA28" s="332"/>
      <c r="AB28" s="332"/>
      <c r="AC28" s="332"/>
      <c r="AD28" s="332"/>
      <c r="AE28" s="332"/>
      <c r="AF28" s="37"/>
      <c r="AG28" s="37"/>
      <c r="AH28" s="37"/>
      <c r="AI28" s="37"/>
      <c r="AJ28" s="37"/>
      <c r="AK28" s="332" t="s">
        <v>45</v>
      </c>
      <c r="AL28" s="332"/>
      <c r="AM28" s="332"/>
      <c r="AN28" s="332"/>
      <c r="AO28" s="332"/>
      <c r="AP28" s="37"/>
      <c r="AQ28" s="37"/>
      <c r="AR28" s="40"/>
      <c r="BE28" s="322"/>
    </row>
    <row r="29" spans="1:71" s="3" customFormat="1" ht="14.45" customHeight="1">
      <c r="B29" s="41"/>
      <c r="C29" s="42"/>
      <c r="D29" s="30" t="s">
        <v>46</v>
      </c>
      <c r="E29" s="42"/>
      <c r="F29" s="30" t="s">
        <v>47</v>
      </c>
      <c r="G29" s="42"/>
      <c r="H29" s="42"/>
      <c r="I29" s="42"/>
      <c r="J29" s="42"/>
      <c r="K29" s="42"/>
      <c r="L29" s="335">
        <v>0.21</v>
      </c>
      <c r="M29" s="334"/>
      <c r="N29" s="334"/>
      <c r="O29" s="334"/>
      <c r="P29" s="334"/>
      <c r="Q29" s="42"/>
      <c r="R29" s="42"/>
      <c r="S29" s="42"/>
      <c r="T29" s="42"/>
      <c r="U29" s="42"/>
      <c r="V29" s="42"/>
      <c r="W29" s="333">
        <f>ROUND(AZ54, 2)</f>
        <v>0</v>
      </c>
      <c r="X29" s="334"/>
      <c r="Y29" s="334"/>
      <c r="Z29" s="334"/>
      <c r="AA29" s="334"/>
      <c r="AB29" s="334"/>
      <c r="AC29" s="334"/>
      <c r="AD29" s="334"/>
      <c r="AE29" s="334"/>
      <c r="AF29" s="42"/>
      <c r="AG29" s="42"/>
      <c r="AH29" s="42"/>
      <c r="AI29" s="42"/>
      <c r="AJ29" s="42"/>
      <c r="AK29" s="333">
        <f>ROUND(AV54, 2)</f>
        <v>0</v>
      </c>
      <c r="AL29" s="334"/>
      <c r="AM29" s="334"/>
      <c r="AN29" s="334"/>
      <c r="AO29" s="334"/>
      <c r="AP29" s="42"/>
      <c r="AQ29" s="42"/>
      <c r="AR29" s="43"/>
      <c r="BE29" s="323"/>
    </row>
    <row r="30" spans="1:71" s="3" customFormat="1" ht="14.45" customHeight="1">
      <c r="B30" s="41"/>
      <c r="C30" s="42"/>
      <c r="D30" s="42"/>
      <c r="E30" s="42"/>
      <c r="F30" s="30" t="s">
        <v>48</v>
      </c>
      <c r="G30" s="42"/>
      <c r="H30" s="42"/>
      <c r="I30" s="42"/>
      <c r="J30" s="42"/>
      <c r="K30" s="42"/>
      <c r="L30" s="335">
        <v>0.15</v>
      </c>
      <c r="M30" s="334"/>
      <c r="N30" s="334"/>
      <c r="O30" s="334"/>
      <c r="P30" s="334"/>
      <c r="Q30" s="42"/>
      <c r="R30" s="42"/>
      <c r="S30" s="42"/>
      <c r="T30" s="42"/>
      <c r="U30" s="42"/>
      <c r="V30" s="42"/>
      <c r="W30" s="333">
        <f>ROUND(BA54, 2)</f>
        <v>0</v>
      </c>
      <c r="X30" s="334"/>
      <c r="Y30" s="334"/>
      <c r="Z30" s="334"/>
      <c r="AA30" s="334"/>
      <c r="AB30" s="334"/>
      <c r="AC30" s="334"/>
      <c r="AD30" s="334"/>
      <c r="AE30" s="334"/>
      <c r="AF30" s="42"/>
      <c r="AG30" s="42"/>
      <c r="AH30" s="42"/>
      <c r="AI30" s="42"/>
      <c r="AJ30" s="42"/>
      <c r="AK30" s="333">
        <f>ROUND(AW54, 2)</f>
        <v>0</v>
      </c>
      <c r="AL30" s="334"/>
      <c r="AM30" s="334"/>
      <c r="AN30" s="334"/>
      <c r="AO30" s="334"/>
      <c r="AP30" s="42"/>
      <c r="AQ30" s="42"/>
      <c r="AR30" s="43"/>
      <c r="BE30" s="323"/>
    </row>
    <row r="31" spans="1:71" s="3" customFormat="1" ht="14.45" hidden="1" customHeight="1">
      <c r="B31" s="41"/>
      <c r="C31" s="42"/>
      <c r="D31" s="42"/>
      <c r="E31" s="42"/>
      <c r="F31" s="30" t="s">
        <v>49</v>
      </c>
      <c r="G31" s="42"/>
      <c r="H31" s="42"/>
      <c r="I31" s="42"/>
      <c r="J31" s="42"/>
      <c r="K31" s="42"/>
      <c r="L31" s="335">
        <v>0.21</v>
      </c>
      <c r="M31" s="334"/>
      <c r="N31" s="334"/>
      <c r="O31" s="334"/>
      <c r="P31" s="334"/>
      <c r="Q31" s="42"/>
      <c r="R31" s="42"/>
      <c r="S31" s="42"/>
      <c r="T31" s="42"/>
      <c r="U31" s="42"/>
      <c r="V31" s="42"/>
      <c r="W31" s="333">
        <f>ROUND(BB54, 2)</f>
        <v>0</v>
      </c>
      <c r="X31" s="334"/>
      <c r="Y31" s="334"/>
      <c r="Z31" s="334"/>
      <c r="AA31" s="334"/>
      <c r="AB31" s="334"/>
      <c r="AC31" s="334"/>
      <c r="AD31" s="334"/>
      <c r="AE31" s="334"/>
      <c r="AF31" s="42"/>
      <c r="AG31" s="42"/>
      <c r="AH31" s="42"/>
      <c r="AI31" s="42"/>
      <c r="AJ31" s="42"/>
      <c r="AK31" s="333">
        <v>0</v>
      </c>
      <c r="AL31" s="334"/>
      <c r="AM31" s="334"/>
      <c r="AN31" s="334"/>
      <c r="AO31" s="334"/>
      <c r="AP31" s="42"/>
      <c r="AQ31" s="42"/>
      <c r="AR31" s="43"/>
      <c r="BE31" s="323"/>
    </row>
    <row r="32" spans="1:71" s="3" customFormat="1" ht="14.45" hidden="1" customHeight="1">
      <c r="B32" s="41"/>
      <c r="C32" s="42"/>
      <c r="D32" s="42"/>
      <c r="E32" s="42"/>
      <c r="F32" s="30" t="s">
        <v>50</v>
      </c>
      <c r="G32" s="42"/>
      <c r="H32" s="42"/>
      <c r="I32" s="42"/>
      <c r="J32" s="42"/>
      <c r="K32" s="42"/>
      <c r="L32" s="335">
        <v>0.15</v>
      </c>
      <c r="M32" s="334"/>
      <c r="N32" s="334"/>
      <c r="O32" s="334"/>
      <c r="P32" s="334"/>
      <c r="Q32" s="42"/>
      <c r="R32" s="42"/>
      <c r="S32" s="42"/>
      <c r="T32" s="42"/>
      <c r="U32" s="42"/>
      <c r="V32" s="42"/>
      <c r="W32" s="333">
        <f>ROUND(BC54, 2)</f>
        <v>0</v>
      </c>
      <c r="X32" s="334"/>
      <c r="Y32" s="334"/>
      <c r="Z32" s="334"/>
      <c r="AA32" s="334"/>
      <c r="AB32" s="334"/>
      <c r="AC32" s="334"/>
      <c r="AD32" s="334"/>
      <c r="AE32" s="334"/>
      <c r="AF32" s="42"/>
      <c r="AG32" s="42"/>
      <c r="AH32" s="42"/>
      <c r="AI32" s="42"/>
      <c r="AJ32" s="42"/>
      <c r="AK32" s="333">
        <v>0</v>
      </c>
      <c r="AL32" s="334"/>
      <c r="AM32" s="334"/>
      <c r="AN32" s="334"/>
      <c r="AO32" s="334"/>
      <c r="AP32" s="42"/>
      <c r="AQ32" s="42"/>
      <c r="AR32" s="43"/>
      <c r="BE32" s="323"/>
    </row>
    <row r="33" spans="1:57" s="3" customFormat="1" ht="14.45" hidden="1" customHeight="1">
      <c r="B33" s="41"/>
      <c r="C33" s="42"/>
      <c r="D33" s="42"/>
      <c r="E33" s="42"/>
      <c r="F33" s="30" t="s">
        <v>51</v>
      </c>
      <c r="G33" s="42"/>
      <c r="H33" s="42"/>
      <c r="I33" s="42"/>
      <c r="J33" s="42"/>
      <c r="K33" s="42"/>
      <c r="L33" s="335">
        <v>0</v>
      </c>
      <c r="M33" s="334"/>
      <c r="N33" s="334"/>
      <c r="O33" s="334"/>
      <c r="P33" s="334"/>
      <c r="Q33" s="42"/>
      <c r="R33" s="42"/>
      <c r="S33" s="42"/>
      <c r="T33" s="42"/>
      <c r="U33" s="42"/>
      <c r="V33" s="42"/>
      <c r="W33" s="333">
        <f>ROUND(BD54, 2)</f>
        <v>0</v>
      </c>
      <c r="X33" s="334"/>
      <c r="Y33" s="334"/>
      <c r="Z33" s="334"/>
      <c r="AA33" s="334"/>
      <c r="AB33" s="334"/>
      <c r="AC33" s="334"/>
      <c r="AD33" s="334"/>
      <c r="AE33" s="334"/>
      <c r="AF33" s="42"/>
      <c r="AG33" s="42"/>
      <c r="AH33" s="42"/>
      <c r="AI33" s="42"/>
      <c r="AJ33" s="42"/>
      <c r="AK33" s="333">
        <v>0</v>
      </c>
      <c r="AL33" s="334"/>
      <c r="AM33" s="334"/>
      <c r="AN33" s="334"/>
      <c r="AO33" s="33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52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53</v>
      </c>
      <c r="U35" s="46"/>
      <c r="V35" s="46"/>
      <c r="W35" s="46"/>
      <c r="X35" s="336" t="s">
        <v>54</v>
      </c>
      <c r="Y35" s="337"/>
      <c r="Z35" s="337"/>
      <c r="AA35" s="337"/>
      <c r="AB35" s="337"/>
      <c r="AC35" s="46"/>
      <c r="AD35" s="46"/>
      <c r="AE35" s="46"/>
      <c r="AF35" s="46"/>
      <c r="AG35" s="46"/>
      <c r="AH35" s="46"/>
      <c r="AI35" s="46"/>
      <c r="AJ35" s="46"/>
      <c r="AK35" s="338">
        <f>SUM(AK26:AK33)</f>
        <v>0</v>
      </c>
      <c r="AL35" s="337"/>
      <c r="AM35" s="337"/>
      <c r="AN35" s="337"/>
      <c r="AO35" s="33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0997-22/3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40" t="str">
        <f>K6</f>
        <v>H-park Hanušovice - I.etapa 2022</v>
      </c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Hanušovice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42" t="str">
        <f>IF(AN8= "","",AN8)</f>
        <v>28. 2. 2022</v>
      </c>
      <c r="AN47" s="34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Město Hanušovice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33</v>
      </c>
      <c r="AJ49" s="37"/>
      <c r="AK49" s="37"/>
      <c r="AL49" s="37"/>
      <c r="AM49" s="343" t="str">
        <f>IF(E17="","",E17)</f>
        <v>Cekr CZ s.r.o.</v>
      </c>
      <c r="AN49" s="344"/>
      <c r="AO49" s="344"/>
      <c r="AP49" s="344"/>
      <c r="AQ49" s="37"/>
      <c r="AR49" s="40"/>
      <c r="AS49" s="345" t="s">
        <v>56</v>
      </c>
      <c r="AT49" s="34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25.7" customHeight="1">
      <c r="A50" s="35"/>
      <c r="B50" s="36"/>
      <c r="C50" s="30" t="s">
        <v>31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38</v>
      </c>
      <c r="AJ50" s="37"/>
      <c r="AK50" s="37"/>
      <c r="AL50" s="37"/>
      <c r="AM50" s="343" t="str">
        <f>IF(E20="","",E20)</f>
        <v>Jan Zamykal, CS ÚRS 2022 01</v>
      </c>
      <c r="AN50" s="344"/>
      <c r="AO50" s="344"/>
      <c r="AP50" s="344"/>
      <c r="AQ50" s="37"/>
      <c r="AR50" s="40"/>
      <c r="AS50" s="347"/>
      <c r="AT50" s="34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9"/>
      <c r="AT51" s="35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51" t="s">
        <v>57</v>
      </c>
      <c r="D52" s="352"/>
      <c r="E52" s="352"/>
      <c r="F52" s="352"/>
      <c r="G52" s="352"/>
      <c r="H52" s="67"/>
      <c r="I52" s="353" t="s">
        <v>58</v>
      </c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4" t="s">
        <v>59</v>
      </c>
      <c r="AH52" s="352"/>
      <c r="AI52" s="352"/>
      <c r="AJ52" s="352"/>
      <c r="AK52" s="352"/>
      <c r="AL52" s="352"/>
      <c r="AM52" s="352"/>
      <c r="AN52" s="353" t="s">
        <v>60</v>
      </c>
      <c r="AO52" s="352"/>
      <c r="AP52" s="352"/>
      <c r="AQ52" s="68" t="s">
        <v>61</v>
      </c>
      <c r="AR52" s="40"/>
      <c r="AS52" s="69" t="s">
        <v>62</v>
      </c>
      <c r="AT52" s="70" t="s">
        <v>63</v>
      </c>
      <c r="AU52" s="70" t="s">
        <v>64</v>
      </c>
      <c r="AV52" s="70" t="s">
        <v>65</v>
      </c>
      <c r="AW52" s="70" t="s">
        <v>66</v>
      </c>
      <c r="AX52" s="70" t="s">
        <v>67</v>
      </c>
      <c r="AY52" s="70" t="s">
        <v>68</v>
      </c>
      <c r="AZ52" s="70" t="s">
        <v>69</v>
      </c>
      <c r="BA52" s="70" t="s">
        <v>70</v>
      </c>
      <c r="BB52" s="70" t="s">
        <v>71</v>
      </c>
      <c r="BC52" s="70" t="s">
        <v>72</v>
      </c>
      <c r="BD52" s="71" t="s">
        <v>73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74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62">
        <f>ROUND(AG55,2)</f>
        <v>0</v>
      </c>
      <c r="AH54" s="362"/>
      <c r="AI54" s="362"/>
      <c r="AJ54" s="362"/>
      <c r="AK54" s="362"/>
      <c r="AL54" s="362"/>
      <c r="AM54" s="362"/>
      <c r="AN54" s="363">
        <f>SUM(AG54,AT54)</f>
        <v>0</v>
      </c>
      <c r="AO54" s="363"/>
      <c r="AP54" s="363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 t="shared" ref="AZ54:BD55" si="0">ROUND(AZ55,2)</f>
        <v>0</v>
      </c>
      <c r="BA54" s="82">
        <f t="shared" si="0"/>
        <v>0</v>
      </c>
      <c r="BB54" s="82">
        <f t="shared" si="0"/>
        <v>0</v>
      </c>
      <c r="BC54" s="82">
        <f t="shared" si="0"/>
        <v>0</v>
      </c>
      <c r="BD54" s="84">
        <f t="shared" si="0"/>
        <v>0</v>
      </c>
      <c r="BS54" s="85" t="s">
        <v>75</v>
      </c>
      <c r="BT54" s="85" t="s">
        <v>76</v>
      </c>
      <c r="BU54" s="86" t="s">
        <v>77</v>
      </c>
      <c r="BV54" s="85" t="s">
        <v>78</v>
      </c>
      <c r="BW54" s="85" t="s">
        <v>5</v>
      </c>
      <c r="BX54" s="85" t="s">
        <v>79</v>
      </c>
      <c r="CL54" s="85" t="s">
        <v>19</v>
      </c>
    </row>
    <row r="55" spans="1:91" s="7" customFormat="1" ht="24.75" customHeight="1">
      <c r="B55" s="87"/>
      <c r="C55" s="88"/>
      <c r="D55" s="358" t="s">
        <v>80</v>
      </c>
      <c r="E55" s="358"/>
      <c r="F55" s="358"/>
      <c r="G55" s="358"/>
      <c r="H55" s="358"/>
      <c r="I55" s="89"/>
      <c r="J55" s="358" t="s">
        <v>81</v>
      </c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7">
        <f>ROUND(AG56,2)</f>
        <v>0</v>
      </c>
      <c r="AH55" s="356"/>
      <c r="AI55" s="356"/>
      <c r="AJ55" s="356"/>
      <c r="AK55" s="356"/>
      <c r="AL55" s="356"/>
      <c r="AM55" s="356"/>
      <c r="AN55" s="355">
        <f>SUM(AG55,AT55)</f>
        <v>0</v>
      </c>
      <c r="AO55" s="356"/>
      <c r="AP55" s="356"/>
      <c r="AQ55" s="90" t="s">
        <v>82</v>
      </c>
      <c r="AR55" s="91"/>
      <c r="AS55" s="92">
        <f>ROUND(AS56,2)</f>
        <v>0</v>
      </c>
      <c r="AT55" s="93">
        <f>ROUND(SUM(AV55:AW55),2)</f>
        <v>0</v>
      </c>
      <c r="AU55" s="94">
        <f>ROUND(AU56,5)</f>
        <v>0</v>
      </c>
      <c r="AV55" s="93">
        <f>ROUND(AZ55*L29,2)</f>
        <v>0</v>
      </c>
      <c r="AW55" s="93">
        <f>ROUND(BA55*L30,2)</f>
        <v>0</v>
      </c>
      <c r="AX55" s="93">
        <f>ROUND(BB55*L29,2)</f>
        <v>0</v>
      </c>
      <c r="AY55" s="93">
        <f>ROUND(BC55*L30,2)</f>
        <v>0</v>
      </c>
      <c r="AZ55" s="93">
        <f t="shared" si="0"/>
        <v>0</v>
      </c>
      <c r="BA55" s="93">
        <f t="shared" si="0"/>
        <v>0</v>
      </c>
      <c r="BB55" s="93">
        <f t="shared" si="0"/>
        <v>0</v>
      </c>
      <c r="BC55" s="93">
        <f t="shared" si="0"/>
        <v>0</v>
      </c>
      <c r="BD55" s="95">
        <f t="shared" si="0"/>
        <v>0</v>
      </c>
      <c r="BS55" s="96" t="s">
        <v>75</v>
      </c>
      <c r="BT55" s="96" t="s">
        <v>83</v>
      </c>
      <c r="BU55" s="96" t="s">
        <v>77</v>
      </c>
      <c r="BV55" s="96" t="s">
        <v>78</v>
      </c>
      <c r="BW55" s="96" t="s">
        <v>84</v>
      </c>
      <c r="BX55" s="96" t="s">
        <v>5</v>
      </c>
      <c r="CL55" s="96" t="s">
        <v>19</v>
      </c>
      <c r="CM55" s="96" t="s">
        <v>85</v>
      </c>
    </row>
    <row r="56" spans="1:91" s="4" customFormat="1" ht="16.5" customHeight="1">
      <c r="A56" s="97" t="s">
        <v>86</v>
      </c>
      <c r="B56" s="52"/>
      <c r="C56" s="98"/>
      <c r="D56" s="98"/>
      <c r="E56" s="361" t="s">
        <v>87</v>
      </c>
      <c r="F56" s="361"/>
      <c r="G56" s="361"/>
      <c r="H56" s="361"/>
      <c r="I56" s="361"/>
      <c r="J56" s="98"/>
      <c r="K56" s="361" t="s">
        <v>88</v>
      </c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59">
        <f>'SO 06.2 - lávka pro pěší'!J32</f>
        <v>0</v>
      </c>
      <c r="AH56" s="360"/>
      <c r="AI56" s="360"/>
      <c r="AJ56" s="360"/>
      <c r="AK56" s="360"/>
      <c r="AL56" s="360"/>
      <c r="AM56" s="360"/>
      <c r="AN56" s="359">
        <f>SUM(AG56,AT56)</f>
        <v>0</v>
      </c>
      <c r="AO56" s="360"/>
      <c r="AP56" s="360"/>
      <c r="AQ56" s="99" t="s">
        <v>89</v>
      </c>
      <c r="AR56" s="54"/>
      <c r="AS56" s="100">
        <v>0</v>
      </c>
      <c r="AT56" s="101">
        <f>ROUND(SUM(AV56:AW56),2)</f>
        <v>0</v>
      </c>
      <c r="AU56" s="102">
        <f>'SO 06.2 - lávka pro pěší'!P102</f>
        <v>0</v>
      </c>
      <c r="AV56" s="101">
        <f>'SO 06.2 - lávka pro pěší'!J35</f>
        <v>0</v>
      </c>
      <c r="AW56" s="101">
        <f>'SO 06.2 - lávka pro pěší'!J36</f>
        <v>0</v>
      </c>
      <c r="AX56" s="101">
        <f>'SO 06.2 - lávka pro pěší'!J37</f>
        <v>0</v>
      </c>
      <c r="AY56" s="101">
        <f>'SO 06.2 - lávka pro pěší'!J38</f>
        <v>0</v>
      </c>
      <c r="AZ56" s="101">
        <f>'SO 06.2 - lávka pro pěší'!F35</f>
        <v>0</v>
      </c>
      <c r="BA56" s="101">
        <f>'SO 06.2 - lávka pro pěší'!F36</f>
        <v>0</v>
      </c>
      <c r="BB56" s="101">
        <f>'SO 06.2 - lávka pro pěší'!F37</f>
        <v>0</v>
      </c>
      <c r="BC56" s="101">
        <f>'SO 06.2 - lávka pro pěší'!F38</f>
        <v>0</v>
      </c>
      <c r="BD56" s="103">
        <f>'SO 06.2 - lávka pro pěší'!F39</f>
        <v>0</v>
      </c>
      <c r="BT56" s="104" t="s">
        <v>85</v>
      </c>
      <c r="BV56" s="104" t="s">
        <v>78</v>
      </c>
      <c r="BW56" s="104" t="s">
        <v>90</v>
      </c>
      <c r="BX56" s="104" t="s">
        <v>84</v>
      </c>
      <c r="CL56" s="104" t="s">
        <v>19</v>
      </c>
    </row>
    <row r="57" spans="1:91" s="2" customFormat="1" ht="30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sheetProtection algorithmName="SHA-512" hashValue="CJoWhMrRSuNJGaJwPcMSXi3h0suExJVksD4dkJQrgnTYRXy29CZnK1RjsYCB38yIqEmSZwaZLygCTgg85Is5Dg==" saltValue="rv1tqP7/fDDkR0EYLrfzkXz7+f6H2RX7w3wDPNEaCHQmYuvpMS6Rl0SpqLnYODSEdz41Dbom9++zq+fWBFg4rw==" spinCount="100000" sheet="1" objects="1" scenarios="1" formatColumns="0" formatRows="0"/>
  <mergeCells count="46">
    <mergeCell ref="AR2:BE2"/>
    <mergeCell ref="AN56:AP56"/>
    <mergeCell ref="AG56:AM56"/>
    <mergeCell ref="E56:I56"/>
    <mergeCell ref="K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SO 06.2 - lávka pro pěší'!C2" display="/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5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AT2" s="18" t="s">
        <v>90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1"/>
      <c r="AT3" s="18" t="s">
        <v>85</v>
      </c>
    </row>
    <row r="4" spans="1:46" s="1" customFormat="1" ht="24.95" customHeight="1">
      <c r="B4" s="21"/>
      <c r="D4" s="107" t="s">
        <v>91</v>
      </c>
      <c r="L4" s="21"/>
      <c r="M4" s="108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9" t="s">
        <v>16</v>
      </c>
      <c r="L6" s="21"/>
    </row>
    <row r="7" spans="1:46" s="1" customFormat="1" ht="16.5" customHeight="1">
      <c r="B7" s="21"/>
      <c r="E7" s="365" t="str">
        <f>'Rekapitulace stavby'!K6</f>
        <v>H-park Hanušovice - I.etapa 2022</v>
      </c>
      <c r="F7" s="366"/>
      <c r="G7" s="366"/>
      <c r="H7" s="366"/>
      <c r="L7" s="21"/>
    </row>
    <row r="8" spans="1:46" s="1" customFormat="1" ht="12" customHeight="1">
      <c r="B8" s="21"/>
      <c r="D8" s="109" t="s">
        <v>92</v>
      </c>
      <c r="L8" s="21"/>
    </row>
    <row r="9" spans="1:46" s="2" customFormat="1" ht="16.5" customHeight="1">
      <c r="A9" s="35"/>
      <c r="B9" s="40"/>
      <c r="C9" s="35"/>
      <c r="D9" s="35"/>
      <c r="E9" s="365" t="s">
        <v>93</v>
      </c>
      <c r="F9" s="367"/>
      <c r="G9" s="367"/>
      <c r="H9" s="367"/>
      <c r="I9" s="35"/>
      <c r="J9" s="35"/>
      <c r="K9" s="35"/>
      <c r="L9" s="11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9" t="s">
        <v>94</v>
      </c>
      <c r="E10" s="35"/>
      <c r="F10" s="35"/>
      <c r="G10" s="35"/>
      <c r="H10" s="35"/>
      <c r="I10" s="35"/>
      <c r="J10" s="35"/>
      <c r="K10" s="35"/>
      <c r="L10" s="11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68" t="s">
        <v>95</v>
      </c>
      <c r="F11" s="367"/>
      <c r="G11" s="367"/>
      <c r="H11" s="367"/>
      <c r="I11" s="35"/>
      <c r="J11" s="35"/>
      <c r="K11" s="35"/>
      <c r="L11" s="11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09" t="s">
        <v>18</v>
      </c>
      <c r="E13" s="35"/>
      <c r="F13" s="104" t="s">
        <v>19</v>
      </c>
      <c r="G13" s="35"/>
      <c r="H13" s="35"/>
      <c r="I13" s="109" t="s">
        <v>20</v>
      </c>
      <c r="J13" s="104" t="s">
        <v>19</v>
      </c>
      <c r="K13" s="35"/>
      <c r="L13" s="11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9" t="s">
        <v>21</v>
      </c>
      <c r="E14" s="35"/>
      <c r="F14" s="104" t="s">
        <v>22</v>
      </c>
      <c r="G14" s="35"/>
      <c r="H14" s="35"/>
      <c r="I14" s="109" t="s">
        <v>23</v>
      </c>
      <c r="J14" s="111" t="str">
        <f>'Rekapitulace stavby'!AN8</f>
        <v>28. 2. 2022</v>
      </c>
      <c r="K14" s="35"/>
      <c r="L14" s="11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09" t="s">
        <v>25</v>
      </c>
      <c r="E16" s="35"/>
      <c r="F16" s="35"/>
      <c r="G16" s="35"/>
      <c r="H16" s="35"/>
      <c r="I16" s="109" t="s">
        <v>26</v>
      </c>
      <c r="J16" s="104" t="s">
        <v>27</v>
      </c>
      <c r="K16" s="35"/>
      <c r="L16" s="11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28</v>
      </c>
      <c r="F17" s="35"/>
      <c r="G17" s="35"/>
      <c r="H17" s="35"/>
      <c r="I17" s="109" t="s">
        <v>29</v>
      </c>
      <c r="J17" s="104" t="s">
        <v>30</v>
      </c>
      <c r="K17" s="35"/>
      <c r="L17" s="11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09" t="s">
        <v>31</v>
      </c>
      <c r="E19" s="35"/>
      <c r="F19" s="35"/>
      <c r="G19" s="35"/>
      <c r="H19" s="35"/>
      <c r="I19" s="109" t="s">
        <v>26</v>
      </c>
      <c r="J19" s="31" t="str">
        <f>'Rekapitulace stavby'!AN13</f>
        <v>Vyplň údaj</v>
      </c>
      <c r="K19" s="35"/>
      <c r="L19" s="11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69" t="str">
        <f>'Rekapitulace stavby'!E14</f>
        <v>Vyplň údaj</v>
      </c>
      <c r="F20" s="370"/>
      <c r="G20" s="370"/>
      <c r="H20" s="370"/>
      <c r="I20" s="109" t="s">
        <v>29</v>
      </c>
      <c r="J20" s="31" t="str">
        <f>'Rekapitulace stavby'!AN14</f>
        <v>Vyplň údaj</v>
      </c>
      <c r="K20" s="35"/>
      <c r="L20" s="11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09" t="s">
        <v>33</v>
      </c>
      <c r="E22" s="35"/>
      <c r="F22" s="35"/>
      <c r="G22" s="35"/>
      <c r="H22" s="35"/>
      <c r="I22" s="109" t="s">
        <v>26</v>
      </c>
      <c r="J22" s="104" t="s">
        <v>34</v>
      </c>
      <c r="K22" s="35"/>
      <c r="L22" s="11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">
        <v>35</v>
      </c>
      <c r="F23" s="35"/>
      <c r="G23" s="35"/>
      <c r="H23" s="35"/>
      <c r="I23" s="109" t="s">
        <v>29</v>
      </c>
      <c r="J23" s="104" t="s">
        <v>36</v>
      </c>
      <c r="K23" s="35"/>
      <c r="L23" s="11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09" t="s">
        <v>38</v>
      </c>
      <c r="E25" s="35"/>
      <c r="F25" s="35"/>
      <c r="G25" s="35"/>
      <c r="H25" s="35"/>
      <c r="I25" s="109" t="s">
        <v>26</v>
      </c>
      <c r="J25" s="104" t="s">
        <v>19</v>
      </c>
      <c r="K25" s="35"/>
      <c r="L25" s="11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39</v>
      </c>
      <c r="F26" s="35"/>
      <c r="G26" s="35"/>
      <c r="H26" s="35"/>
      <c r="I26" s="109" t="s">
        <v>29</v>
      </c>
      <c r="J26" s="104" t="s">
        <v>19</v>
      </c>
      <c r="K26" s="35"/>
      <c r="L26" s="11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09" t="s">
        <v>40</v>
      </c>
      <c r="E28" s="35"/>
      <c r="F28" s="35"/>
      <c r="G28" s="35"/>
      <c r="H28" s="35"/>
      <c r="I28" s="35"/>
      <c r="J28" s="35"/>
      <c r="K28" s="35"/>
      <c r="L28" s="11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2"/>
      <c r="B29" s="113"/>
      <c r="C29" s="112"/>
      <c r="D29" s="112"/>
      <c r="E29" s="371" t="s">
        <v>19</v>
      </c>
      <c r="F29" s="371"/>
      <c r="G29" s="371"/>
      <c r="H29" s="371"/>
      <c r="I29" s="112"/>
      <c r="J29" s="112"/>
      <c r="K29" s="112"/>
      <c r="L29" s="114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5"/>
      <c r="E31" s="115"/>
      <c r="F31" s="115"/>
      <c r="G31" s="115"/>
      <c r="H31" s="115"/>
      <c r="I31" s="115"/>
      <c r="J31" s="115"/>
      <c r="K31" s="115"/>
      <c r="L31" s="11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16" t="s">
        <v>42</v>
      </c>
      <c r="E32" s="35"/>
      <c r="F32" s="35"/>
      <c r="G32" s="35"/>
      <c r="H32" s="35"/>
      <c r="I32" s="35"/>
      <c r="J32" s="117">
        <f>ROUND(J102, 2)</f>
        <v>0</v>
      </c>
      <c r="K32" s="35"/>
      <c r="L32" s="11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5"/>
      <c r="E33" s="115"/>
      <c r="F33" s="115"/>
      <c r="G33" s="115"/>
      <c r="H33" s="115"/>
      <c r="I33" s="115"/>
      <c r="J33" s="115"/>
      <c r="K33" s="115"/>
      <c r="L33" s="11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18" t="s">
        <v>44</v>
      </c>
      <c r="G34" s="35"/>
      <c r="H34" s="35"/>
      <c r="I34" s="118" t="s">
        <v>43</v>
      </c>
      <c r="J34" s="118" t="s">
        <v>45</v>
      </c>
      <c r="K34" s="35"/>
      <c r="L34" s="11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19" t="s">
        <v>46</v>
      </c>
      <c r="E35" s="109" t="s">
        <v>47</v>
      </c>
      <c r="F35" s="120">
        <f>ROUND((SUM(BE102:BE549)),  2)</f>
        <v>0</v>
      </c>
      <c r="G35" s="35"/>
      <c r="H35" s="35"/>
      <c r="I35" s="121">
        <v>0.21</v>
      </c>
      <c r="J35" s="120">
        <f>ROUND(((SUM(BE102:BE549))*I35),  2)</f>
        <v>0</v>
      </c>
      <c r="K35" s="35"/>
      <c r="L35" s="11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09" t="s">
        <v>48</v>
      </c>
      <c r="F36" s="120">
        <f>ROUND((SUM(BF102:BF549)),  2)</f>
        <v>0</v>
      </c>
      <c r="G36" s="35"/>
      <c r="H36" s="35"/>
      <c r="I36" s="121">
        <v>0.15</v>
      </c>
      <c r="J36" s="120">
        <f>ROUND(((SUM(BF102:BF549))*I36),  2)</f>
        <v>0</v>
      </c>
      <c r="K36" s="35"/>
      <c r="L36" s="11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9" t="s">
        <v>49</v>
      </c>
      <c r="F37" s="120">
        <f>ROUND((SUM(BG102:BG549)),  2)</f>
        <v>0</v>
      </c>
      <c r="G37" s="35"/>
      <c r="H37" s="35"/>
      <c r="I37" s="121">
        <v>0.21</v>
      </c>
      <c r="J37" s="120">
        <f>0</f>
        <v>0</v>
      </c>
      <c r="K37" s="35"/>
      <c r="L37" s="11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09" t="s">
        <v>50</v>
      </c>
      <c r="F38" s="120">
        <f>ROUND((SUM(BH102:BH549)),  2)</f>
        <v>0</v>
      </c>
      <c r="G38" s="35"/>
      <c r="H38" s="35"/>
      <c r="I38" s="121">
        <v>0.15</v>
      </c>
      <c r="J38" s="120">
        <f>0</f>
        <v>0</v>
      </c>
      <c r="K38" s="35"/>
      <c r="L38" s="11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09" t="s">
        <v>51</v>
      </c>
      <c r="F39" s="120">
        <f>ROUND((SUM(BI102:BI549)),  2)</f>
        <v>0</v>
      </c>
      <c r="G39" s="35"/>
      <c r="H39" s="35"/>
      <c r="I39" s="121">
        <v>0</v>
      </c>
      <c r="J39" s="120">
        <f>0</f>
        <v>0</v>
      </c>
      <c r="K39" s="35"/>
      <c r="L39" s="11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2"/>
      <c r="D41" s="123" t="s">
        <v>52</v>
      </c>
      <c r="E41" s="124"/>
      <c r="F41" s="124"/>
      <c r="G41" s="125" t="s">
        <v>53</v>
      </c>
      <c r="H41" s="126" t="s">
        <v>54</v>
      </c>
      <c r="I41" s="124"/>
      <c r="J41" s="127">
        <f>SUM(J32:J39)</f>
        <v>0</v>
      </c>
      <c r="K41" s="128"/>
      <c r="L41" s="11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1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10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96</v>
      </c>
      <c r="D47" s="37"/>
      <c r="E47" s="37"/>
      <c r="F47" s="37"/>
      <c r="G47" s="37"/>
      <c r="H47" s="37"/>
      <c r="I47" s="37"/>
      <c r="J47" s="37"/>
      <c r="K47" s="37"/>
      <c r="L47" s="110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0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0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72" t="str">
        <f>E7</f>
        <v>H-park Hanušovice - I.etapa 2022</v>
      </c>
      <c r="F50" s="373"/>
      <c r="G50" s="373"/>
      <c r="H50" s="373"/>
      <c r="I50" s="37"/>
      <c r="J50" s="37"/>
      <c r="K50" s="37"/>
      <c r="L50" s="110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92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72" t="s">
        <v>93</v>
      </c>
      <c r="F52" s="374"/>
      <c r="G52" s="374"/>
      <c r="H52" s="374"/>
      <c r="I52" s="37"/>
      <c r="J52" s="37"/>
      <c r="K52" s="37"/>
      <c r="L52" s="110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94</v>
      </c>
      <c r="D53" s="37"/>
      <c r="E53" s="37"/>
      <c r="F53" s="37"/>
      <c r="G53" s="37"/>
      <c r="H53" s="37"/>
      <c r="I53" s="37"/>
      <c r="J53" s="37"/>
      <c r="K53" s="37"/>
      <c r="L53" s="110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40" t="str">
        <f>E11</f>
        <v>SO 06.2 - lávka pro pěší</v>
      </c>
      <c r="F54" s="374"/>
      <c r="G54" s="374"/>
      <c r="H54" s="374"/>
      <c r="I54" s="37"/>
      <c r="J54" s="37"/>
      <c r="K54" s="37"/>
      <c r="L54" s="110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0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Hanušovice</v>
      </c>
      <c r="G56" s="37"/>
      <c r="H56" s="37"/>
      <c r="I56" s="30" t="s">
        <v>23</v>
      </c>
      <c r="J56" s="60" t="str">
        <f>IF(J14="","",J14)</f>
        <v>28. 2. 2022</v>
      </c>
      <c r="K56" s="37"/>
      <c r="L56" s="110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0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7"/>
      <c r="E58" s="37"/>
      <c r="F58" s="28" t="str">
        <f>E17</f>
        <v>Město Hanušovice</v>
      </c>
      <c r="G58" s="37"/>
      <c r="H58" s="37"/>
      <c r="I58" s="30" t="s">
        <v>33</v>
      </c>
      <c r="J58" s="33" t="str">
        <f>E23</f>
        <v>Cekr CZ s.r.o.</v>
      </c>
      <c r="K58" s="37"/>
      <c r="L58" s="110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5.7" customHeight="1">
      <c r="A59" s="35"/>
      <c r="B59" s="36"/>
      <c r="C59" s="30" t="s">
        <v>31</v>
      </c>
      <c r="D59" s="37"/>
      <c r="E59" s="37"/>
      <c r="F59" s="28" t="str">
        <f>IF(E20="","",E20)</f>
        <v>Vyplň údaj</v>
      </c>
      <c r="G59" s="37"/>
      <c r="H59" s="37"/>
      <c r="I59" s="30" t="s">
        <v>38</v>
      </c>
      <c r="J59" s="33" t="str">
        <f>E26</f>
        <v>Jan Zamykal, CS ÚRS 2022 01</v>
      </c>
      <c r="K59" s="37"/>
      <c r="L59" s="110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0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3" t="s">
        <v>97</v>
      </c>
      <c r="D61" s="134"/>
      <c r="E61" s="134"/>
      <c r="F61" s="134"/>
      <c r="G61" s="134"/>
      <c r="H61" s="134"/>
      <c r="I61" s="134"/>
      <c r="J61" s="135" t="s">
        <v>98</v>
      </c>
      <c r="K61" s="134"/>
      <c r="L61" s="11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0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36" t="s">
        <v>74</v>
      </c>
      <c r="D63" s="37"/>
      <c r="E63" s="37"/>
      <c r="F63" s="37"/>
      <c r="G63" s="37"/>
      <c r="H63" s="37"/>
      <c r="I63" s="37"/>
      <c r="J63" s="78">
        <f>J102</f>
        <v>0</v>
      </c>
      <c r="K63" s="37"/>
      <c r="L63" s="110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99</v>
      </c>
    </row>
    <row r="64" spans="1:47" s="9" customFormat="1" ht="24.95" customHeight="1">
      <c r="B64" s="137"/>
      <c r="C64" s="138"/>
      <c r="D64" s="139" t="s">
        <v>100</v>
      </c>
      <c r="E64" s="140"/>
      <c r="F64" s="140"/>
      <c r="G64" s="140"/>
      <c r="H64" s="140"/>
      <c r="I64" s="140"/>
      <c r="J64" s="141">
        <f>J103</f>
        <v>0</v>
      </c>
      <c r="K64" s="138"/>
      <c r="L64" s="142"/>
    </row>
    <row r="65" spans="2:12" s="10" customFormat="1" ht="19.899999999999999" customHeight="1">
      <c r="B65" s="143"/>
      <c r="C65" s="98"/>
      <c r="D65" s="144" t="s">
        <v>101</v>
      </c>
      <c r="E65" s="145"/>
      <c r="F65" s="145"/>
      <c r="G65" s="145"/>
      <c r="H65" s="145"/>
      <c r="I65" s="145"/>
      <c r="J65" s="146">
        <f>J104</f>
        <v>0</v>
      </c>
      <c r="K65" s="98"/>
      <c r="L65" s="147"/>
    </row>
    <row r="66" spans="2:12" s="10" customFormat="1" ht="19.899999999999999" customHeight="1">
      <c r="B66" s="143"/>
      <c r="C66" s="98"/>
      <c r="D66" s="144" t="s">
        <v>102</v>
      </c>
      <c r="E66" s="145"/>
      <c r="F66" s="145"/>
      <c r="G66" s="145"/>
      <c r="H66" s="145"/>
      <c r="I66" s="145"/>
      <c r="J66" s="146">
        <f>J229</f>
        <v>0</v>
      </c>
      <c r="K66" s="98"/>
      <c r="L66" s="147"/>
    </row>
    <row r="67" spans="2:12" s="10" customFormat="1" ht="19.899999999999999" customHeight="1">
      <c r="B67" s="143"/>
      <c r="C67" s="98"/>
      <c r="D67" s="144" t="s">
        <v>103</v>
      </c>
      <c r="E67" s="145"/>
      <c r="F67" s="145"/>
      <c r="G67" s="145"/>
      <c r="H67" s="145"/>
      <c r="I67" s="145"/>
      <c r="J67" s="146">
        <f>J296</f>
        <v>0</v>
      </c>
      <c r="K67" s="98"/>
      <c r="L67" s="147"/>
    </row>
    <row r="68" spans="2:12" s="10" customFormat="1" ht="19.899999999999999" customHeight="1">
      <c r="B68" s="143"/>
      <c r="C68" s="98"/>
      <c r="D68" s="144" t="s">
        <v>104</v>
      </c>
      <c r="E68" s="145"/>
      <c r="F68" s="145"/>
      <c r="G68" s="145"/>
      <c r="H68" s="145"/>
      <c r="I68" s="145"/>
      <c r="J68" s="146">
        <f>J344</f>
        <v>0</v>
      </c>
      <c r="K68" s="98"/>
      <c r="L68" s="147"/>
    </row>
    <row r="69" spans="2:12" s="10" customFormat="1" ht="19.899999999999999" customHeight="1">
      <c r="B69" s="143"/>
      <c r="C69" s="98"/>
      <c r="D69" s="144" t="s">
        <v>105</v>
      </c>
      <c r="E69" s="145"/>
      <c r="F69" s="145"/>
      <c r="G69" s="145"/>
      <c r="H69" s="145"/>
      <c r="I69" s="145"/>
      <c r="J69" s="146">
        <f>J404</f>
        <v>0</v>
      </c>
      <c r="K69" s="98"/>
      <c r="L69" s="147"/>
    </row>
    <row r="70" spans="2:12" s="10" customFormat="1" ht="19.899999999999999" customHeight="1">
      <c r="B70" s="143"/>
      <c r="C70" s="98"/>
      <c r="D70" s="144" t="s">
        <v>106</v>
      </c>
      <c r="E70" s="145"/>
      <c r="F70" s="145"/>
      <c r="G70" s="145"/>
      <c r="H70" s="145"/>
      <c r="I70" s="145"/>
      <c r="J70" s="146">
        <f>J423</f>
        <v>0</v>
      </c>
      <c r="K70" s="98"/>
      <c r="L70" s="147"/>
    </row>
    <row r="71" spans="2:12" s="10" customFormat="1" ht="19.899999999999999" customHeight="1">
      <c r="B71" s="143"/>
      <c r="C71" s="98"/>
      <c r="D71" s="144" t="s">
        <v>107</v>
      </c>
      <c r="E71" s="145"/>
      <c r="F71" s="145"/>
      <c r="G71" s="145"/>
      <c r="H71" s="145"/>
      <c r="I71" s="145"/>
      <c r="J71" s="146">
        <f>J427</f>
        <v>0</v>
      </c>
      <c r="K71" s="98"/>
      <c r="L71" s="147"/>
    </row>
    <row r="72" spans="2:12" s="10" customFormat="1" ht="19.899999999999999" customHeight="1">
      <c r="B72" s="143"/>
      <c r="C72" s="98"/>
      <c r="D72" s="144" t="s">
        <v>108</v>
      </c>
      <c r="E72" s="145"/>
      <c r="F72" s="145"/>
      <c r="G72" s="145"/>
      <c r="H72" s="145"/>
      <c r="I72" s="145"/>
      <c r="J72" s="146">
        <f>J432</f>
        <v>0</v>
      </c>
      <c r="K72" s="98"/>
      <c r="L72" s="147"/>
    </row>
    <row r="73" spans="2:12" s="10" customFormat="1" ht="19.899999999999999" customHeight="1">
      <c r="B73" s="143"/>
      <c r="C73" s="98"/>
      <c r="D73" s="144" t="s">
        <v>109</v>
      </c>
      <c r="E73" s="145"/>
      <c r="F73" s="145"/>
      <c r="G73" s="145"/>
      <c r="H73" s="145"/>
      <c r="I73" s="145"/>
      <c r="J73" s="146">
        <f>J471</f>
        <v>0</v>
      </c>
      <c r="K73" s="98"/>
      <c r="L73" s="147"/>
    </row>
    <row r="74" spans="2:12" s="9" customFormat="1" ht="24.95" customHeight="1">
      <c r="B74" s="137"/>
      <c r="C74" s="138"/>
      <c r="D74" s="139" t="s">
        <v>110</v>
      </c>
      <c r="E74" s="140"/>
      <c r="F74" s="140"/>
      <c r="G74" s="140"/>
      <c r="H74" s="140"/>
      <c r="I74" s="140"/>
      <c r="J74" s="141">
        <f>J474</f>
        <v>0</v>
      </c>
      <c r="K74" s="138"/>
      <c r="L74" s="142"/>
    </row>
    <row r="75" spans="2:12" s="10" customFormat="1" ht="19.899999999999999" customHeight="1">
      <c r="B75" s="143"/>
      <c r="C75" s="98"/>
      <c r="D75" s="144" t="s">
        <v>111</v>
      </c>
      <c r="E75" s="145"/>
      <c r="F75" s="145"/>
      <c r="G75" s="145"/>
      <c r="H75" s="145"/>
      <c r="I75" s="145"/>
      <c r="J75" s="146">
        <f>J475</f>
        <v>0</v>
      </c>
      <c r="K75" s="98"/>
      <c r="L75" s="147"/>
    </row>
    <row r="76" spans="2:12" s="9" customFormat="1" ht="24.95" customHeight="1">
      <c r="B76" s="137"/>
      <c r="C76" s="138"/>
      <c r="D76" s="139" t="s">
        <v>112</v>
      </c>
      <c r="E76" s="140"/>
      <c r="F76" s="140"/>
      <c r="G76" s="140"/>
      <c r="H76" s="140"/>
      <c r="I76" s="140"/>
      <c r="J76" s="141">
        <f>J507</f>
        <v>0</v>
      </c>
      <c r="K76" s="138"/>
      <c r="L76" s="142"/>
    </row>
    <row r="77" spans="2:12" s="10" customFormat="1" ht="19.899999999999999" customHeight="1">
      <c r="B77" s="143"/>
      <c r="C77" s="98"/>
      <c r="D77" s="144" t="s">
        <v>113</v>
      </c>
      <c r="E77" s="145"/>
      <c r="F77" s="145"/>
      <c r="G77" s="145"/>
      <c r="H77" s="145"/>
      <c r="I77" s="145"/>
      <c r="J77" s="146">
        <f>J508</f>
        <v>0</v>
      </c>
      <c r="K77" s="98"/>
      <c r="L77" s="147"/>
    </row>
    <row r="78" spans="2:12" s="10" customFormat="1" ht="19.899999999999999" customHeight="1">
      <c r="B78" s="143"/>
      <c r="C78" s="98"/>
      <c r="D78" s="144" t="s">
        <v>114</v>
      </c>
      <c r="E78" s="145"/>
      <c r="F78" s="145"/>
      <c r="G78" s="145"/>
      <c r="H78" s="145"/>
      <c r="I78" s="145"/>
      <c r="J78" s="146">
        <f>J531</f>
        <v>0</v>
      </c>
      <c r="K78" s="98"/>
      <c r="L78" s="147"/>
    </row>
    <row r="79" spans="2:12" s="10" customFormat="1" ht="19.899999999999999" customHeight="1">
      <c r="B79" s="143"/>
      <c r="C79" s="98"/>
      <c r="D79" s="144" t="s">
        <v>115</v>
      </c>
      <c r="E79" s="145"/>
      <c r="F79" s="145"/>
      <c r="G79" s="145"/>
      <c r="H79" s="145"/>
      <c r="I79" s="145"/>
      <c r="J79" s="146">
        <f>J536</f>
        <v>0</v>
      </c>
      <c r="K79" s="98"/>
      <c r="L79" s="147"/>
    </row>
    <row r="80" spans="2:12" s="10" customFormat="1" ht="19.899999999999999" customHeight="1">
      <c r="B80" s="143"/>
      <c r="C80" s="98"/>
      <c r="D80" s="144" t="s">
        <v>116</v>
      </c>
      <c r="E80" s="145"/>
      <c r="F80" s="145"/>
      <c r="G80" s="145"/>
      <c r="H80" s="145"/>
      <c r="I80" s="145"/>
      <c r="J80" s="146">
        <f>J545</f>
        <v>0</v>
      </c>
      <c r="K80" s="98"/>
      <c r="L80" s="147"/>
    </row>
    <row r="81" spans="1:31" s="2" customFormat="1" ht="21.7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6.95" customHeight="1">
      <c r="A82" s="35"/>
      <c r="B82" s="48"/>
      <c r="C82" s="49"/>
      <c r="D82" s="49"/>
      <c r="E82" s="49"/>
      <c r="F82" s="49"/>
      <c r="G82" s="49"/>
      <c r="H82" s="49"/>
      <c r="I82" s="49"/>
      <c r="J82" s="49"/>
      <c r="K82" s="49"/>
      <c r="L82" s="11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6" spans="1:31" s="2" customFormat="1" ht="6.95" customHeight="1">
      <c r="A86" s="35"/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11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24.95" customHeight="1">
      <c r="A87" s="35"/>
      <c r="B87" s="36"/>
      <c r="C87" s="24" t="s">
        <v>117</v>
      </c>
      <c r="D87" s="37"/>
      <c r="E87" s="37"/>
      <c r="F87" s="37"/>
      <c r="G87" s="37"/>
      <c r="H87" s="37"/>
      <c r="I87" s="37"/>
      <c r="J87" s="37"/>
      <c r="K87" s="37"/>
      <c r="L87" s="11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2" customHeight="1">
      <c r="A89" s="35"/>
      <c r="B89" s="36"/>
      <c r="C89" s="30" t="s">
        <v>16</v>
      </c>
      <c r="D89" s="37"/>
      <c r="E89" s="37"/>
      <c r="F89" s="37"/>
      <c r="G89" s="37"/>
      <c r="H89" s="37"/>
      <c r="I89" s="37"/>
      <c r="J89" s="37"/>
      <c r="K89" s="37"/>
      <c r="L89" s="11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6.5" customHeight="1">
      <c r="A90" s="35"/>
      <c r="B90" s="36"/>
      <c r="C90" s="37"/>
      <c r="D90" s="37"/>
      <c r="E90" s="372" t="str">
        <f>E7</f>
        <v>H-park Hanušovice - I.etapa 2022</v>
      </c>
      <c r="F90" s="373"/>
      <c r="G90" s="373"/>
      <c r="H90" s="373"/>
      <c r="I90" s="37"/>
      <c r="J90" s="37"/>
      <c r="K90" s="37"/>
      <c r="L90" s="11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1" customFormat="1" ht="12" customHeight="1">
      <c r="B91" s="22"/>
      <c r="C91" s="30" t="s">
        <v>92</v>
      </c>
      <c r="D91" s="23"/>
      <c r="E91" s="23"/>
      <c r="F91" s="23"/>
      <c r="G91" s="23"/>
      <c r="H91" s="23"/>
      <c r="I91" s="23"/>
      <c r="J91" s="23"/>
      <c r="K91" s="23"/>
      <c r="L91" s="21"/>
    </row>
    <row r="92" spans="1:31" s="2" customFormat="1" ht="16.5" customHeight="1">
      <c r="A92" s="35"/>
      <c r="B92" s="36"/>
      <c r="C92" s="37"/>
      <c r="D92" s="37"/>
      <c r="E92" s="372" t="s">
        <v>93</v>
      </c>
      <c r="F92" s="374"/>
      <c r="G92" s="374"/>
      <c r="H92" s="374"/>
      <c r="I92" s="37"/>
      <c r="J92" s="37"/>
      <c r="K92" s="37"/>
      <c r="L92" s="11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94</v>
      </c>
      <c r="D93" s="37"/>
      <c r="E93" s="37"/>
      <c r="F93" s="37"/>
      <c r="G93" s="37"/>
      <c r="H93" s="37"/>
      <c r="I93" s="37"/>
      <c r="J93" s="37"/>
      <c r="K93" s="37"/>
      <c r="L93" s="11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6.5" customHeight="1">
      <c r="A94" s="35"/>
      <c r="B94" s="36"/>
      <c r="C94" s="37"/>
      <c r="D94" s="37"/>
      <c r="E94" s="340" t="str">
        <f>E11</f>
        <v>SO 06.2 - lávka pro pěší</v>
      </c>
      <c r="F94" s="374"/>
      <c r="G94" s="374"/>
      <c r="H94" s="374"/>
      <c r="I94" s="37"/>
      <c r="J94" s="37"/>
      <c r="K94" s="37"/>
      <c r="L94" s="11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6.9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11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2" customHeight="1">
      <c r="A96" s="35"/>
      <c r="B96" s="36"/>
      <c r="C96" s="30" t="s">
        <v>21</v>
      </c>
      <c r="D96" s="37"/>
      <c r="E96" s="37"/>
      <c r="F96" s="28" t="str">
        <f>F14</f>
        <v>Hanušovice</v>
      </c>
      <c r="G96" s="37"/>
      <c r="H96" s="37"/>
      <c r="I96" s="30" t="s">
        <v>23</v>
      </c>
      <c r="J96" s="60" t="str">
        <f>IF(J14="","",J14)</f>
        <v>28. 2. 2022</v>
      </c>
      <c r="K96" s="37"/>
      <c r="L96" s="11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6.9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11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15.2" customHeight="1">
      <c r="A98" s="35"/>
      <c r="B98" s="36"/>
      <c r="C98" s="30" t="s">
        <v>25</v>
      </c>
      <c r="D98" s="37"/>
      <c r="E98" s="37"/>
      <c r="F98" s="28" t="str">
        <f>E17</f>
        <v>Město Hanušovice</v>
      </c>
      <c r="G98" s="37"/>
      <c r="H98" s="37"/>
      <c r="I98" s="30" t="s">
        <v>33</v>
      </c>
      <c r="J98" s="33" t="str">
        <f>E23</f>
        <v>Cekr CZ s.r.o.</v>
      </c>
      <c r="K98" s="37"/>
      <c r="L98" s="11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25.7" customHeight="1">
      <c r="A99" s="35"/>
      <c r="B99" s="36"/>
      <c r="C99" s="30" t="s">
        <v>31</v>
      </c>
      <c r="D99" s="37"/>
      <c r="E99" s="37"/>
      <c r="F99" s="28" t="str">
        <f>IF(E20="","",E20)</f>
        <v>Vyplň údaj</v>
      </c>
      <c r="G99" s="37"/>
      <c r="H99" s="37"/>
      <c r="I99" s="30" t="s">
        <v>38</v>
      </c>
      <c r="J99" s="33" t="str">
        <f>E26</f>
        <v>Jan Zamykal, CS ÚRS 2022 01</v>
      </c>
      <c r="K99" s="37"/>
      <c r="L99" s="11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10.3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11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11" customFormat="1" ht="29.25" customHeight="1">
      <c r="A101" s="148"/>
      <c r="B101" s="149"/>
      <c r="C101" s="150" t="s">
        <v>118</v>
      </c>
      <c r="D101" s="151" t="s">
        <v>61</v>
      </c>
      <c r="E101" s="151" t="s">
        <v>57</v>
      </c>
      <c r="F101" s="151" t="s">
        <v>58</v>
      </c>
      <c r="G101" s="151" t="s">
        <v>119</v>
      </c>
      <c r="H101" s="151" t="s">
        <v>120</v>
      </c>
      <c r="I101" s="151" t="s">
        <v>121</v>
      </c>
      <c r="J101" s="151" t="s">
        <v>98</v>
      </c>
      <c r="K101" s="152" t="s">
        <v>122</v>
      </c>
      <c r="L101" s="153"/>
      <c r="M101" s="69" t="s">
        <v>19</v>
      </c>
      <c r="N101" s="70" t="s">
        <v>46</v>
      </c>
      <c r="O101" s="70" t="s">
        <v>123</v>
      </c>
      <c r="P101" s="70" t="s">
        <v>124</v>
      </c>
      <c r="Q101" s="70" t="s">
        <v>125</v>
      </c>
      <c r="R101" s="70" t="s">
        <v>126</v>
      </c>
      <c r="S101" s="70" t="s">
        <v>127</v>
      </c>
      <c r="T101" s="71" t="s">
        <v>128</v>
      </c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</row>
    <row r="102" spans="1:65" s="2" customFormat="1" ht="22.9" customHeight="1">
      <c r="A102" s="35"/>
      <c r="B102" s="36"/>
      <c r="C102" s="76" t="s">
        <v>129</v>
      </c>
      <c r="D102" s="37"/>
      <c r="E102" s="37"/>
      <c r="F102" s="37"/>
      <c r="G102" s="37"/>
      <c r="H102" s="37"/>
      <c r="I102" s="37"/>
      <c r="J102" s="154">
        <f>BK102</f>
        <v>0</v>
      </c>
      <c r="K102" s="37"/>
      <c r="L102" s="40"/>
      <c r="M102" s="72"/>
      <c r="N102" s="155"/>
      <c r="O102" s="73"/>
      <c r="P102" s="156">
        <f>P103+P474+P507</f>
        <v>0</v>
      </c>
      <c r="Q102" s="73"/>
      <c r="R102" s="156">
        <f>R103+R474+R507</f>
        <v>1302.4786079799999</v>
      </c>
      <c r="S102" s="73"/>
      <c r="T102" s="157">
        <f>T103+T474+T507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75</v>
      </c>
      <c r="AU102" s="18" t="s">
        <v>99</v>
      </c>
      <c r="BK102" s="158">
        <f>BK103+BK474+BK507</f>
        <v>0</v>
      </c>
    </row>
    <row r="103" spans="1:65" s="12" customFormat="1" ht="25.9" customHeight="1">
      <c r="B103" s="159"/>
      <c r="C103" s="160"/>
      <c r="D103" s="161" t="s">
        <v>75</v>
      </c>
      <c r="E103" s="162" t="s">
        <v>130</v>
      </c>
      <c r="F103" s="162" t="s">
        <v>131</v>
      </c>
      <c r="G103" s="160"/>
      <c r="H103" s="160"/>
      <c r="I103" s="163"/>
      <c r="J103" s="164">
        <f>BK103</f>
        <v>0</v>
      </c>
      <c r="K103" s="160"/>
      <c r="L103" s="165"/>
      <c r="M103" s="166"/>
      <c r="N103" s="167"/>
      <c r="O103" s="167"/>
      <c r="P103" s="168">
        <f>P104+P229+P296+P344+P404+P423+P427+P432+P471</f>
        <v>0</v>
      </c>
      <c r="Q103" s="167"/>
      <c r="R103" s="168">
        <f>R104+R229+R296+R344+R404+R423+R427+R432+R471</f>
        <v>1301.8762890199998</v>
      </c>
      <c r="S103" s="167"/>
      <c r="T103" s="169">
        <f>T104+T229+T296+T344+T404+T423+T427+T432+T471</f>
        <v>0</v>
      </c>
      <c r="AR103" s="170" t="s">
        <v>83</v>
      </c>
      <c r="AT103" s="171" t="s">
        <v>75</v>
      </c>
      <c r="AU103" s="171" t="s">
        <v>76</v>
      </c>
      <c r="AY103" s="170" t="s">
        <v>132</v>
      </c>
      <c r="BK103" s="172">
        <f>BK104+BK229+BK296+BK344+BK404+BK423+BK427+BK432+BK471</f>
        <v>0</v>
      </c>
    </row>
    <row r="104" spans="1:65" s="12" customFormat="1" ht="22.9" customHeight="1">
      <c r="B104" s="159"/>
      <c r="C104" s="160"/>
      <c r="D104" s="161" t="s">
        <v>75</v>
      </c>
      <c r="E104" s="173" t="s">
        <v>83</v>
      </c>
      <c r="F104" s="173" t="s">
        <v>133</v>
      </c>
      <c r="G104" s="160"/>
      <c r="H104" s="160"/>
      <c r="I104" s="163"/>
      <c r="J104" s="174">
        <f>BK104</f>
        <v>0</v>
      </c>
      <c r="K104" s="160"/>
      <c r="L104" s="165"/>
      <c r="M104" s="166"/>
      <c r="N104" s="167"/>
      <c r="O104" s="167"/>
      <c r="P104" s="168">
        <f>SUM(P105:P228)</f>
        <v>0</v>
      </c>
      <c r="Q104" s="167"/>
      <c r="R104" s="168">
        <f>SUM(R105:R228)</f>
        <v>599.80295219999994</v>
      </c>
      <c r="S104" s="167"/>
      <c r="T104" s="169">
        <f>SUM(T105:T228)</f>
        <v>0</v>
      </c>
      <c r="AR104" s="170" t="s">
        <v>83</v>
      </c>
      <c r="AT104" s="171" t="s">
        <v>75</v>
      </c>
      <c r="AU104" s="171" t="s">
        <v>83</v>
      </c>
      <c r="AY104" s="170" t="s">
        <v>132</v>
      </c>
      <c r="BK104" s="172">
        <f>SUM(BK105:BK228)</f>
        <v>0</v>
      </c>
    </row>
    <row r="105" spans="1:65" s="2" customFormat="1" ht="24.2" customHeight="1">
      <c r="A105" s="35"/>
      <c r="B105" s="36"/>
      <c r="C105" s="175" t="s">
        <v>83</v>
      </c>
      <c r="D105" s="175" t="s">
        <v>134</v>
      </c>
      <c r="E105" s="176" t="s">
        <v>135</v>
      </c>
      <c r="F105" s="177" t="s">
        <v>136</v>
      </c>
      <c r="G105" s="178" t="s">
        <v>137</v>
      </c>
      <c r="H105" s="179">
        <v>160</v>
      </c>
      <c r="I105" s="180"/>
      <c r="J105" s="181">
        <f>ROUND(I105*H105,2)</f>
        <v>0</v>
      </c>
      <c r="K105" s="177" t="s">
        <v>138</v>
      </c>
      <c r="L105" s="40"/>
      <c r="M105" s="182" t="s">
        <v>19</v>
      </c>
      <c r="N105" s="183" t="s">
        <v>47</v>
      </c>
      <c r="O105" s="65"/>
      <c r="P105" s="184">
        <f>O105*H105</f>
        <v>0</v>
      </c>
      <c r="Q105" s="184">
        <v>3.0000000000000001E-5</v>
      </c>
      <c r="R105" s="184">
        <f>Q105*H105</f>
        <v>4.8000000000000004E-3</v>
      </c>
      <c r="S105" s="184">
        <v>0</v>
      </c>
      <c r="T105" s="185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6" t="s">
        <v>139</v>
      </c>
      <c r="AT105" s="186" t="s">
        <v>134</v>
      </c>
      <c r="AU105" s="186" t="s">
        <v>85</v>
      </c>
      <c r="AY105" s="18" t="s">
        <v>132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8" t="s">
        <v>83</v>
      </c>
      <c r="BK105" s="187">
        <f>ROUND(I105*H105,2)</f>
        <v>0</v>
      </c>
      <c r="BL105" s="18" t="s">
        <v>139</v>
      </c>
      <c r="BM105" s="186" t="s">
        <v>140</v>
      </c>
    </row>
    <row r="106" spans="1:65" s="2" customFormat="1" ht="11.25">
      <c r="A106" s="35"/>
      <c r="B106" s="36"/>
      <c r="C106" s="37"/>
      <c r="D106" s="188" t="s">
        <v>141</v>
      </c>
      <c r="E106" s="37"/>
      <c r="F106" s="189" t="s">
        <v>142</v>
      </c>
      <c r="G106" s="37"/>
      <c r="H106" s="37"/>
      <c r="I106" s="190"/>
      <c r="J106" s="37"/>
      <c r="K106" s="37"/>
      <c r="L106" s="40"/>
      <c r="M106" s="191"/>
      <c r="N106" s="192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141</v>
      </c>
      <c r="AU106" s="18" t="s">
        <v>85</v>
      </c>
    </row>
    <row r="107" spans="1:65" s="13" customFormat="1" ht="11.25">
      <c r="B107" s="193"/>
      <c r="C107" s="194"/>
      <c r="D107" s="195" t="s">
        <v>143</v>
      </c>
      <c r="E107" s="196" t="s">
        <v>19</v>
      </c>
      <c r="F107" s="197" t="s">
        <v>144</v>
      </c>
      <c r="G107" s="194"/>
      <c r="H107" s="198">
        <v>160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143</v>
      </c>
      <c r="AU107" s="204" t="s">
        <v>85</v>
      </c>
      <c r="AV107" s="13" t="s">
        <v>85</v>
      </c>
      <c r="AW107" s="13" t="s">
        <v>37</v>
      </c>
      <c r="AX107" s="13" t="s">
        <v>76</v>
      </c>
      <c r="AY107" s="204" t="s">
        <v>132</v>
      </c>
    </row>
    <row r="108" spans="1:65" s="14" customFormat="1" ht="11.25">
      <c r="B108" s="205"/>
      <c r="C108" s="206"/>
      <c r="D108" s="195" t="s">
        <v>143</v>
      </c>
      <c r="E108" s="207" t="s">
        <v>19</v>
      </c>
      <c r="F108" s="208" t="s">
        <v>145</v>
      </c>
      <c r="G108" s="206"/>
      <c r="H108" s="209">
        <v>160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143</v>
      </c>
      <c r="AU108" s="215" t="s">
        <v>85</v>
      </c>
      <c r="AV108" s="14" t="s">
        <v>139</v>
      </c>
      <c r="AW108" s="14" t="s">
        <v>37</v>
      </c>
      <c r="AX108" s="14" t="s">
        <v>83</v>
      </c>
      <c r="AY108" s="215" t="s">
        <v>132</v>
      </c>
    </row>
    <row r="109" spans="1:65" s="2" customFormat="1" ht="37.9" customHeight="1">
      <c r="A109" s="35"/>
      <c r="B109" s="36"/>
      <c r="C109" s="175" t="s">
        <v>85</v>
      </c>
      <c r="D109" s="175" t="s">
        <v>134</v>
      </c>
      <c r="E109" s="176" t="s">
        <v>146</v>
      </c>
      <c r="F109" s="177" t="s">
        <v>147</v>
      </c>
      <c r="G109" s="178" t="s">
        <v>148</v>
      </c>
      <c r="H109" s="179">
        <v>160</v>
      </c>
      <c r="I109" s="180"/>
      <c r="J109" s="181">
        <f>ROUND(I109*H109,2)</f>
        <v>0</v>
      </c>
      <c r="K109" s="177" t="s">
        <v>138</v>
      </c>
      <c r="L109" s="40"/>
      <c r="M109" s="182" t="s">
        <v>19</v>
      </c>
      <c r="N109" s="183" t="s">
        <v>47</v>
      </c>
      <c r="O109" s="65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6" t="s">
        <v>139</v>
      </c>
      <c r="AT109" s="186" t="s">
        <v>134</v>
      </c>
      <c r="AU109" s="186" t="s">
        <v>85</v>
      </c>
      <c r="AY109" s="18" t="s">
        <v>132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8" t="s">
        <v>83</v>
      </c>
      <c r="BK109" s="187">
        <f>ROUND(I109*H109,2)</f>
        <v>0</v>
      </c>
      <c r="BL109" s="18" t="s">
        <v>139</v>
      </c>
      <c r="BM109" s="186" t="s">
        <v>149</v>
      </c>
    </row>
    <row r="110" spans="1:65" s="2" customFormat="1" ht="11.25">
      <c r="A110" s="35"/>
      <c r="B110" s="36"/>
      <c r="C110" s="37"/>
      <c r="D110" s="188" t="s">
        <v>141</v>
      </c>
      <c r="E110" s="37"/>
      <c r="F110" s="189" t="s">
        <v>150</v>
      </c>
      <c r="G110" s="37"/>
      <c r="H110" s="37"/>
      <c r="I110" s="190"/>
      <c r="J110" s="37"/>
      <c r="K110" s="37"/>
      <c r="L110" s="40"/>
      <c r="M110" s="191"/>
      <c r="N110" s="192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141</v>
      </c>
      <c r="AU110" s="18" t="s">
        <v>85</v>
      </c>
    </row>
    <row r="111" spans="1:65" s="13" customFormat="1" ht="11.25">
      <c r="B111" s="193"/>
      <c r="C111" s="194"/>
      <c r="D111" s="195" t="s">
        <v>143</v>
      </c>
      <c r="E111" s="196" t="s">
        <v>19</v>
      </c>
      <c r="F111" s="197" t="s">
        <v>151</v>
      </c>
      <c r="G111" s="194"/>
      <c r="H111" s="198">
        <v>160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143</v>
      </c>
      <c r="AU111" s="204" t="s">
        <v>85</v>
      </c>
      <c r="AV111" s="13" t="s">
        <v>85</v>
      </c>
      <c r="AW111" s="13" t="s">
        <v>37</v>
      </c>
      <c r="AX111" s="13" t="s">
        <v>76</v>
      </c>
      <c r="AY111" s="204" t="s">
        <v>132</v>
      </c>
    </row>
    <row r="112" spans="1:65" s="14" customFormat="1" ht="11.25">
      <c r="B112" s="205"/>
      <c r="C112" s="206"/>
      <c r="D112" s="195" t="s">
        <v>143</v>
      </c>
      <c r="E112" s="207" t="s">
        <v>19</v>
      </c>
      <c r="F112" s="208" t="s">
        <v>145</v>
      </c>
      <c r="G112" s="206"/>
      <c r="H112" s="209">
        <v>160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143</v>
      </c>
      <c r="AU112" s="215" t="s">
        <v>85</v>
      </c>
      <c r="AV112" s="14" t="s">
        <v>139</v>
      </c>
      <c r="AW112" s="14" t="s">
        <v>37</v>
      </c>
      <c r="AX112" s="14" t="s">
        <v>83</v>
      </c>
      <c r="AY112" s="215" t="s">
        <v>132</v>
      </c>
    </row>
    <row r="113" spans="1:65" s="2" customFormat="1" ht="33" customHeight="1">
      <c r="A113" s="35"/>
      <c r="B113" s="36"/>
      <c r="C113" s="175" t="s">
        <v>152</v>
      </c>
      <c r="D113" s="175" t="s">
        <v>134</v>
      </c>
      <c r="E113" s="176" t="s">
        <v>153</v>
      </c>
      <c r="F113" s="177" t="s">
        <v>154</v>
      </c>
      <c r="G113" s="178" t="s">
        <v>155</v>
      </c>
      <c r="H113" s="179">
        <v>35.567</v>
      </c>
      <c r="I113" s="180"/>
      <c r="J113" s="181">
        <f>ROUND(I113*H113,2)</f>
        <v>0</v>
      </c>
      <c r="K113" s="177" t="s">
        <v>138</v>
      </c>
      <c r="L113" s="40"/>
      <c r="M113" s="182" t="s">
        <v>19</v>
      </c>
      <c r="N113" s="183" t="s">
        <v>47</v>
      </c>
      <c r="O113" s="65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6" t="s">
        <v>139</v>
      </c>
      <c r="AT113" s="186" t="s">
        <v>134</v>
      </c>
      <c r="AU113" s="186" t="s">
        <v>85</v>
      </c>
      <c r="AY113" s="18" t="s">
        <v>132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8" t="s">
        <v>83</v>
      </c>
      <c r="BK113" s="187">
        <f>ROUND(I113*H113,2)</f>
        <v>0</v>
      </c>
      <c r="BL113" s="18" t="s">
        <v>139</v>
      </c>
      <c r="BM113" s="186" t="s">
        <v>156</v>
      </c>
    </row>
    <row r="114" spans="1:65" s="2" customFormat="1" ht="11.25">
      <c r="A114" s="35"/>
      <c r="B114" s="36"/>
      <c r="C114" s="37"/>
      <c r="D114" s="188" t="s">
        <v>141</v>
      </c>
      <c r="E114" s="37"/>
      <c r="F114" s="189" t="s">
        <v>157</v>
      </c>
      <c r="G114" s="37"/>
      <c r="H114" s="37"/>
      <c r="I114" s="190"/>
      <c r="J114" s="37"/>
      <c r="K114" s="37"/>
      <c r="L114" s="40"/>
      <c r="M114" s="191"/>
      <c r="N114" s="192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141</v>
      </c>
      <c r="AU114" s="18" t="s">
        <v>85</v>
      </c>
    </row>
    <row r="115" spans="1:65" s="13" customFormat="1" ht="22.5">
      <c r="B115" s="193"/>
      <c r="C115" s="194"/>
      <c r="D115" s="195" t="s">
        <v>143</v>
      </c>
      <c r="E115" s="196" t="s">
        <v>19</v>
      </c>
      <c r="F115" s="197" t="s">
        <v>158</v>
      </c>
      <c r="G115" s="194"/>
      <c r="H115" s="198">
        <v>9.3699999999999992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143</v>
      </c>
      <c r="AU115" s="204" t="s">
        <v>85</v>
      </c>
      <c r="AV115" s="13" t="s">
        <v>85</v>
      </c>
      <c r="AW115" s="13" t="s">
        <v>37</v>
      </c>
      <c r="AX115" s="13" t="s">
        <v>76</v>
      </c>
      <c r="AY115" s="204" t="s">
        <v>132</v>
      </c>
    </row>
    <row r="116" spans="1:65" s="13" customFormat="1" ht="22.5">
      <c r="B116" s="193"/>
      <c r="C116" s="194"/>
      <c r="D116" s="195" t="s">
        <v>143</v>
      </c>
      <c r="E116" s="196" t="s">
        <v>19</v>
      </c>
      <c r="F116" s="197" t="s">
        <v>159</v>
      </c>
      <c r="G116" s="194"/>
      <c r="H116" s="198">
        <v>26.196999999999999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143</v>
      </c>
      <c r="AU116" s="204" t="s">
        <v>85</v>
      </c>
      <c r="AV116" s="13" t="s">
        <v>85</v>
      </c>
      <c r="AW116" s="13" t="s">
        <v>37</v>
      </c>
      <c r="AX116" s="13" t="s">
        <v>76</v>
      </c>
      <c r="AY116" s="204" t="s">
        <v>132</v>
      </c>
    </row>
    <row r="117" spans="1:65" s="14" customFormat="1" ht="11.25">
      <c r="B117" s="205"/>
      <c r="C117" s="206"/>
      <c r="D117" s="195" t="s">
        <v>143</v>
      </c>
      <c r="E117" s="207" t="s">
        <v>19</v>
      </c>
      <c r="F117" s="208" t="s">
        <v>145</v>
      </c>
      <c r="G117" s="206"/>
      <c r="H117" s="209">
        <v>35.567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143</v>
      </c>
      <c r="AU117" s="215" t="s">
        <v>85</v>
      </c>
      <c r="AV117" s="14" t="s">
        <v>139</v>
      </c>
      <c r="AW117" s="14" t="s">
        <v>37</v>
      </c>
      <c r="AX117" s="14" t="s">
        <v>83</v>
      </c>
      <c r="AY117" s="215" t="s">
        <v>132</v>
      </c>
    </row>
    <row r="118" spans="1:65" s="2" customFormat="1" ht="44.25" customHeight="1">
      <c r="A118" s="35"/>
      <c r="B118" s="36"/>
      <c r="C118" s="175" t="s">
        <v>139</v>
      </c>
      <c r="D118" s="175" t="s">
        <v>134</v>
      </c>
      <c r="E118" s="176" t="s">
        <v>160</v>
      </c>
      <c r="F118" s="177" t="s">
        <v>161</v>
      </c>
      <c r="G118" s="178" t="s">
        <v>155</v>
      </c>
      <c r="H118" s="179">
        <v>1.1539999999999999</v>
      </c>
      <c r="I118" s="180"/>
      <c r="J118" s="181">
        <f>ROUND(I118*H118,2)</f>
        <v>0</v>
      </c>
      <c r="K118" s="177" t="s">
        <v>138</v>
      </c>
      <c r="L118" s="40"/>
      <c r="M118" s="182" t="s">
        <v>19</v>
      </c>
      <c r="N118" s="183" t="s">
        <v>47</v>
      </c>
      <c r="O118" s="65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6" t="s">
        <v>139</v>
      </c>
      <c r="AT118" s="186" t="s">
        <v>134</v>
      </c>
      <c r="AU118" s="186" t="s">
        <v>85</v>
      </c>
      <c r="AY118" s="18" t="s">
        <v>132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8" t="s">
        <v>83</v>
      </c>
      <c r="BK118" s="187">
        <f>ROUND(I118*H118,2)</f>
        <v>0</v>
      </c>
      <c r="BL118" s="18" t="s">
        <v>139</v>
      </c>
      <c r="BM118" s="186" t="s">
        <v>162</v>
      </c>
    </row>
    <row r="119" spans="1:65" s="2" customFormat="1" ht="11.25">
      <c r="A119" s="35"/>
      <c r="B119" s="36"/>
      <c r="C119" s="37"/>
      <c r="D119" s="188" t="s">
        <v>141</v>
      </c>
      <c r="E119" s="37"/>
      <c r="F119" s="189" t="s">
        <v>163</v>
      </c>
      <c r="G119" s="37"/>
      <c r="H119" s="37"/>
      <c r="I119" s="190"/>
      <c r="J119" s="37"/>
      <c r="K119" s="37"/>
      <c r="L119" s="40"/>
      <c r="M119" s="191"/>
      <c r="N119" s="192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141</v>
      </c>
      <c r="AU119" s="18" t="s">
        <v>85</v>
      </c>
    </row>
    <row r="120" spans="1:65" s="13" customFormat="1" ht="22.5">
      <c r="B120" s="193"/>
      <c r="C120" s="194"/>
      <c r="D120" s="195" t="s">
        <v>143</v>
      </c>
      <c r="E120" s="196" t="s">
        <v>19</v>
      </c>
      <c r="F120" s="197" t="s">
        <v>164</v>
      </c>
      <c r="G120" s="194"/>
      <c r="H120" s="198">
        <v>1.1539999999999999</v>
      </c>
      <c r="I120" s="199"/>
      <c r="J120" s="194"/>
      <c r="K120" s="194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143</v>
      </c>
      <c r="AU120" s="204" t="s">
        <v>85</v>
      </c>
      <c r="AV120" s="13" t="s">
        <v>85</v>
      </c>
      <c r="AW120" s="13" t="s">
        <v>37</v>
      </c>
      <c r="AX120" s="13" t="s">
        <v>76</v>
      </c>
      <c r="AY120" s="204" t="s">
        <v>132</v>
      </c>
    </row>
    <row r="121" spans="1:65" s="14" customFormat="1" ht="11.25">
      <c r="B121" s="205"/>
      <c r="C121" s="206"/>
      <c r="D121" s="195" t="s">
        <v>143</v>
      </c>
      <c r="E121" s="207" t="s">
        <v>19</v>
      </c>
      <c r="F121" s="208" t="s">
        <v>145</v>
      </c>
      <c r="G121" s="206"/>
      <c r="H121" s="209">
        <v>1.1539999999999999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143</v>
      </c>
      <c r="AU121" s="215" t="s">
        <v>85</v>
      </c>
      <c r="AV121" s="14" t="s">
        <v>139</v>
      </c>
      <c r="AW121" s="14" t="s">
        <v>37</v>
      </c>
      <c r="AX121" s="14" t="s">
        <v>83</v>
      </c>
      <c r="AY121" s="215" t="s">
        <v>132</v>
      </c>
    </row>
    <row r="122" spans="1:65" s="2" customFormat="1" ht="49.15" customHeight="1">
      <c r="A122" s="35"/>
      <c r="B122" s="36"/>
      <c r="C122" s="175" t="s">
        <v>165</v>
      </c>
      <c r="D122" s="175" t="s">
        <v>134</v>
      </c>
      <c r="E122" s="176" t="s">
        <v>166</v>
      </c>
      <c r="F122" s="177" t="s">
        <v>167</v>
      </c>
      <c r="G122" s="178" t="s">
        <v>155</v>
      </c>
      <c r="H122" s="179">
        <v>230.24100000000001</v>
      </c>
      <c r="I122" s="180"/>
      <c r="J122" s="181">
        <f>ROUND(I122*H122,2)</f>
        <v>0</v>
      </c>
      <c r="K122" s="177" t="s">
        <v>138</v>
      </c>
      <c r="L122" s="40"/>
      <c r="M122" s="182" t="s">
        <v>19</v>
      </c>
      <c r="N122" s="183" t="s">
        <v>47</v>
      </c>
      <c r="O122" s="65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6" t="s">
        <v>139</v>
      </c>
      <c r="AT122" s="186" t="s">
        <v>134</v>
      </c>
      <c r="AU122" s="186" t="s">
        <v>85</v>
      </c>
      <c r="AY122" s="18" t="s">
        <v>132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8" t="s">
        <v>83</v>
      </c>
      <c r="BK122" s="187">
        <f>ROUND(I122*H122,2)</f>
        <v>0</v>
      </c>
      <c r="BL122" s="18" t="s">
        <v>139</v>
      </c>
      <c r="BM122" s="186" t="s">
        <v>168</v>
      </c>
    </row>
    <row r="123" spans="1:65" s="2" customFormat="1" ht="11.25">
      <c r="A123" s="35"/>
      <c r="B123" s="36"/>
      <c r="C123" s="37"/>
      <c r="D123" s="188" t="s">
        <v>141</v>
      </c>
      <c r="E123" s="37"/>
      <c r="F123" s="189" t="s">
        <v>169</v>
      </c>
      <c r="G123" s="37"/>
      <c r="H123" s="37"/>
      <c r="I123" s="190"/>
      <c r="J123" s="37"/>
      <c r="K123" s="37"/>
      <c r="L123" s="40"/>
      <c r="M123" s="191"/>
      <c r="N123" s="192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141</v>
      </c>
      <c r="AU123" s="18" t="s">
        <v>85</v>
      </c>
    </row>
    <row r="124" spans="1:65" s="15" customFormat="1" ht="11.25">
      <c r="B124" s="216"/>
      <c r="C124" s="217"/>
      <c r="D124" s="195" t="s">
        <v>143</v>
      </c>
      <c r="E124" s="218" t="s">
        <v>19</v>
      </c>
      <c r="F124" s="219" t="s">
        <v>170</v>
      </c>
      <c r="G124" s="217"/>
      <c r="H124" s="218" t="s">
        <v>19</v>
      </c>
      <c r="I124" s="220"/>
      <c r="J124" s="217"/>
      <c r="K124" s="217"/>
      <c r="L124" s="221"/>
      <c r="M124" s="222"/>
      <c r="N124" s="223"/>
      <c r="O124" s="223"/>
      <c r="P124" s="223"/>
      <c r="Q124" s="223"/>
      <c r="R124" s="223"/>
      <c r="S124" s="223"/>
      <c r="T124" s="224"/>
      <c r="AT124" s="225" t="s">
        <v>143</v>
      </c>
      <c r="AU124" s="225" t="s">
        <v>85</v>
      </c>
      <c r="AV124" s="15" t="s">
        <v>83</v>
      </c>
      <c r="AW124" s="15" t="s">
        <v>37</v>
      </c>
      <c r="AX124" s="15" t="s">
        <v>76</v>
      </c>
      <c r="AY124" s="225" t="s">
        <v>132</v>
      </c>
    </row>
    <row r="125" spans="1:65" s="13" customFormat="1" ht="11.25">
      <c r="B125" s="193"/>
      <c r="C125" s="194"/>
      <c r="D125" s="195" t="s">
        <v>143</v>
      </c>
      <c r="E125" s="196" t="s">
        <v>19</v>
      </c>
      <c r="F125" s="197" t="s">
        <v>171</v>
      </c>
      <c r="G125" s="194"/>
      <c r="H125" s="198">
        <v>137.47999999999999</v>
      </c>
      <c r="I125" s="199"/>
      <c r="J125" s="194"/>
      <c r="K125" s="194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143</v>
      </c>
      <c r="AU125" s="204" t="s">
        <v>85</v>
      </c>
      <c r="AV125" s="13" t="s">
        <v>85</v>
      </c>
      <c r="AW125" s="13" t="s">
        <v>37</v>
      </c>
      <c r="AX125" s="13" t="s">
        <v>76</v>
      </c>
      <c r="AY125" s="204" t="s">
        <v>132</v>
      </c>
    </row>
    <row r="126" spans="1:65" s="13" customFormat="1" ht="11.25">
      <c r="B126" s="193"/>
      <c r="C126" s="194"/>
      <c r="D126" s="195" t="s">
        <v>143</v>
      </c>
      <c r="E126" s="196" t="s">
        <v>19</v>
      </c>
      <c r="F126" s="197" t="s">
        <v>172</v>
      </c>
      <c r="G126" s="194"/>
      <c r="H126" s="198">
        <v>92.760999999999996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143</v>
      </c>
      <c r="AU126" s="204" t="s">
        <v>85</v>
      </c>
      <c r="AV126" s="13" t="s">
        <v>85</v>
      </c>
      <c r="AW126" s="13" t="s">
        <v>37</v>
      </c>
      <c r="AX126" s="13" t="s">
        <v>76</v>
      </c>
      <c r="AY126" s="204" t="s">
        <v>132</v>
      </c>
    </row>
    <row r="127" spans="1:65" s="14" customFormat="1" ht="11.25">
      <c r="B127" s="205"/>
      <c r="C127" s="206"/>
      <c r="D127" s="195" t="s">
        <v>143</v>
      </c>
      <c r="E127" s="207" t="s">
        <v>19</v>
      </c>
      <c r="F127" s="208" t="s">
        <v>145</v>
      </c>
      <c r="G127" s="206"/>
      <c r="H127" s="209">
        <v>230.24100000000001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143</v>
      </c>
      <c r="AU127" s="215" t="s">
        <v>85</v>
      </c>
      <c r="AV127" s="14" t="s">
        <v>139</v>
      </c>
      <c r="AW127" s="14" t="s">
        <v>37</v>
      </c>
      <c r="AX127" s="14" t="s">
        <v>83</v>
      </c>
      <c r="AY127" s="215" t="s">
        <v>132</v>
      </c>
    </row>
    <row r="128" spans="1:65" s="2" customFormat="1" ht="49.15" customHeight="1">
      <c r="A128" s="35"/>
      <c r="B128" s="36"/>
      <c r="C128" s="175" t="s">
        <v>173</v>
      </c>
      <c r="D128" s="175" t="s">
        <v>134</v>
      </c>
      <c r="E128" s="176" t="s">
        <v>174</v>
      </c>
      <c r="F128" s="177" t="s">
        <v>175</v>
      </c>
      <c r="G128" s="178" t="s">
        <v>155</v>
      </c>
      <c r="H128" s="179">
        <v>98.674999999999997</v>
      </c>
      <c r="I128" s="180"/>
      <c r="J128" s="181">
        <f>ROUND(I128*H128,2)</f>
        <v>0</v>
      </c>
      <c r="K128" s="177" t="s">
        <v>138</v>
      </c>
      <c r="L128" s="40"/>
      <c r="M128" s="182" t="s">
        <v>19</v>
      </c>
      <c r="N128" s="183" t="s">
        <v>47</v>
      </c>
      <c r="O128" s="65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6" t="s">
        <v>139</v>
      </c>
      <c r="AT128" s="186" t="s">
        <v>134</v>
      </c>
      <c r="AU128" s="186" t="s">
        <v>85</v>
      </c>
      <c r="AY128" s="18" t="s">
        <v>132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8" t="s">
        <v>83</v>
      </c>
      <c r="BK128" s="187">
        <f>ROUND(I128*H128,2)</f>
        <v>0</v>
      </c>
      <c r="BL128" s="18" t="s">
        <v>139</v>
      </c>
      <c r="BM128" s="186" t="s">
        <v>176</v>
      </c>
    </row>
    <row r="129" spans="1:65" s="2" customFormat="1" ht="11.25">
      <c r="A129" s="35"/>
      <c r="B129" s="36"/>
      <c r="C129" s="37"/>
      <c r="D129" s="188" t="s">
        <v>141</v>
      </c>
      <c r="E129" s="37"/>
      <c r="F129" s="189" t="s">
        <v>177</v>
      </c>
      <c r="G129" s="37"/>
      <c r="H129" s="37"/>
      <c r="I129" s="190"/>
      <c r="J129" s="37"/>
      <c r="K129" s="37"/>
      <c r="L129" s="40"/>
      <c r="M129" s="191"/>
      <c r="N129" s="192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141</v>
      </c>
      <c r="AU129" s="18" t="s">
        <v>85</v>
      </c>
    </row>
    <row r="130" spans="1:65" s="15" customFormat="1" ht="11.25">
      <c r="B130" s="216"/>
      <c r="C130" s="217"/>
      <c r="D130" s="195" t="s">
        <v>143</v>
      </c>
      <c r="E130" s="218" t="s">
        <v>19</v>
      </c>
      <c r="F130" s="219" t="s">
        <v>178</v>
      </c>
      <c r="G130" s="217"/>
      <c r="H130" s="218" t="s">
        <v>19</v>
      </c>
      <c r="I130" s="220"/>
      <c r="J130" s="217"/>
      <c r="K130" s="217"/>
      <c r="L130" s="221"/>
      <c r="M130" s="222"/>
      <c r="N130" s="223"/>
      <c r="O130" s="223"/>
      <c r="P130" s="223"/>
      <c r="Q130" s="223"/>
      <c r="R130" s="223"/>
      <c r="S130" s="223"/>
      <c r="T130" s="224"/>
      <c r="AT130" s="225" t="s">
        <v>143</v>
      </c>
      <c r="AU130" s="225" t="s">
        <v>85</v>
      </c>
      <c r="AV130" s="15" t="s">
        <v>83</v>
      </c>
      <c r="AW130" s="15" t="s">
        <v>37</v>
      </c>
      <c r="AX130" s="15" t="s">
        <v>76</v>
      </c>
      <c r="AY130" s="225" t="s">
        <v>132</v>
      </c>
    </row>
    <row r="131" spans="1:65" s="13" customFormat="1" ht="11.25">
      <c r="B131" s="193"/>
      <c r="C131" s="194"/>
      <c r="D131" s="195" t="s">
        <v>143</v>
      </c>
      <c r="E131" s="196" t="s">
        <v>19</v>
      </c>
      <c r="F131" s="197" t="s">
        <v>179</v>
      </c>
      <c r="G131" s="194"/>
      <c r="H131" s="198">
        <v>58.92</v>
      </c>
      <c r="I131" s="199"/>
      <c r="J131" s="194"/>
      <c r="K131" s="194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143</v>
      </c>
      <c r="AU131" s="204" t="s">
        <v>85</v>
      </c>
      <c r="AV131" s="13" t="s">
        <v>85</v>
      </c>
      <c r="AW131" s="13" t="s">
        <v>37</v>
      </c>
      <c r="AX131" s="13" t="s">
        <v>76</v>
      </c>
      <c r="AY131" s="204" t="s">
        <v>132</v>
      </c>
    </row>
    <row r="132" spans="1:65" s="13" customFormat="1" ht="11.25">
      <c r="B132" s="193"/>
      <c r="C132" s="194"/>
      <c r="D132" s="195" t="s">
        <v>143</v>
      </c>
      <c r="E132" s="196" t="s">
        <v>19</v>
      </c>
      <c r="F132" s="197" t="s">
        <v>180</v>
      </c>
      <c r="G132" s="194"/>
      <c r="H132" s="198">
        <v>39.755000000000003</v>
      </c>
      <c r="I132" s="199"/>
      <c r="J132" s="194"/>
      <c r="K132" s="194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143</v>
      </c>
      <c r="AU132" s="204" t="s">
        <v>85</v>
      </c>
      <c r="AV132" s="13" t="s">
        <v>85</v>
      </c>
      <c r="AW132" s="13" t="s">
        <v>37</v>
      </c>
      <c r="AX132" s="13" t="s">
        <v>76</v>
      </c>
      <c r="AY132" s="204" t="s">
        <v>132</v>
      </c>
    </row>
    <row r="133" spans="1:65" s="14" customFormat="1" ht="11.25">
      <c r="B133" s="205"/>
      <c r="C133" s="206"/>
      <c r="D133" s="195" t="s">
        <v>143</v>
      </c>
      <c r="E133" s="207" t="s">
        <v>19</v>
      </c>
      <c r="F133" s="208" t="s">
        <v>145</v>
      </c>
      <c r="G133" s="206"/>
      <c r="H133" s="209">
        <v>98.674999999999997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143</v>
      </c>
      <c r="AU133" s="215" t="s">
        <v>85</v>
      </c>
      <c r="AV133" s="14" t="s">
        <v>139</v>
      </c>
      <c r="AW133" s="14" t="s">
        <v>37</v>
      </c>
      <c r="AX133" s="14" t="s">
        <v>83</v>
      </c>
      <c r="AY133" s="215" t="s">
        <v>132</v>
      </c>
    </row>
    <row r="134" spans="1:65" s="2" customFormat="1" ht="44.25" customHeight="1">
      <c r="A134" s="35"/>
      <c r="B134" s="36"/>
      <c r="C134" s="175" t="s">
        <v>181</v>
      </c>
      <c r="D134" s="175" t="s">
        <v>134</v>
      </c>
      <c r="E134" s="176" t="s">
        <v>182</v>
      </c>
      <c r="F134" s="177" t="s">
        <v>183</v>
      </c>
      <c r="G134" s="178" t="s">
        <v>155</v>
      </c>
      <c r="H134" s="179">
        <v>14.956</v>
      </c>
      <c r="I134" s="180"/>
      <c r="J134" s="181">
        <f>ROUND(I134*H134,2)</f>
        <v>0</v>
      </c>
      <c r="K134" s="177" t="s">
        <v>138</v>
      </c>
      <c r="L134" s="40"/>
      <c r="M134" s="182" t="s">
        <v>19</v>
      </c>
      <c r="N134" s="183" t="s">
        <v>47</v>
      </c>
      <c r="O134" s="65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6" t="s">
        <v>139</v>
      </c>
      <c r="AT134" s="186" t="s">
        <v>134</v>
      </c>
      <c r="AU134" s="186" t="s">
        <v>85</v>
      </c>
      <c r="AY134" s="18" t="s">
        <v>132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8" t="s">
        <v>83</v>
      </c>
      <c r="BK134" s="187">
        <f>ROUND(I134*H134,2)</f>
        <v>0</v>
      </c>
      <c r="BL134" s="18" t="s">
        <v>139</v>
      </c>
      <c r="BM134" s="186" t="s">
        <v>184</v>
      </c>
    </row>
    <row r="135" spans="1:65" s="2" customFormat="1" ht="11.25">
      <c r="A135" s="35"/>
      <c r="B135" s="36"/>
      <c r="C135" s="37"/>
      <c r="D135" s="188" t="s">
        <v>141</v>
      </c>
      <c r="E135" s="37"/>
      <c r="F135" s="189" t="s">
        <v>185</v>
      </c>
      <c r="G135" s="37"/>
      <c r="H135" s="37"/>
      <c r="I135" s="190"/>
      <c r="J135" s="37"/>
      <c r="K135" s="37"/>
      <c r="L135" s="40"/>
      <c r="M135" s="191"/>
      <c r="N135" s="192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141</v>
      </c>
      <c r="AU135" s="18" t="s">
        <v>85</v>
      </c>
    </row>
    <row r="136" spans="1:65" s="15" customFormat="1" ht="11.25">
      <c r="B136" s="216"/>
      <c r="C136" s="217"/>
      <c r="D136" s="195" t="s">
        <v>143</v>
      </c>
      <c r="E136" s="218" t="s">
        <v>19</v>
      </c>
      <c r="F136" s="219" t="s">
        <v>186</v>
      </c>
      <c r="G136" s="217"/>
      <c r="H136" s="218" t="s">
        <v>19</v>
      </c>
      <c r="I136" s="220"/>
      <c r="J136" s="217"/>
      <c r="K136" s="217"/>
      <c r="L136" s="221"/>
      <c r="M136" s="222"/>
      <c r="N136" s="223"/>
      <c r="O136" s="223"/>
      <c r="P136" s="223"/>
      <c r="Q136" s="223"/>
      <c r="R136" s="223"/>
      <c r="S136" s="223"/>
      <c r="T136" s="224"/>
      <c r="AT136" s="225" t="s">
        <v>143</v>
      </c>
      <c r="AU136" s="225" t="s">
        <v>85</v>
      </c>
      <c r="AV136" s="15" t="s">
        <v>83</v>
      </c>
      <c r="AW136" s="15" t="s">
        <v>37</v>
      </c>
      <c r="AX136" s="15" t="s">
        <v>76</v>
      </c>
      <c r="AY136" s="225" t="s">
        <v>132</v>
      </c>
    </row>
    <row r="137" spans="1:65" s="13" customFormat="1" ht="11.25">
      <c r="B137" s="193"/>
      <c r="C137" s="194"/>
      <c r="D137" s="195" t="s">
        <v>143</v>
      </c>
      <c r="E137" s="196" t="s">
        <v>19</v>
      </c>
      <c r="F137" s="197" t="s">
        <v>187</v>
      </c>
      <c r="G137" s="194"/>
      <c r="H137" s="198">
        <v>7.9820000000000002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143</v>
      </c>
      <c r="AU137" s="204" t="s">
        <v>85</v>
      </c>
      <c r="AV137" s="13" t="s">
        <v>85</v>
      </c>
      <c r="AW137" s="13" t="s">
        <v>37</v>
      </c>
      <c r="AX137" s="13" t="s">
        <v>76</v>
      </c>
      <c r="AY137" s="204" t="s">
        <v>132</v>
      </c>
    </row>
    <row r="138" spans="1:65" s="13" customFormat="1" ht="11.25">
      <c r="B138" s="193"/>
      <c r="C138" s="194"/>
      <c r="D138" s="195" t="s">
        <v>143</v>
      </c>
      <c r="E138" s="196" t="s">
        <v>19</v>
      </c>
      <c r="F138" s="197" t="s">
        <v>188</v>
      </c>
      <c r="G138" s="194"/>
      <c r="H138" s="198">
        <v>6.9740000000000002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143</v>
      </c>
      <c r="AU138" s="204" t="s">
        <v>85</v>
      </c>
      <c r="AV138" s="13" t="s">
        <v>85</v>
      </c>
      <c r="AW138" s="13" t="s">
        <v>37</v>
      </c>
      <c r="AX138" s="13" t="s">
        <v>76</v>
      </c>
      <c r="AY138" s="204" t="s">
        <v>132</v>
      </c>
    </row>
    <row r="139" spans="1:65" s="14" customFormat="1" ht="11.25">
      <c r="B139" s="205"/>
      <c r="C139" s="206"/>
      <c r="D139" s="195" t="s">
        <v>143</v>
      </c>
      <c r="E139" s="207" t="s">
        <v>19</v>
      </c>
      <c r="F139" s="208" t="s">
        <v>145</v>
      </c>
      <c r="G139" s="206"/>
      <c r="H139" s="209">
        <v>14.956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143</v>
      </c>
      <c r="AU139" s="215" t="s">
        <v>85</v>
      </c>
      <c r="AV139" s="14" t="s">
        <v>139</v>
      </c>
      <c r="AW139" s="14" t="s">
        <v>37</v>
      </c>
      <c r="AX139" s="14" t="s">
        <v>83</v>
      </c>
      <c r="AY139" s="215" t="s">
        <v>132</v>
      </c>
    </row>
    <row r="140" spans="1:65" s="2" customFormat="1" ht="49.15" customHeight="1">
      <c r="A140" s="35"/>
      <c r="B140" s="36"/>
      <c r="C140" s="175" t="s">
        <v>189</v>
      </c>
      <c r="D140" s="175" t="s">
        <v>134</v>
      </c>
      <c r="E140" s="176" t="s">
        <v>190</v>
      </c>
      <c r="F140" s="177" t="s">
        <v>191</v>
      </c>
      <c r="G140" s="178" t="s">
        <v>192</v>
      </c>
      <c r="H140" s="179">
        <v>112</v>
      </c>
      <c r="I140" s="180"/>
      <c r="J140" s="181">
        <f>ROUND(I140*H140,2)</f>
        <v>0</v>
      </c>
      <c r="K140" s="177" t="s">
        <v>138</v>
      </c>
      <c r="L140" s="40"/>
      <c r="M140" s="182" t="s">
        <v>19</v>
      </c>
      <c r="N140" s="183" t="s">
        <v>47</v>
      </c>
      <c r="O140" s="65"/>
      <c r="P140" s="184">
        <f>O140*H140</f>
        <v>0</v>
      </c>
      <c r="Q140" s="184">
        <v>1.33E-3</v>
      </c>
      <c r="R140" s="184">
        <f>Q140*H140</f>
        <v>0.14896000000000001</v>
      </c>
      <c r="S140" s="184">
        <v>0</v>
      </c>
      <c r="T140" s="18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6" t="s">
        <v>139</v>
      </c>
      <c r="AT140" s="186" t="s">
        <v>134</v>
      </c>
      <c r="AU140" s="186" t="s">
        <v>85</v>
      </c>
      <c r="AY140" s="18" t="s">
        <v>132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8" t="s">
        <v>83</v>
      </c>
      <c r="BK140" s="187">
        <f>ROUND(I140*H140,2)</f>
        <v>0</v>
      </c>
      <c r="BL140" s="18" t="s">
        <v>139</v>
      </c>
      <c r="BM140" s="186" t="s">
        <v>193</v>
      </c>
    </row>
    <row r="141" spans="1:65" s="2" customFormat="1" ht="11.25">
      <c r="A141" s="35"/>
      <c r="B141" s="36"/>
      <c r="C141" s="37"/>
      <c r="D141" s="188" t="s">
        <v>141</v>
      </c>
      <c r="E141" s="37"/>
      <c r="F141" s="189" t="s">
        <v>194</v>
      </c>
      <c r="G141" s="37"/>
      <c r="H141" s="37"/>
      <c r="I141" s="190"/>
      <c r="J141" s="37"/>
      <c r="K141" s="37"/>
      <c r="L141" s="40"/>
      <c r="M141" s="191"/>
      <c r="N141" s="192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141</v>
      </c>
      <c r="AU141" s="18" t="s">
        <v>85</v>
      </c>
    </row>
    <row r="142" spans="1:65" s="13" customFormat="1" ht="11.25">
      <c r="B142" s="193"/>
      <c r="C142" s="194"/>
      <c r="D142" s="195" t="s">
        <v>143</v>
      </c>
      <c r="E142" s="196" t="s">
        <v>19</v>
      </c>
      <c r="F142" s="197" t="s">
        <v>195</v>
      </c>
      <c r="G142" s="194"/>
      <c r="H142" s="198">
        <v>112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143</v>
      </c>
      <c r="AU142" s="204" t="s">
        <v>85</v>
      </c>
      <c r="AV142" s="13" t="s">
        <v>85</v>
      </c>
      <c r="AW142" s="13" t="s">
        <v>37</v>
      </c>
      <c r="AX142" s="13" t="s">
        <v>76</v>
      </c>
      <c r="AY142" s="204" t="s">
        <v>132</v>
      </c>
    </row>
    <row r="143" spans="1:65" s="14" customFormat="1" ht="11.25">
      <c r="B143" s="205"/>
      <c r="C143" s="206"/>
      <c r="D143" s="195" t="s">
        <v>143</v>
      </c>
      <c r="E143" s="207" t="s">
        <v>19</v>
      </c>
      <c r="F143" s="208" t="s">
        <v>145</v>
      </c>
      <c r="G143" s="206"/>
      <c r="H143" s="209">
        <v>112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143</v>
      </c>
      <c r="AU143" s="215" t="s">
        <v>85</v>
      </c>
      <c r="AV143" s="14" t="s">
        <v>139</v>
      </c>
      <c r="AW143" s="14" t="s">
        <v>37</v>
      </c>
      <c r="AX143" s="14" t="s">
        <v>83</v>
      </c>
      <c r="AY143" s="215" t="s">
        <v>132</v>
      </c>
    </row>
    <row r="144" spans="1:65" s="2" customFormat="1" ht="21.75" customHeight="1">
      <c r="A144" s="35"/>
      <c r="B144" s="36"/>
      <c r="C144" s="226" t="s">
        <v>196</v>
      </c>
      <c r="D144" s="226" t="s">
        <v>197</v>
      </c>
      <c r="E144" s="227" t="s">
        <v>198</v>
      </c>
      <c r="F144" s="228" t="s">
        <v>199</v>
      </c>
      <c r="G144" s="229" t="s">
        <v>200</v>
      </c>
      <c r="H144" s="230">
        <v>13.103999999999999</v>
      </c>
      <c r="I144" s="231"/>
      <c r="J144" s="232">
        <f>ROUND(I144*H144,2)</f>
        <v>0</v>
      </c>
      <c r="K144" s="228" t="s">
        <v>138</v>
      </c>
      <c r="L144" s="233"/>
      <c r="M144" s="234" t="s">
        <v>19</v>
      </c>
      <c r="N144" s="235" t="s">
        <v>47</v>
      </c>
      <c r="O144" s="65"/>
      <c r="P144" s="184">
        <f>O144*H144</f>
        <v>0</v>
      </c>
      <c r="Q144" s="184">
        <v>1</v>
      </c>
      <c r="R144" s="184">
        <f>Q144*H144</f>
        <v>13.103999999999999</v>
      </c>
      <c r="S144" s="184">
        <v>0</v>
      </c>
      <c r="T144" s="18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6" t="s">
        <v>189</v>
      </c>
      <c r="AT144" s="186" t="s">
        <v>197</v>
      </c>
      <c r="AU144" s="186" t="s">
        <v>85</v>
      </c>
      <c r="AY144" s="18" t="s">
        <v>132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8" t="s">
        <v>83</v>
      </c>
      <c r="BK144" s="187">
        <f>ROUND(I144*H144,2)</f>
        <v>0</v>
      </c>
      <c r="BL144" s="18" t="s">
        <v>139</v>
      </c>
      <c r="BM144" s="186" t="s">
        <v>201</v>
      </c>
    </row>
    <row r="145" spans="1:65" s="2" customFormat="1" ht="19.5">
      <c r="A145" s="35"/>
      <c r="B145" s="36"/>
      <c r="C145" s="37"/>
      <c r="D145" s="195" t="s">
        <v>202</v>
      </c>
      <c r="E145" s="37"/>
      <c r="F145" s="236" t="s">
        <v>203</v>
      </c>
      <c r="G145" s="37"/>
      <c r="H145" s="37"/>
      <c r="I145" s="190"/>
      <c r="J145" s="37"/>
      <c r="K145" s="37"/>
      <c r="L145" s="40"/>
      <c r="M145" s="191"/>
      <c r="N145" s="192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202</v>
      </c>
      <c r="AU145" s="18" t="s">
        <v>85</v>
      </c>
    </row>
    <row r="146" spans="1:65" s="13" customFormat="1" ht="11.25">
      <c r="B146" s="193"/>
      <c r="C146" s="194"/>
      <c r="D146" s="195" t="s">
        <v>143</v>
      </c>
      <c r="E146" s="196" t="s">
        <v>19</v>
      </c>
      <c r="F146" s="197" t="s">
        <v>204</v>
      </c>
      <c r="G146" s="194"/>
      <c r="H146" s="198">
        <v>13.103999999999999</v>
      </c>
      <c r="I146" s="199"/>
      <c r="J146" s="194"/>
      <c r="K146" s="194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143</v>
      </c>
      <c r="AU146" s="204" t="s">
        <v>85</v>
      </c>
      <c r="AV146" s="13" t="s">
        <v>85</v>
      </c>
      <c r="AW146" s="13" t="s">
        <v>37</v>
      </c>
      <c r="AX146" s="13" t="s">
        <v>76</v>
      </c>
      <c r="AY146" s="204" t="s">
        <v>132</v>
      </c>
    </row>
    <row r="147" spans="1:65" s="14" customFormat="1" ht="11.25">
      <c r="B147" s="205"/>
      <c r="C147" s="206"/>
      <c r="D147" s="195" t="s">
        <v>143</v>
      </c>
      <c r="E147" s="207" t="s">
        <v>19</v>
      </c>
      <c r="F147" s="208" t="s">
        <v>145</v>
      </c>
      <c r="G147" s="206"/>
      <c r="H147" s="209">
        <v>13.103999999999999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143</v>
      </c>
      <c r="AU147" s="215" t="s">
        <v>85</v>
      </c>
      <c r="AV147" s="14" t="s">
        <v>139</v>
      </c>
      <c r="AW147" s="14" t="s">
        <v>37</v>
      </c>
      <c r="AX147" s="14" t="s">
        <v>83</v>
      </c>
      <c r="AY147" s="215" t="s">
        <v>132</v>
      </c>
    </row>
    <row r="148" spans="1:65" s="2" customFormat="1" ht="33" customHeight="1">
      <c r="A148" s="35"/>
      <c r="B148" s="36"/>
      <c r="C148" s="175" t="s">
        <v>205</v>
      </c>
      <c r="D148" s="175" t="s">
        <v>134</v>
      </c>
      <c r="E148" s="176" t="s">
        <v>206</v>
      </c>
      <c r="F148" s="177" t="s">
        <v>207</v>
      </c>
      <c r="G148" s="178" t="s">
        <v>208</v>
      </c>
      <c r="H148" s="179">
        <v>40.137999999999998</v>
      </c>
      <c r="I148" s="180"/>
      <c r="J148" s="181">
        <f>ROUND(I148*H148,2)</f>
        <v>0</v>
      </c>
      <c r="K148" s="177" t="s">
        <v>138</v>
      </c>
      <c r="L148" s="40"/>
      <c r="M148" s="182" t="s">
        <v>19</v>
      </c>
      <c r="N148" s="183" t="s">
        <v>47</v>
      </c>
      <c r="O148" s="65"/>
      <c r="P148" s="184">
        <f>O148*H148</f>
        <v>0</v>
      </c>
      <c r="Q148" s="184">
        <v>2.64E-2</v>
      </c>
      <c r="R148" s="184">
        <f>Q148*H148</f>
        <v>1.0596432</v>
      </c>
      <c r="S148" s="184">
        <v>0</v>
      </c>
      <c r="T148" s="18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6" t="s">
        <v>139</v>
      </c>
      <c r="AT148" s="186" t="s">
        <v>134</v>
      </c>
      <c r="AU148" s="186" t="s">
        <v>85</v>
      </c>
      <c r="AY148" s="18" t="s">
        <v>132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8" t="s">
        <v>83</v>
      </c>
      <c r="BK148" s="187">
        <f>ROUND(I148*H148,2)</f>
        <v>0</v>
      </c>
      <c r="BL148" s="18" t="s">
        <v>139</v>
      </c>
      <c r="BM148" s="186" t="s">
        <v>209</v>
      </c>
    </row>
    <row r="149" spans="1:65" s="2" customFormat="1" ht="11.25">
      <c r="A149" s="35"/>
      <c r="B149" s="36"/>
      <c r="C149" s="37"/>
      <c r="D149" s="188" t="s">
        <v>141</v>
      </c>
      <c r="E149" s="37"/>
      <c r="F149" s="189" t="s">
        <v>210</v>
      </c>
      <c r="G149" s="37"/>
      <c r="H149" s="37"/>
      <c r="I149" s="190"/>
      <c r="J149" s="37"/>
      <c r="K149" s="37"/>
      <c r="L149" s="40"/>
      <c r="M149" s="191"/>
      <c r="N149" s="192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141</v>
      </c>
      <c r="AU149" s="18" t="s">
        <v>85</v>
      </c>
    </row>
    <row r="150" spans="1:65" s="13" customFormat="1" ht="22.5">
      <c r="B150" s="193"/>
      <c r="C150" s="194"/>
      <c r="D150" s="195" t="s">
        <v>143</v>
      </c>
      <c r="E150" s="196" t="s">
        <v>19</v>
      </c>
      <c r="F150" s="197" t="s">
        <v>211</v>
      </c>
      <c r="G150" s="194"/>
      <c r="H150" s="198">
        <v>40.137999999999998</v>
      </c>
      <c r="I150" s="199"/>
      <c r="J150" s="194"/>
      <c r="K150" s="194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143</v>
      </c>
      <c r="AU150" s="204" t="s">
        <v>85</v>
      </c>
      <c r="AV150" s="13" t="s">
        <v>85</v>
      </c>
      <c r="AW150" s="13" t="s">
        <v>37</v>
      </c>
      <c r="AX150" s="13" t="s">
        <v>76</v>
      </c>
      <c r="AY150" s="204" t="s">
        <v>132</v>
      </c>
    </row>
    <row r="151" spans="1:65" s="14" customFormat="1" ht="11.25">
      <c r="B151" s="205"/>
      <c r="C151" s="206"/>
      <c r="D151" s="195" t="s">
        <v>143</v>
      </c>
      <c r="E151" s="207" t="s">
        <v>19</v>
      </c>
      <c r="F151" s="208" t="s">
        <v>145</v>
      </c>
      <c r="G151" s="206"/>
      <c r="H151" s="209">
        <v>40.137999999999998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143</v>
      </c>
      <c r="AU151" s="215" t="s">
        <v>85</v>
      </c>
      <c r="AV151" s="14" t="s">
        <v>139</v>
      </c>
      <c r="AW151" s="14" t="s">
        <v>37</v>
      </c>
      <c r="AX151" s="14" t="s">
        <v>83</v>
      </c>
      <c r="AY151" s="215" t="s">
        <v>132</v>
      </c>
    </row>
    <row r="152" spans="1:65" s="2" customFormat="1" ht="24.2" customHeight="1">
      <c r="A152" s="35"/>
      <c r="B152" s="36"/>
      <c r="C152" s="175" t="s">
        <v>212</v>
      </c>
      <c r="D152" s="175" t="s">
        <v>134</v>
      </c>
      <c r="E152" s="176" t="s">
        <v>213</v>
      </c>
      <c r="F152" s="177" t="s">
        <v>214</v>
      </c>
      <c r="G152" s="178" t="s">
        <v>215</v>
      </c>
      <c r="H152" s="179">
        <v>14</v>
      </c>
      <c r="I152" s="180"/>
      <c r="J152" s="181">
        <f>ROUND(I152*H152,2)</f>
        <v>0</v>
      </c>
      <c r="K152" s="177" t="s">
        <v>138</v>
      </c>
      <c r="L152" s="40"/>
      <c r="M152" s="182" t="s">
        <v>19</v>
      </c>
      <c r="N152" s="183" t="s">
        <v>47</v>
      </c>
      <c r="O152" s="65"/>
      <c r="P152" s="184">
        <f>O152*H152</f>
        <v>0</v>
      </c>
      <c r="Q152" s="184">
        <v>2.0000000000000001E-4</v>
      </c>
      <c r="R152" s="184">
        <f>Q152*H152</f>
        <v>2.8E-3</v>
      </c>
      <c r="S152" s="184">
        <v>0</v>
      </c>
      <c r="T152" s="18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6" t="s">
        <v>139</v>
      </c>
      <c r="AT152" s="186" t="s">
        <v>134</v>
      </c>
      <c r="AU152" s="186" t="s">
        <v>85</v>
      </c>
      <c r="AY152" s="18" t="s">
        <v>132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8" t="s">
        <v>83</v>
      </c>
      <c r="BK152" s="187">
        <f>ROUND(I152*H152,2)</f>
        <v>0</v>
      </c>
      <c r="BL152" s="18" t="s">
        <v>139</v>
      </c>
      <c r="BM152" s="186" t="s">
        <v>216</v>
      </c>
    </row>
    <row r="153" spans="1:65" s="2" customFormat="1" ht="11.25">
      <c r="A153" s="35"/>
      <c r="B153" s="36"/>
      <c r="C153" s="37"/>
      <c r="D153" s="188" t="s">
        <v>141</v>
      </c>
      <c r="E153" s="37"/>
      <c r="F153" s="189" t="s">
        <v>217</v>
      </c>
      <c r="G153" s="37"/>
      <c r="H153" s="37"/>
      <c r="I153" s="190"/>
      <c r="J153" s="37"/>
      <c r="K153" s="37"/>
      <c r="L153" s="40"/>
      <c r="M153" s="191"/>
      <c r="N153" s="192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141</v>
      </c>
      <c r="AU153" s="18" t="s">
        <v>85</v>
      </c>
    </row>
    <row r="154" spans="1:65" s="13" customFormat="1" ht="11.25">
      <c r="B154" s="193"/>
      <c r="C154" s="194"/>
      <c r="D154" s="195" t="s">
        <v>143</v>
      </c>
      <c r="E154" s="196" t="s">
        <v>19</v>
      </c>
      <c r="F154" s="197" t="s">
        <v>218</v>
      </c>
      <c r="G154" s="194"/>
      <c r="H154" s="198">
        <v>14</v>
      </c>
      <c r="I154" s="199"/>
      <c r="J154" s="194"/>
      <c r="K154" s="194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143</v>
      </c>
      <c r="AU154" s="204" t="s">
        <v>85</v>
      </c>
      <c r="AV154" s="13" t="s">
        <v>85</v>
      </c>
      <c r="AW154" s="13" t="s">
        <v>37</v>
      </c>
      <c r="AX154" s="13" t="s">
        <v>76</v>
      </c>
      <c r="AY154" s="204" t="s">
        <v>132</v>
      </c>
    </row>
    <row r="155" spans="1:65" s="14" customFormat="1" ht="11.25">
      <c r="B155" s="205"/>
      <c r="C155" s="206"/>
      <c r="D155" s="195" t="s">
        <v>143</v>
      </c>
      <c r="E155" s="207" t="s">
        <v>19</v>
      </c>
      <c r="F155" s="208" t="s">
        <v>145</v>
      </c>
      <c r="G155" s="206"/>
      <c r="H155" s="209">
        <v>14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143</v>
      </c>
      <c r="AU155" s="215" t="s">
        <v>85</v>
      </c>
      <c r="AV155" s="14" t="s">
        <v>139</v>
      </c>
      <c r="AW155" s="14" t="s">
        <v>37</v>
      </c>
      <c r="AX155" s="14" t="s">
        <v>83</v>
      </c>
      <c r="AY155" s="215" t="s">
        <v>132</v>
      </c>
    </row>
    <row r="156" spans="1:65" s="2" customFormat="1" ht="44.25" customHeight="1">
      <c r="A156" s="35"/>
      <c r="B156" s="36"/>
      <c r="C156" s="175" t="s">
        <v>219</v>
      </c>
      <c r="D156" s="175" t="s">
        <v>134</v>
      </c>
      <c r="E156" s="176" t="s">
        <v>220</v>
      </c>
      <c r="F156" s="177" t="s">
        <v>221</v>
      </c>
      <c r="G156" s="178" t="s">
        <v>208</v>
      </c>
      <c r="H156" s="179">
        <v>42.25</v>
      </c>
      <c r="I156" s="180"/>
      <c r="J156" s="181">
        <f>ROUND(I156*H156,2)</f>
        <v>0</v>
      </c>
      <c r="K156" s="177" t="s">
        <v>138</v>
      </c>
      <c r="L156" s="40"/>
      <c r="M156" s="182" t="s">
        <v>19</v>
      </c>
      <c r="N156" s="183" t="s">
        <v>47</v>
      </c>
      <c r="O156" s="65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6" t="s">
        <v>139</v>
      </c>
      <c r="AT156" s="186" t="s">
        <v>134</v>
      </c>
      <c r="AU156" s="186" t="s">
        <v>85</v>
      </c>
      <c r="AY156" s="18" t="s">
        <v>132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8" t="s">
        <v>83</v>
      </c>
      <c r="BK156" s="187">
        <f>ROUND(I156*H156,2)</f>
        <v>0</v>
      </c>
      <c r="BL156" s="18" t="s">
        <v>139</v>
      </c>
      <c r="BM156" s="186" t="s">
        <v>222</v>
      </c>
    </row>
    <row r="157" spans="1:65" s="2" customFormat="1" ht="11.25">
      <c r="A157" s="35"/>
      <c r="B157" s="36"/>
      <c r="C157" s="37"/>
      <c r="D157" s="188" t="s">
        <v>141</v>
      </c>
      <c r="E157" s="37"/>
      <c r="F157" s="189" t="s">
        <v>223</v>
      </c>
      <c r="G157" s="37"/>
      <c r="H157" s="37"/>
      <c r="I157" s="190"/>
      <c r="J157" s="37"/>
      <c r="K157" s="37"/>
      <c r="L157" s="40"/>
      <c r="M157" s="191"/>
      <c r="N157" s="192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141</v>
      </c>
      <c r="AU157" s="18" t="s">
        <v>85</v>
      </c>
    </row>
    <row r="158" spans="1:65" s="13" customFormat="1" ht="11.25">
      <c r="B158" s="193"/>
      <c r="C158" s="194"/>
      <c r="D158" s="195" t="s">
        <v>143</v>
      </c>
      <c r="E158" s="196" t="s">
        <v>19</v>
      </c>
      <c r="F158" s="197" t="s">
        <v>224</v>
      </c>
      <c r="G158" s="194"/>
      <c r="H158" s="198">
        <v>42.25</v>
      </c>
      <c r="I158" s="199"/>
      <c r="J158" s="194"/>
      <c r="K158" s="194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143</v>
      </c>
      <c r="AU158" s="204" t="s">
        <v>85</v>
      </c>
      <c r="AV158" s="13" t="s">
        <v>85</v>
      </c>
      <c r="AW158" s="13" t="s">
        <v>37</v>
      </c>
      <c r="AX158" s="13" t="s">
        <v>76</v>
      </c>
      <c r="AY158" s="204" t="s">
        <v>132</v>
      </c>
    </row>
    <row r="159" spans="1:65" s="14" customFormat="1" ht="11.25">
      <c r="B159" s="205"/>
      <c r="C159" s="206"/>
      <c r="D159" s="195" t="s">
        <v>143</v>
      </c>
      <c r="E159" s="207" t="s">
        <v>19</v>
      </c>
      <c r="F159" s="208" t="s">
        <v>145</v>
      </c>
      <c r="G159" s="206"/>
      <c r="H159" s="209">
        <v>42.25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143</v>
      </c>
      <c r="AU159" s="215" t="s">
        <v>85</v>
      </c>
      <c r="AV159" s="14" t="s">
        <v>139</v>
      </c>
      <c r="AW159" s="14" t="s">
        <v>37</v>
      </c>
      <c r="AX159" s="14" t="s">
        <v>83</v>
      </c>
      <c r="AY159" s="215" t="s">
        <v>132</v>
      </c>
    </row>
    <row r="160" spans="1:65" s="2" customFormat="1" ht="62.65" customHeight="1">
      <c r="A160" s="35"/>
      <c r="B160" s="36"/>
      <c r="C160" s="175" t="s">
        <v>225</v>
      </c>
      <c r="D160" s="175" t="s">
        <v>134</v>
      </c>
      <c r="E160" s="176" t="s">
        <v>226</v>
      </c>
      <c r="F160" s="177" t="s">
        <v>227</v>
      </c>
      <c r="G160" s="178" t="s">
        <v>155</v>
      </c>
      <c r="H160" s="179">
        <v>395.45699999999999</v>
      </c>
      <c r="I160" s="180"/>
      <c r="J160" s="181">
        <f>ROUND(I160*H160,2)</f>
        <v>0</v>
      </c>
      <c r="K160" s="177" t="s">
        <v>138</v>
      </c>
      <c r="L160" s="40"/>
      <c r="M160" s="182" t="s">
        <v>19</v>
      </c>
      <c r="N160" s="183" t="s">
        <v>47</v>
      </c>
      <c r="O160" s="65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6" t="s">
        <v>139</v>
      </c>
      <c r="AT160" s="186" t="s">
        <v>134</v>
      </c>
      <c r="AU160" s="186" t="s">
        <v>85</v>
      </c>
      <c r="AY160" s="18" t="s">
        <v>132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8" t="s">
        <v>83</v>
      </c>
      <c r="BK160" s="187">
        <f>ROUND(I160*H160,2)</f>
        <v>0</v>
      </c>
      <c r="BL160" s="18" t="s">
        <v>139</v>
      </c>
      <c r="BM160" s="186" t="s">
        <v>228</v>
      </c>
    </row>
    <row r="161" spans="1:65" s="2" customFormat="1" ht="11.25">
      <c r="A161" s="35"/>
      <c r="B161" s="36"/>
      <c r="C161" s="37"/>
      <c r="D161" s="188" t="s">
        <v>141</v>
      </c>
      <c r="E161" s="37"/>
      <c r="F161" s="189" t="s">
        <v>229</v>
      </c>
      <c r="G161" s="37"/>
      <c r="H161" s="37"/>
      <c r="I161" s="190"/>
      <c r="J161" s="37"/>
      <c r="K161" s="37"/>
      <c r="L161" s="40"/>
      <c r="M161" s="191"/>
      <c r="N161" s="192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141</v>
      </c>
      <c r="AU161" s="18" t="s">
        <v>85</v>
      </c>
    </row>
    <row r="162" spans="1:65" s="15" customFormat="1" ht="11.25">
      <c r="B162" s="216"/>
      <c r="C162" s="217"/>
      <c r="D162" s="195" t="s">
        <v>143</v>
      </c>
      <c r="E162" s="218" t="s">
        <v>19</v>
      </c>
      <c r="F162" s="219" t="s">
        <v>230</v>
      </c>
      <c r="G162" s="217"/>
      <c r="H162" s="218" t="s">
        <v>19</v>
      </c>
      <c r="I162" s="220"/>
      <c r="J162" s="217"/>
      <c r="K162" s="217"/>
      <c r="L162" s="221"/>
      <c r="M162" s="222"/>
      <c r="N162" s="223"/>
      <c r="O162" s="223"/>
      <c r="P162" s="223"/>
      <c r="Q162" s="223"/>
      <c r="R162" s="223"/>
      <c r="S162" s="223"/>
      <c r="T162" s="224"/>
      <c r="AT162" s="225" t="s">
        <v>143</v>
      </c>
      <c r="AU162" s="225" t="s">
        <v>85</v>
      </c>
      <c r="AV162" s="15" t="s">
        <v>83</v>
      </c>
      <c r="AW162" s="15" t="s">
        <v>37</v>
      </c>
      <c r="AX162" s="15" t="s">
        <v>76</v>
      </c>
      <c r="AY162" s="225" t="s">
        <v>132</v>
      </c>
    </row>
    <row r="163" spans="1:65" s="13" customFormat="1" ht="11.25">
      <c r="B163" s="193"/>
      <c r="C163" s="194"/>
      <c r="D163" s="195" t="s">
        <v>143</v>
      </c>
      <c r="E163" s="196" t="s">
        <v>19</v>
      </c>
      <c r="F163" s="197" t="s">
        <v>231</v>
      </c>
      <c r="G163" s="194"/>
      <c r="H163" s="198">
        <v>330.06900000000002</v>
      </c>
      <c r="I163" s="199"/>
      <c r="J163" s="194"/>
      <c r="K163" s="194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143</v>
      </c>
      <c r="AU163" s="204" t="s">
        <v>85</v>
      </c>
      <c r="AV163" s="13" t="s">
        <v>85</v>
      </c>
      <c r="AW163" s="13" t="s">
        <v>37</v>
      </c>
      <c r="AX163" s="13" t="s">
        <v>76</v>
      </c>
      <c r="AY163" s="204" t="s">
        <v>132</v>
      </c>
    </row>
    <row r="164" spans="1:65" s="13" customFormat="1" ht="11.25">
      <c r="B164" s="193"/>
      <c r="C164" s="194"/>
      <c r="D164" s="195" t="s">
        <v>143</v>
      </c>
      <c r="E164" s="196" t="s">
        <v>19</v>
      </c>
      <c r="F164" s="197" t="s">
        <v>232</v>
      </c>
      <c r="G164" s="194"/>
      <c r="H164" s="198">
        <v>14.956</v>
      </c>
      <c r="I164" s="199"/>
      <c r="J164" s="194"/>
      <c r="K164" s="194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143</v>
      </c>
      <c r="AU164" s="204" t="s">
        <v>85</v>
      </c>
      <c r="AV164" s="13" t="s">
        <v>85</v>
      </c>
      <c r="AW164" s="13" t="s">
        <v>37</v>
      </c>
      <c r="AX164" s="13" t="s">
        <v>76</v>
      </c>
      <c r="AY164" s="204" t="s">
        <v>132</v>
      </c>
    </row>
    <row r="165" spans="1:65" s="13" customFormat="1" ht="11.25">
      <c r="B165" s="193"/>
      <c r="C165" s="194"/>
      <c r="D165" s="195" t="s">
        <v>143</v>
      </c>
      <c r="E165" s="196" t="s">
        <v>19</v>
      </c>
      <c r="F165" s="197" t="s">
        <v>233</v>
      </c>
      <c r="G165" s="194"/>
      <c r="H165" s="198">
        <v>35.567</v>
      </c>
      <c r="I165" s="199"/>
      <c r="J165" s="194"/>
      <c r="K165" s="194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143</v>
      </c>
      <c r="AU165" s="204" t="s">
        <v>85</v>
      </c>
      <c r="AV165" s="13" t="s">
        <v>85</v>
      </c>
      <c r="AW165" s="13" t="s">
        <v>37</v>
      </c>
      <c r="AX165" s="13" t="s">
        <v>76</v>
      </c>
      <c r="AY165" s="204" t="s">
        <v>132</v>
      </c>
    </row>
    <row r="166" spans="1:65" s="13" customFormat="1" ht="11.25">
      <c r="B166" s="193"/>
      <c r="C166" s="194"/>
      <c r="D166" s="195" t="s">
        <v>143</v>
      </c>
      <c r="E166" s="196" t="s">
        <v>19</v>
      </c>
      <c r="F166" s="197" t="s">
        <v>234</v>
      </c>
      <c r="G166" s="194"/>
      <c r="H166" s="198">
        <v>14.865</v>
      </c>
      <c r="I166" s="199"/>
      <c r="J166" s="194"/>
      <c r="K166" s="194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143</v>
      </c>
      <c r="AU166" s="204" t="s">
        <v>85</v>
      </c>
      <c r="AV166" s="13" t="s">
        <v>85</v>
      </c>
      <c r="AW166" s="13" t="s">
        <v>37</v>
      </c>
      <c r="AX166" s="13" t="s">
        <v>76</v>
      </c>
      <c r="AY166" s="204" t="s">
        <v>132</v>
      </c>
    </row>
    <row r="167" spans="1:65" s="14" customFormat="1" ht="11.25">
      <c r="B167" s="205"/>
      <c r="C167" s="206"/>
      <c r="D167" s="195" t="s">
        <v>143</v>
      </c>
      <c r="E167" s="207" t="s">
        <v>19</v>
      </c>
      <c r="F167" s="208" t="s">
        <v>145</v>
      </c>
      <c r="G167" s="206"/>
      <c r="H167" s="209">
        <v>395.45699999999999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143</v>
      </c>
      <c r="AU167" s="215" t="s">
        <v>85</v>
      </c>
      <c r="AV167" s="14" t="s">
        <v>139</v>
      </c>
      <c r="AW167" s="14" t="s">
        <v>37</v>
      </c>
      <c r="AX167" s="14" t="s">
        <v>83</v>
      </c>
      <c r="AY167" s="215" t="s">
        <v>132</v>
      </c>
    </row>
    <row r="168" spans="1:65" s="2" customFormat="1" ht="66.75" customHeight="1">
      <c r="A168" s="35"/>
      <c r="B168" s="36"/>
      <c r="C168" s="175" t="s">
        <v>235</v>
      </c>
      <c r="D168" s="175" t="s">
        <v>134</v>
      </c>
      <c r="E168" s="176" t="s">
        <v>236</v>
      </c>
      <c r="F168" s="177" t="s">
        <v>237</v>
      </c>
      <c r="G168" s="178" t="s">
        <v>155</v>
      </c>
      <c r="H168" s="179">
        <v>2768.1990000000001</v>
      </c>
      <c r="I168" s="180"/>
      <c r="J168" s="181">
        <f>ROUND(I168*H168,2)</f>
        <v>0</v>
      </c>
      <c r="K168" s="177" t="s">
        <v>138</v>
      </c>
      <c r="L168" s="40"/>
      <c r="M168" s="182" t="s">
        <v>19</v>
      </c>
      <c r="N168" s="183" t="s">
        <v>47</v>
      </c>
      <c r="O168" s="65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6" t="s">
        <v>139</v>
      </c>
      <c r="AT168" s="186" t="s">
        <v>134</v>
      </c>
      <c r="AU168" s="186" t="s">
        <v>85</v>
      </c>
      <c r="AY168" s="18" t="s">
        <v>132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8" t="s">
        <v>83</v>
      </c>
      <c r="BK168" s="187">
        <f>ROUND(I168*H168,2)</f>
        <v>0</v>
      </c>
      <c r="BL168" s="18" t="s">
        <v>139</v>
      </c>
      <c r="BM168" s="186" t="s">
        <v>238</v>
      </c>
    </row>
    <row r="169" spans="1:65" s="2" customFormat="1" ht="11.25">
      <c r="A169" s="35"/>
      <c r="B169" s="36"/>
      <c r="C169" s="37"/>
      <c r="D169" s="188" t="s">
        <v>141</v>
      </c>
      <c r="E169" s="37"/>
      <c r="F169" s="189" t="s">
        <v>239</v>
      </c>
      <c r="G169" s="37"/>
      <c r="H169" s="37"/>
      <c r="I169" s="190"/>
      <c r="J169" s="37"/>
      <c r="K169" s="37"/>
      <c r="L169" s="40"/>
      <c r="M169" s="191"/>
      <c r="N169" s="192"/>
      <c r="O169" s="65"/>
      <c r="P169" s="65"/>
      <c r="Q169" s="65"/>
      <c r="R169" s="65"/>
      <c r="S169" s="65"/>
      <c r="T169" s="66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141</v>
      </c>
      <c r="AU169" s="18" t="s">
        <v>85</v>
      </c>
    </row>
    <row r="170" spans="1:65" s="13" customFormat="1" ht="22.5">
      <c r="B170" s="193"/>
      <c r="C170" s="194"/>
      <c r="D170" s="195" t="s">
        <v>143</v>
      </c>
      <c r="E170" s="196" t="s">
        <v>19</v>
      </c>
      <c r="F170" s="197" t="s">
        <v>240</v>
      </c>
      <c r="G170" s="194"/>
      <c r="H170" s="198">
        <v>2768.1990000000001</v>
      </c>
      <c r="I170" s="199"/>
      <c r="J170" s="194"/>
      <c r="K170" s="194"/>
      <c r="L170" s="200"/>
      <c r="M170" s="201"/>
      <c r="N170" s="202"/>
      <c r="O170" s="202"/>
      <c r="P170" s="202"/>
      <c r="Q170" s="202"/>
      <c r="R170" s="202"/>
      <c r="S170" s="202"/>
      <c r="T170" s="203"/>
      <c r="AT170" s="204" t="s">
        <v>143</v>
      </c>
      <c r="AU170" s="204" t="s">
        <v>85</v>
      </c>
      <c r="AV170" s="13" t="s">
        <v>85</v>
      </c>
      <c r="AW170" s="13" t="s">
        <v>37</v>
      </c>
      <c r="AX170" s="13" t="s">
        <v>76</v>
      </c>
      <c r="AY170" s="204" t="s">
        <v>132</v>
      </c>
    </row>
    <row r="171" spans="1:65" s="14" customFormat="1" ht="11.25">
      <c r="B171" s="205"/>
      <c r="C171" s="206"/>
      <c r="D171" s="195" t="s">
        <v>143</v>
      </c>
      <c r="E171" s="207" t="s">
        <v>19</v>
      </c>
      <c r="F171" s="208" t="s">
        <v>145</v>
      </c>
      <c r="G171" s="206"/>
      <c r="H171" s="209">
        <v>2768.1990000000001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143</v>
      </c>
      <c r="AU171" s="215" t="s">
        <v>85</v>
      </c>
      <c r="AV171" s="14" t="s">
        <v>139</v>
      </c>
      <c r="AW171" s="14" t="s">
        <v>37</v>
      </c>
      <c r="AX171" s="14" t="s">
        <v>83</v>
      </c>
      <c r="AY171" s="215" t="s">
        <v>132</v>
      </c>
    </row>
    <row r="172" spans="1:65" s="2" customFormat="1" ht="62.65" customHeight="1">
      <c r="A172" s="35"/>
      <c r="B172" s="36"/>
      <c r="C172" s="175" t="s">
        <v>8</v>
      </c>
      <c r="D172" s="175" t="s">
        <v>134</v>
      </c>
      <c r="E172" s="176" t="s">
        <v>241</v>
      </c>
      <c r="F172" s="177" t="s">
        <v>242</v>
      </c>
      <c r="G172" s="178" t="s">
        <v>155</v>
      </c>
      <c r="H172" s="179">
        <v>11.7</v>
      </c>
      <c r="I172" s="180"/>
      <c r="J172" s="181">
        <f>ROUND(I172*H172,2)</f>
        <v>0</v>
      </c>
      <c r="K172" s="177" t="s">
        <v>138</v>
      </c>
      <c r="L172" s="40"/>
      <c r="M172" s="182" t="s">
        <v>19</v>
      </c>
      <c r="N172" s="183" t="s">
        <v>47</v>
      </c>
      <c r="O172" s="65"/>
      <c r="P172" s="184">
        <f>O172*H172</f>
        <v>0</v>
      </c>
      <c r="Q172" s="184">
        <v>0</v>
      </c>
      <c r="R172" s="184">
        <f>Q172*H172</f>
        <v>0</v>
      </c>
      <c r="S172" s="184">
        <v>0</v>
      </c>
      <c r="T172" s="18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6" t="s">
        <v>139</v>
      </c>
      <c r="AT172" s="186" t="s">
        <v>134</v>
      </c>
      <c r="AU172" s="186" t="s">
        <v>85</v>
      </c>
      <c r="AY172" s="18" t="s">
        <v>132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8" t="s">
        <v>83</v>
      </c>
      <c r="BK172" s="187">
        <f>ROUND(I172*H172,2)</f>
        <v>0</v>
      </c>
      <c r="BL172" s="18" t="s">
        <v>139</v>
      </c>
      <c r="BM172" s="186" t="s">
        <v>243</v>
      </c>
    </row>
    <row r="173" spans="1:65" s="2" customFormat="1" ht="11.25">
      <c r="A173" s="35"/>
      <c r="B173" s="36"/>
      <c r="C173" s="37"/>
      <c r="D173" s="188" t="s">
        <v>141</v>
      </c>
      <c r="E173" s="37"/>
      <c r="F173" s="189" t="s">
        <v>244</v>
      </c>
      <c r="G173" s="37"/>
      <c r="H173" s="37"/>
      <c r="I173" s="190"/>
      <c r="J173" s="37"/>
      <c r="K173" s="37"/>
      <c r="L173" s="40"/>
      <c r="M173" s="191"/>
      <c r="N173" s="192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141</v>
      </c>
      <c r="AU173" s="18" t="s">
        <v>85</v>
      </c>
    </row>
    <row r="174" spans="1:65" s="13" customFormat="1" ht="22.5">
      <c r="B174" s="193"/>
      <c r="C174" s="194"/>
      <c r="D174" s="195" t="s">
        <v>143</v>
      </c>
      <c r="E174" s="196" t="s">
        <v>19</v>
      </c>
      <c r="F174" s="197" t="s">
        <v>245</v>
      </c>
      <c r="G174" s="194"/>
      <c r="H174" s="198">
        <v>11.7</v>
      </c>
      <c r="I174" s="199"/>
      <c r="J174" s="194"/>
      <c r="K174" s="194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143</v>
      </c>
      <c r="AU174" s="204" t="s">
        <v>85</v>
      </c>
      <c r="AV174" s="13" t="s">
        <v>85</v>
      </c>
      <c r="AW174" s="13" t="s">
        <v>37</v>
      </c>
      <c r="AX174" s="13" t="s">
        <v>76</v>
      </c>
      <c r="AY174" s="204" t="s">
        <v>132</v>
      </c>
    </row>
    <row r="175" spans="1:65" s="14" customFormat="1" ht="11.25">
      <c r="B175" s="205"/>
      <c r="C175" s="206"/>
      <c r="D175" s="195" t="s">
        <v>143</v>
      </c>
      <c r="E175" s="207" t="s">
        <v>19</v>
      </c>
      <c r="F175" s="208" t="s">
        <v>145</v>
      </c>
      <c r="G175" s="206"/>
      <c r="H175" s="209">
        <v>11.7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143</v>
      </c>
      <c r="AU175" s="215" t="s">
        <v>85</v>
      </c>
      <c r="AV175" s="14" t="s">
        <v>139</v>
      </c>
      <c r="AW175" s="14" t="s">
        <v>37</v>
      </c>
      <c r="AX175" s="14" t="s">
        <v>83</v>
      </c>
      <c r="AY175" s="215" t="s">
        <v>132</v>
      </c>
    </row>
    <row r="176" spans="1:65" s="2" customFormat="1" ht="24.2" customHeight="1">
      <c r="A176" s="35"/>
      <c r="B176" s="36"/>
      <c r="C176" s="226" t="s">
        <v>246</v>
      </c>
      <c r="D176" s="226" t="s">
        <v>197</v>
      </c>
      <c r="E176" s="227" t="s">
        <v>247</v>
      </c>
      <c r="F176" s="228" t="s">
        <v>248</v>
      </c>
      <c r="G176" s="229" t="s">
        <v>200</v>
      </c>
      <c r="H176" s="230">
        <v>22.23</v>
      </c>
      <c r="I176" s="231"/>
      <c r="J176" s="232">
        <f>ROUND(I176*H176,2)</f>
        <v>0</v>
      </c>
      <c r="K176" s="228" t="s">
        <v>19</v>
      </c>
      <c r="L176" s="233"/>
      <c r="M176" s="234" t="s">
        <v>19</v>
      </c>
      <c r="N176" s="235" t="s">
        <v>47</v>
      </c>
      <c r="O176" s="65"/>
      <c r="P176" s="184">
        <f>O176*H176</f>
        <v>0</v>
      </c>
      <c r="Q176" s="184">
        <v>1</v>
      </c>
      <c r="R176" s="184">
        <f>Q176*H176</f>
        <v>22.23</v>
      </c>
      <c r="S176" s="184">
        <v>0</v>
      </c>
      <c r="T176" s="18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6" t="s">
        <v>189</v>
      </c>
      <c r="AT176" s="186" t="s">
        <v>197</v>
      </c>
      <c r="AU176" s="186" t="s">
        <v>85</v>
      </c>
      <c r="AY176" s="18" t="s">
        <v>132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8" t="s">
        <v>83</v>
      </c>
      <c r="BK176" s="187">
        <f>ROUND(I176*H176,2)</f>
        <v>0</v>
      </c>
      <c r="BL176" s="18" t="s">
        <v>139</v>
      </c>
      <c r="BM176" s="186" t="s">
        <v>249</v>
      </c>
    </row>
    <row r="177" spans="1:65" s="2" customFormat="1" ht="19.5">
      <c r="A177" s="35"/>
      <c r="B177" s="36"/>
      <c r="C177" s="37"/>
      <c r="D177" s="195" t="s">
        <v>202</v>
      </c>
      <c r="E177" s="37"/>
      <c r="F177" s="236" t="s">
        <v>250</v>
      </c>
      <c r="G177" s="37"/>
      <c r="H177" s="37"/>
      <c r="I177" s="190"/>
      <c r="J177" s="37"/>
      <c r="K177" s="37"/>
      <c r="L177" s="40"/>
      <c r="M177" s="191"/>
      <c r="N177" s="192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202</v>
      </c>
      <c r="AU177" s="18" t="s">
        <v>85</v>
      </c>
    </row>
    <row r="178" spans="1:65" s="13" customFormat="1" ht="11.25">
      <c r="B178" s="193"/>
      <c r="C178" s="194"/>
      <c r="D178" s="195" t="s">
        <v>143</v>
      </c>
      <c r="E178" s="196" t="s">
        <v>19</v>
      </c>
      <c r="F178" s="197" t="s">
        <v>251</v>
      </c>
      <c r="G178" s="194"/>
      <c r="H178" s="198">
        <v>22.23</v>
      </c>
      <c r="I178" s="199"/>
      <c r="J178" s="194"/>
      <c r="K178" s="194"/>
      <c r="L178" s="200"/>
      <c r="M178" s="201"/>
      <c r="N178" s="202"/>
      <c r="O178" s="202"/>
      <c r="P178" s="202"/>
      <c r="Q178" s="202"/>
      <c r="R178" s="202"/>
      <c r="S178" s="202"/>
      <c r="T178" s="203"/>
      <c r="AT178" s="204" t="s">
        <v>143</v>
      </c>
      <c r="AU178" s="204" t="s">
        <v>85</v>
      </c>
      <c r="AV178" s="13" t="s">
        <v>85</v>
      </c>
      <c r="AW178" s="13" t="s">
        <v>37</v>
      </c>
      <c r="AX178" s="13" t="s">
        <v>76</v>
      </c>
      <c r="AY178" s="204" t="s">
        <v>132</v>
      </c>
    </row>
    <row r="179" spans="1:65" s="14" customFormat="1" ht="11.25">
      <c r="B179" s="205"/>
      <c r="C179" s="206"/>
      <c r="D179" s="195" t="s">
        <v>143</v>
      </c>
      <c r="E179" s="207" t="s">
        <v>19</v>
      </c>
      <c r="F179" s="208" t="s">
        <v>145</v>
      </c>
      <c r="G179" s="206"/>
      <c r="H179" s="209">
        <v>22.23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143</v>
      </c>
      <c r="AU179" s="215" t="s">
        <v>85</v>
      </c>
      <c r="AV179" s="14" t="s">
        <v>139</v>
      </c>
      <c r="AW179" s="14" t="s">
        <v>37</v>
      </c>
      <c r="AX179" s="14" t="s">
        <v>83</v>
      </c>
      <c r="AY179" s="215" t="s">
        <v>132</v>
      </c>
    </row>
    <row r="180" spans="1:65" s="2" customFormat="1" ht="44.25" customHeight="1">
      <c r="A180" s="35"/>
      <c r="B180" s="36"/>
      <c r="C180" s="175" t="s">
        <v>252</v>
      </c>
      <c r="D180" s="175" t="s">
        <v>134</v>
      </c>
      <c r="E180" s="176" t="s">
        <v>253</v>
      </c>
      <c r="F180" s="177" t="s">
        <v>254</v>
      </c>
      <c r="G180" s="178" t="s">
        <v>200</v>
      </c>
      <c r="H180" s="179">
        <v>711.82299999999998</v>
      </c>
      <c r="I180" s="180"/>
      <c r="J180" s="181">
        <f>ROUND(I180*H180,2)</f>
        <v>0</v>
      </c>
      <c r="K180" s="177" t="s">
        <v>138</v>
      </c>
      <c r="L180" s="40"/>
      <c r="M180" s="182" t="s">
        <v>19</v>
      </c>
      <c r="N180" s="183" t="s">
        <v>47</v>
      </c>
      <c r="O180" s="65"/>
      <c r="P180" s="184">
        <f>O180*H180</f>
        <v>0</v>
      </c>
      <c r="Q180" s="184">
        <v>0</v>
      </c>
      <c r="R180" s="184">
        <f>Q180*H180</f>
        <v>0</v>
      </c>
      <c r="S180" s="184">
        <v>0</v>
      </c>
      <c r="T180" s="18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6" t="s">
        <v>139</v>
      </c>
      <c r="AT180" s="186" t="s">
        <v>134</v>
      </c>
      <c r="AU180" s="186" t="s">
        <v>85</v>
      </c>
      <c r="AY180" s="18" t="s">
        <v>132</v>
      </c>
      <c r="BE180" s="187">
        <f>IF(N180="základní",J180,0)</f>
        <v>0</v>
      </c>
      <c r="BF180" s="187">
        <f>IF(N180="snížená",J180,0)</f>
        <v>0</v>
      </c>
      <c r="BG180" s="187">
        <f>IF(N180="zákl. přenesená",J180,0)</f>
        <v>0</v>
      </c>
      <c r="BH180" s="187">
        <f>IF(N180="sníž. přenesená",J180,0)</f>
        <v>0</v>
      </c>
      <c r="BI180" s="187">
        <f>IF(N180="nulová",J180,0)</f>
        <v>0</v>
      </c>
      <c r="BJ180" s="18" t="s">
        <v>83</v>
      </c>
      <c r="BK180" s="187">
        <f>ROUND(I180*H180,2)</f>
        <v>0</v>
      </c>
      <c r="BL180" s="18" t="s">
        <v>139</v>
      </c>
      <c r="BM180" s="186" t="s">
        <v>255</v>
      </c>
    </row>
    <row r="181" spans="1:65" s="2" customFormat="1" ht="11.25">
      <c r="A181" s="35"/>
      <c r="B181" s="36"/>
      <c r="C181" s="37"/>
      <c r="D181" s="188" t="s">
        <v>141</v>
      </c>
      <c r="E181" s="37"/>
      <c r="F181" s="189" t="s">
        <v>256</v>
      </c>
      <c r="G181" s="37"/>
      <c r="H181" s="37"/>
      <c r="I181" s="190"/>
      <c r="J181" s="37"/>
      <c r="K181" s="37"/>
      <c r="L181" s="40"/>
      <c r="M181" s="191"/>
      <c r="N181" s="192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141</v>
      </c>
      <c r="AU181" s="18" t="s">
        <v>85</v>
      </c>
    </row>
    <row r="182" spans="1:65" s="13" customFormat="1" ht="11.25">
      <c r="B182" s="193"/>
      <c r="C182" s="194"/>
      <c r="D182" s="195" t="s">
        <v>143</v>
      </c>
      <c r="E182" s="196" t="s">
        <v>19</v>
      </c>
      <c r="F182" s="197" t="s">
        <v>257</v>
      </c>
      <c r="G182" s="194"/>
      <c r="H182" s="198">
        <v>711.82299999999998</v>
      </c>
      <c r="I182" s="199"/>
      <c r="J182" s="194"/>
      <c r="K182" s="194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143</v>
      </c>
      <c r="AU182" s="204" t="s">
        <v>85</v>
      </c>
      <c r="AV182" s="13" t="s">
        <v>85</v>
      </c>
      <c r="AW182" s="13" t="s">
        <v>37</v>
      </c>
      <c r="AX182" s="13" t="s">
        <v>76</v>
      </c>
      <c r="AY182" s="204" t="s">
        <v>132</v>
      </c>
    </row>
    <row r="183" spans="1:65" s="14" customFormat="1" ht="11.25">
      <c r="B183" s="205"/>
      <c r="C183" s="206"/>
      <c r="D183" s="195" t="s">
        <v>143</v>
      </c>
      <c r="E183" s="207" t="s">
        <v>19</v>
      </c>
      <c r="F183" s="208" t="s">
        <v>145</v>
      </c>
      <c r="G183" s="206"/>
      <c r="H183" s="209">
        <v>711.82299999999998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143</v>
      </c>
      <c r="AU183" s="215" t="s">
        <v>85</v>
      </c>
      <c r="AV183" s="14" t="s">
        <v>139</v>
      </c>
      <c r="AW183" s="14" t="s">
        <v>37</v>
      </c>
      <c r="AX183" s="14" t="s">
        <v>83</v>
      </c>
      <c r="AY183" s="215" t="s">
        <v>132</v>
      </c>
    </row>
    <row r="184" spans="1:65" s="2" customFormat="1" ht="37.9" customHeight="1">
      <c r="A184" s="35"/>
      <c r="B184" s="36"/>
      <c r="C184" s="175" t="s">
        <v>258</v>
      </c>
      <c r="D184" s="175" t="s">
        <v>134</v>
      </c>
      <c r="E184" s="176" t="s">
        <v>259</v>
      </c>
      <c r="F184" s="177" t="s">
        <v>260</v>
      </c>
      <c r="G184" s="178" t="s">
        <v>155</v>
      </c>
      <c r="H184" s="179">
        <v>395.45699999999999</v>
      </c>
      <c r="I184" s="180"/>
      <c r="J184" s="181">
        <f>ROUND(I184*H184,2)</f>
        <v>0</v>
      </c>
      <c r="K184" s="177" t="s">
        <v>138</v>
      </c>
      <c r="L184" s="40"/>
      <c r="M184" s="182" t="s">
        <v>19</v>
      </c>
      <c r="N184" s="183" t="s">
        <v>47</v>
      </c>
      <c r="O184" s="65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6" t="s">
        <v>139</v>
      </c>
      <c r="AT184" s="186" t="s">
        <v>134</v>
      </c>
      <c r="AU184" s="186" t="s">
        <v>85</v>
      </c>
      <c r="AY184" s="18" t="s">
        <v>132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8" t="s">
        <v>83</v>
      </c>
      <c r="BK184" s="187">
        <f>ROUND(I184*H184,2)</f>
        <v>0</v>
      </c>
      <c r="BL184" s="18" t="s">
        <v>139</v>
      </c>
      <c r="BM184" s="186" t="s">
        <v>261</v>
      </c>
    </row>
    <row r="185" spans="1:65" s="2" customFormat="1" ht="11.25">
      <c r="A185" s="35"/>
      <c r="B185" s="36"/>
      <c r="C185" s="37"/>
      <c r="D185" s="188" t="s">
        <v>141</v>
      </c>
      <c r="E185" s="37"/>
      <c r="F185" s="189" t="s">
        <v>262</v>
      </c>
      <c r="G185" s="37"/>
      <c r="H185" s="37"/>
      <c r="I185" s="190"/>
      <c r="J185" s="37"/>
      <c r="K185" s="37"/>
      <c r="L185" s="40"/>
      <c r="M185" s="191"/>
      <c r="N185" s="192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141</v>
      </c>
      <c r="AU185" s="18" t="s">
        <v>85</v>
      </c>
    </row>
    <row r="186" spans="1:65" s="2" customFormat="1" ht="44.25" customHeight="1">
      <c r="A186" s="35"/>
      <c r="B186" s="36"/>
      <c r="C186" s="175" t="s">
        <v>263</v>
      </c>
      <c r="D186" s="175" t="s">
        <v>134</v>
      </c>
      <c r="E186" s="176" t="s">
        <v>264</v>
      </c>
      <c r="F186" s="177" t="s">
        <v>265</v>
      </c>
      <c r="G186" s="178" t="s">
        <v>155</v>
      </c>
      <c r="H186" s="179">
        <v>259.54399999999998</v>
      </c>
      <c r="I186" s="180"/>
      <c r="J186" s="181">
        <f>ROUND(I186*H186,2)</f>
        <v>0</v>
      </c>
      <c r="K186" s="177" t="s">
        <v>138</v>
      </c>
      <c r="L186" s="40"/>
      <c r="M186" s="182" t="s">
        <v>19</v>
      </c>
      <c r="N186" s="183" t="s">
        <v>47</v>
      </c>
      <c r="O186" s="65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6" t="s">
        <v>139</v>
      </c>
      <c r="AT186" s="186" t="s">
        <v>134</v>
      </c>
      <c r="AU186" s="186" t="s">
        <v>85</v>
      </c>
      <c r="AY186" s="18" t="s">
        <v>132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8" t="s">
        <v>83</v>
      </c>
      <c r="BK186" s="187">
        <f>ROUND(I186*H186,2)</f>
        <v>0</v>
      </c>
      <c r="BL186" s="18" t="s">
        <v>139</v>
      </c>
      <c r="BM186" s="186" t="s">
        <v>266</v>
      </c>
    </row>
    <row r="187" spans="1:65" s="2" customFormat="1" ht="11.25">
      <c r="A187" s="35"/>
      <c r="B187" s="36"/>
      <c r="C187" s="37"/>
      <c r="D187" s="188" t="s">
        <v>141</v>
      </c>
      <c r="E187" s="37"/>
      <c r="F187" s="189" t="s">
        <v>267</v>
      </c>
      <c r="G187" s="37"/>
      <c r="H187" s="37"/>
      <c r="I187" s="190"/>
      <c r="J187" s="37"/>
      <c r="K187" s="37"/>
      <c r="L187" s="40"/>
      <c r="M187" s="191"/>
      <c r="N187" s="192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141</v>
      </c>
      <c r="AU187" s="18" t="s">
        <v>85</v>
      </c>
    </row>
    <row r="188" spans="1:65" s="15" customFormat="1" ht="22.5">
      <c r="B188" s="216"/>
      <c r="C188" s="217"/>
      <c r="D188" s="195" t="s">
        <v>143</v>
      </c>
      <c r="E188" s="218" t="s">
        <v>19</v>
      </c>
      <c r="F188" s="219" t="s">
        <v>268</v>
      </c>
      <c r="G188" s="217"/>
      <c r="H188" s="218" t="s">
        <v>19</v>
      </c>
      <c r="I188" s="220"/>
      <c r="J188" s="217"/>
      <c r="K188" s="217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143</v>
      </c>
      <c r="AU188" s="225" t="s">
        <v>85</v>
      </c>
      <c r="AV188" s="15" t="s">
        <v>83</v>
      </c>
      <c r="AW188" s="15" t="s">
        <v>37</v>
      </c>
      <c r="AX188" s="15" t="s">
        <v>76</v>
      </c>
      <c r="AY188" s="225" t="s">
        <v>132</v>
      </c>
    </row>
    <row r="189" spans="1:65" s="13" customFormat="1" ht="11.25">
      <c r="B189" s="193"/>
      <c r="C189" s="194"/>
      <c r="D189" s="195" t="s">
        <v>143</v>
      </c>
      <c r="E189" s="196" t="s">
        <v>19</v>
      </c>
      <c r="F189" s="197" t="s">
        <v>269</v>
      </c>
      <c r="G189" s="194"/>
      <c r="H189" s="198">
        <v>9.3659999999999997</v>
      </c>
      <c r="I189" s="199"/>
      <c r="J189" s="194"/>
      <c r="K189" s="194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143</v>
      </c>
      <c r="AU189" s="204" t="s">
        <v>85</v>
      </c>
      <c r="AV189" s="13" t="s">
        <v>85</v>
      </c>
      <c r="AW189" s="13" t="s">
        <v>37</v>
      </c>
      <c r="AX189" s="13" t="s">
        <v>76</v>
      </c>
      <c r="AY189" s="204" t="s">
        <v>132</v>
      </c>
    </row>
    <row r="190" spans="1:65" s="13" customFormat="1" ht="11.25">
      <c r="B190" s="193"/>
      <c r="C190" s="194"/>
      <c r="D190" s="195" t="s">
        <v>143</v>
      </c>
      <c r="E190" s="196" t="s">
        <v>19</v>
      </c>
      <c r="F190" s="197" t="s">
        <v>270</v>
      </c>
      <c r="G190" s="194"/>
      <c r="H190" s="198">
        <v>141.178</v>
      </c>
      <c r="I190" s="199"/>
      <c r="J190" s="194"/>
      <c r="K190" s="194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143</v>
      </c>
      <c r="AU190" s="204" t="s">
        <v>85</v>
      </c>
      <c r="AV190" s="13" t="s">
        <v>85</v>
      </c>
      <c r="AW190" s="13" t="s">
        <v>37</v>
      </c>
      <c r="AX190" s="13" t="s">
        <v>76</v>
      </c>
      <c r="AY190" s="204" t="s">
        <v>132</v>
      </c>
    </row>
    <row r="191" spans="1:65" s="13" customFormat="1" ht="11.25">
      <c r="B191" s="193"/>
      <c r="C191" s="194"/>
      <c r="D191" s="195" t="s">
        <v>143</v>
      </c>
      <c r="E191" s="196" t="s">
        <v>19</v>
      </c>
      <c r="F191" s="197" t="s">
        <v>271</v>
      </c>
      <c r="G191" s="194"/>
      <c r="H191" s="198">
        <v>109</v>
      </c>
      <c r="I191" s="199"/>
      <c r="J191" s="194"/>
      <c r="K191" s="194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143</v>
      </c>
      <c r="AU191" s="204" t="s">
        <v>85</v>
      </c>
      <c r="AV191" s="13" t="s">
        <v>85</v>
      </c>
      <c r="AW191" s="13" t="s">
        <v>37</v>
      </c>
      <c r="AX191" s="13" t="s">
        <v>76</v>
      </c>
      <c r="AY191" s="204" t="s">
        <v>132</v>
      </c>
    </row>
    <row r="192" spans="1:65" s="14" customFormat="1" ht="11.25">
      <c r="B192" s="205"/>
      <c r="C192" s="206"/>
      <c r="D192" s="195" t="s">
        <v>143</v>
      </c>
      <c r="E192" s="207" t="s">
        <v>19</v>
      </c>
      <c r="F192" s="208" t="s">
        <v>145</v>
      </c>
      <c r="G192" s="206"/>
      <c r="H192" s="209">
        <v>259.54399999999998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143</v>
      </c>
      <c r="AU192" s="215" t="s">
        <v>85</v>
      </c>
      <c r="AV192" s="14" t="s">
        <v>139</v>
      </c>
      <c r="AW192" s="14" t="s">
        <v>37</v>
      </c>
      <c r="AX192" s="14" t="s">
        <v>83</v>
      </c>
      <c r="AY192" s="215" t="s">
        <v>132</v>
      </c>
    </row>
    <row r="193" spans="1:65" s="2" customFormat="1" ht="16.5" customHeight="1">
      <c r="A193" s="35"/>
      <c r="B193" s="36"/>
      <c r="C193" s="226" t="s">
        <v>272</v>
      </c>
      <c r="D193" s="226" t="s">
        <v>197</v>
      </c>
      <c r="E193" s="227" t="s">
        <v>273</v>
      </c>
      <c r="F193" s="228" t="s">
        <v>274</v>
      </c>
      <c r="G193" s="229" t="s">
        <v>200</v>
      </c>
      <c r="H193" s="230">
        <v>519.08799999999997</v>
      </c>
      <c r="I193" s="231"/>
      <c r="J193" s="232">
        <f>ROUND(I193*H193,2)</f>
        <v>0</v>
      </c>
      <c r="K193" s="228" t="s">
        <v>138</v>
      </c>
      <c r="L193" s="233"/>
      <c r="M193" s="234" t="s">
        <v>19</v>
      </c>
      <c r="N193" s="235" t="s">
        <v>47</v>
      </c>
      <c r="O193" s="65"/>
      <c r="P193" s="184">
        <f>O193*H193</f>
        <v>0</v>
      </c>
      <c r="Q193" s="184">
        <v>1</v>
      </c>
      <c r="R193" s="184">
        <f>Q193*H193</f>
        <v>519.08799999999997</v>
      </c>
      <c r="S193" s="184">
        <v>0</v>
      </c>
      <c r="T193" s="18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6" t="s">
        <v>189</v>
      </c>
      <c r="AT193" s="186" t="s">
        <v>197</v>
      </c>
      <c r="AU193" s="186" t="s">
        <v>85</v>
      </c>
      <c r="AY193" s="18" t="s">
        <v>132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18" t="s">
        <v>83</v>
      </c>
      <c r="BK193" s="187">
        <f>ROUND(I193*H193,2)</f>
        <v>0</v>
      </c>
      <c r="BL193" s="18" t="s">
        <v>139</v>
      </c>
      <c r="BM193" s="186" t="s">
        <v>275</v>
      </c>
    </row>
    <row r="194" spans="1:65" s="13" customFormat="1" ht="11.25">
      <c r="B194" s="193"/>
      <c r="C194" s="194"/>
      <c r="D194" s="195" t="s">
        <v>143</v>
      </c>
      <c r="E194" s="196" t="s">
        <v>19</v>
      </c>
      <c r="F194" s="197" t="s">
        <v>276</v>
      </c>
      <c r="G194" s="194"/>
      <c r="H194" s="198">
        <v>519.08799999999997</v>
      </c>
      <c r="I194" s="199"/>
      <c r="J194" s="194"/>
      <c r="K194" s="194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143</v>
      </c>
      <c r="AU194" s="204" t="s">
        <v>85</v>
      </c>
      <c r="AV194" s="13" t="s">
        <v>85</v>
      </c>
      <c r="AW194" s="13" t="s">
        <v>37</v>
      </c>
      <c r="AX194" s="13" t="s">
        <v>76</v>
      </c>
      <c r="AY194" s="204" t="s">
        <v>132</v>
      </c>
    </row>
    <row r="195" spans="1:65" s="14" customFormat="1" ht="11.25">
      <c r="B195" s="205"/>
      <c r="C195" s="206"/>
      <c r="D195" s="195" t="s">
        <v>143</v>
      </c>
      <c r="E195" s="207" t="s">
        <v>19</v>
      </c>
      <c r="F195" s="208" t="s">
        <v>145</v>
      </c>
      <c r="G195" s="206"/>
      <c r="H195" s="209">
        <v>519.08799999999997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143</v>
      </c>
      <c r="AU195" s="215" t="s">
        <v>85</v>
      </c>
      <c r="AV195" s="14" t="s">
        <v>139</v>
      </c>
      <c r="AW195" s="14" t="s">
        <v>37</v>
      </c>
      <c r="AX195" s="14" t="s">
        <v>83</v>
      </c>
      <c r="AY195" s="215" t="s">
        <v>132</v>
      </c>
    </row>
    <row r="196" spans="1:65" s="2" customFormat="1" ht="66.75" customHeight="1">
      <c r="A196" s="35"/>
      <c r="B196" s="36"/>
      <c r="C196" s="175" t="s">
        <v>7</v>
      </c>
      <c r="D196" s="175" t="s">
        <v>134</v>
      </c>
      <c r="E196" s="176" t="s">
        <v>277</v>
      </c>
      <c r="F196" s="177" t="s">
        <v>278</v>
      </c>
      <c r="G196" s="178" t="s">
        <v>155</v>
      </c>
      <c r="H196" s="179">
        <v>3.528</v>
      </c>
      <c r="I196" s="180"/>
      <c r="J196" s="181">
        <f>ROUND(I196*H196,2)</f>
        <v>0</v>
      </c>
      <c r="K196" s="177" t="s">
        <v>138</v>
      </c>
      <c r="L196" s="40"/>
      <c r="M196" s="182" t="s">
        <v>19</v>
      </c>
      <c r="N196" s="183" t="s">
        <v>47</v>
      </c>
      <c r="O196" s="65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6" t="s">
        <v>139</v>
      </c>
      <c r="AT196" s="186" t="s">
        <v>134</v>
      </c>
      <c r="AU196" s="186" t="s">
        <v>85</v>
      </c>
      <c r="AY196" s="18" t="s">
        <v>132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8" t="s">
        <v>83</v>
      </c>
      <c r="BK196" s="187">
        <f>ROUND(I196*H196,2)</f>
        <v>0</v>
      </c>
      <c r="BL196" s="18" t="s">
        <v>139</v>
      </c>
      <c r="BM196" s="186" t="s">
        <v>279</v>
      </c>
    </row>
    <row r="197" spans="1:65" s="2" customFormat="1" ht="11.25">
      <c r="A197" s="35"/>
      <c r="B197" s="36"/>
      <c r="C197" s="37"/>
      <c r="D197" s="188" t="s">
        <v>141</v>
      </c>
      <c r="E197" s="37"/>
      <c r="F197" s="189" t="s">
        <v>280</v>
      </c>
      <c r="G197" s="37"/>
      <c r="H197" s="37"/>
      <c r="I197" s="190"/>
      <c r="J197" s="37"/>
      <c r="K197" s="37"/>
      <c r="L197" s="40"/>
      <c r="M197" s="191"/>
      <c r="N197" s="192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141</v>
      </c>
      <c r="AU197" s="18" t="s">
        <v>85</v>
      </c>
    </row>
    <row r="198" spans="1:65" s="13" customFormat="1" ht="22.5">
      <c r="B198" s="193"/>
      <c r="C198" s="194"/>
      <c r="D198" s="195" t="s">
        <v>143</v>
      </c>
      <c r="E198" s="196" t="s">
        <v>19</v>
      </c>
      <c r="F198" s="197" t="s">
        <v>281</v>
      </c>
      <c r="G198" s="194"/>
      <c r="H198" s="198">
        <v>3.528</v>
      </c>
      <c r="I198" s="199"/>
      <c r="J198" s="194"/>
      <c r="K198" s="194"/>
      <c r="L198" s="200"/>
      <c r="M198" s="201"/>
      <c r="N198" s="202"/>
      <c r="O198" s="202"/>
      <c r="P198" s="202"/>
      <c r="Q198" s="202"/>
      <c r="R198" s="202"/>
      <c r="S198" s="202"/>
      <c r="T198" s="203"/>
      <c r="AT198" s="204" t="s">
        <v>143</v>
      </c>
      <c r="AU198" s="204" t="s">
        <v>85</v>
      </c>
      <c r="AV198" s="13" t="s">
        <v>85</v>
      </c>
      <c r="AW198" s="13" t="s">
        <v>37</v>
      </c>
      <c r="AX198" s="13" t="s">
        <v>76</v>
      </c>
      <c r="AY198" s="204" t="s">
        <v>132</v>
      </c>
    </row>
    <row r="199" spans="1:65" s="14" customFormat="1" ht="11.25">
      <c r="B199" s="205"/>
      <c r="C199" s="206"/>
      <c r="D199" s="195" t="s">
        <v>143</v>
      </c>
      <c r="E199" s="207" t="s">
        <v>19</v>
      </c>
      <c r="F199" s="208" t="s">
        <v>145</v>
      </c>
      <c r="G199" s="206"/>
      <c r="H199" s="209">
        <v>3.528</v>
      </c>
      <c r="I199" s="210"/>
      <c r="J199" s="206"/>
      <c r="K199" s="206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143</v>
      </c>
      <c r="AU199" s="215" t="s">
        <v>85</v>
      </c>
      <c r="AV199" s="14" t="s">
        <v>139</v>
      </c>
      <c r="AW199" s="14" t="s">
        <v>37</v>
      </c>
      <c r="AX199" s="14" t="s">
        <v>83</v>
      </c>
      <c r="AY199" s="215" t="s">
        <v>132</v>
      </c>
    </row>
    <row r="200" spans="1:65" s="2" customFormat="1" ht="16.5" customHeight="1">
      <c r="A200" s="35"/>
      <c r="B200" s="36"/>
      <c r="C200" s="226" t="s">
        <v>282</v>
      </c>
      <c r="D200" s="226" t="s">
        <v>197</v>
      </c>
      <c r="E200" s="227" t="s">
        <v>283</v>
      </c>
      <c r="F200" s="228" t="s">
        <v>284</v>
      </c>
      <c r="G200" s="229" t="s">
        <v>200</v>
      </c>
      <c r="H200" s="230">
        <v>7.056</v>
      </c>
      <c r="I200" s="231"/>
      <c r="J200" s="232">
        <f>ROUND(I200*H200,2)</f>
        <v>0</v>
      </c>
      <c r="K200" s="228" t="s">
        <v>138</v>
      </c>
      <c r="L200" s="233"/>
      <c r="M200" s="234" t="s">
        <v>19</v>
      </c>
      <c r="N200" s="235" t="s">
        <v>47</v>
      </c>
      <c r="O200" s="65"/>
      <c r="P200" s="184">
        <f>O200*H200</f>
        <v>0</v>
      </c>
      <c r="Q200" s="184">
        <v>1</v>
      </c>
      <c r="R200" s="184">
        <f>Q200*H200</f>
        <v>7.056</v>
      </c>
      <c r="S200" s="184">
        <v>0</v>
      </c>
      <c r="T200" s="18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6" t="s">
        <v>189</v>
      </c>
      <c r="AT200" s="186" t="s">
        <v>197</v>
      </c>
      <c r="AU200" s="186" t="s">
        <v>85</v>
      </c>
      <c r="AY200" s="18" t="s">
        <v>132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8" t="s">
        <v>83</v>
      </c>
      <c r="BK200" s="187">
        <f>ROUND(I200*H200,2)</f>
        <v>0</v>
      </c>
      <c r="BL200" s="18" t="s">
        <v>139</v>
      </c>
      <c r="BM200" s="186" t="s">
        <v>285</v>
      </c>
    </row>
    <row r="201" spans="1:65" s="13" customFormat="1" ht="11.25">
      <c r="B201" s="193"/>
      <c r="C201" s="194"/>
      <c r="D201" s="195" t="s">
        <v>143</v>
      </c>
      <c r="E201" s="196" t="s">
        <v>19</v>
      </c>
      <c r="F201" s="197" t="s">
        <v>286</v>
      </c>
      <c r="G201" s="194"/>
      <c r="H201" s="198">
        <v>7.056</v>
      </c>
      <c r="I201" s="199"/>
      <c r="J201" s="194"/>
      <c r="K201" s="194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143</v>
      </c>
      <c r="AU201" s="204" t="s">
        <v>85</v>
      </c>
      <c r="AV201" s="13" t="s">
        <v>85</v>
      </c>
      <c r="AW201" s="13" t="s">
        <v>37</v>
      </c>
      <c r="AX201" s="13" t="s">
        <v>76</v>
      </c>
      <c r="AY201" s="204" t="s">
        <v>132</v>
      </c>
    </row>
    <row r="202" spans="1:65" s="14" customFormat="1" ht="11.25">
      <c r="B202" s="205"/>
      <c r="C202" s="206"/>
      <c r="D202" s="195" t="s">
        <v>143</v>
      </c>
      <c r="E202" s="207" t="s">
        <v>19</v>
      </c>
      <c r="F202" s="208" t="s">
        <v>145</v>
      </c>
      <c r="G202" s="206"/>
      <c r="H202" s="209">
        <v>7.056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143</v>
      </c>
      <c r="AU202" s="215" t="s">
        <v>85</v>
      </c>
      <c r="AV202" s="14" t="s">
        <v>139</v>
      </c>
      <c r="AW202" s="14" t="s">
        <v>37</v>
      </c>
      <c r="AX202" s="14" t="s">
        <v>83</v>
      </c>
      <c r="AY202" s="215" t="s">
        <v>132</v>
      </c>
    </row>
    <row r="203" spans="1:65" s="2" customFormat="1" ht="37.9" customHeight="1">
      <c r="A203" s="35"/>
      <c r="B203" s="36"/>
      <c r="C203" s="175" t="s">
        <v>287</v>
      </c>
      <c r="D203" s="175" t="s">
        <v>134</v>
      </c>
      <c r="E203" s="176" t="s">
        <v>288</v>
      </c>
      <c r="F203" s="177" t="s">
        <v>289</v>
      </c>
      <c r="G203" s="178" t="s">
        <v>208</v>
      </c>
      <c r="H203" s="179">
        <v>137.43</v>
      </c>
      <c r="I203" s="180"/>
      <c r="J203" s="181">
        <f>ROUND(I203*H203,2)</f>
        <v>0</v>
      </c>
      <c r="K203" s="177" t="s">
        <v>138</v>
      </c>
      <c r="L203" s="40"/>
      <c r="M203" s="182" t="s">
        <v>19</v>
      </c>
      <c r="N203" s="183" t="s">
        <v>47</v>
      </c>
      <c r="O203" s="65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6" t="s">
        <v>139</v>
      </c>
      <c r="AT203" s="186" t="s">
        <v>134</v>
      </c>
      <c r="AU203" s="186" t="s">
        <v>85</v>
      </c>
      <c r="AY203" s="18" t="s">
        <v>132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8" t="s">
        <v>83</v>
      </c>
      <c r="BK203" s="187">
        <f>ROUND(I203*H203,2)</f>
        <v>0</v>
      </c>
      <c r="BL203" s="18" t="s">
        <v>139</v>
      </c>
      <c r="BM203" s="186" t="s">
        <v>290</v>
      </c>
    </row>
    <row r="204" spans="1:65" s="2" customFormat="1" ht="11.25">
      <c r="A204" s="35"/>
      <c r="B204" s="36"/>
      <c r="C204" s="37"/>
      <c r="D204" s="188" t="s">
        <v>141</v>
      </c>
      <c r="E204" s="37"/>
      <c r="F204" s="189" t="s">
        <v>291</v>
      </c>
      <c r="G204" s="37"/>
      <c r="H204" s="37"/>
      <c r="I204" s="190"/>
      <c r="J204" s="37"/>
      <c r="K204" s="37"/>
      <c r="L204" s="40"/>
      <c r="M204" s="191"/>
      <c r="N204" s="192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141</v>
      </c>
      <c r="AU204" s="18" t="s">
        <v>85</v>
      </c>
    </row>
    <row r="205" spans="1:65" s="13" customFormat="1" ht="11.25">
      <c r="B205" s="193"/>
      <c r="C205" s="194"/>
      <c r="D205" s="195" t="s">
        <v>143</v>
      </c>
      <c r="E205" s="196" t="s">
        <v>19</v>
      </c>
      <c r="F205" s="197" t="s">
        <v>292</v>
      </c>
      <c r="G205" s="194"/>
      <c r="H205" s="198">
        <v>137.43</v>
      </c>
      <c r="I205" s="199"/>
      <c r="J205" s="194"/>
      <c r="K205" s="194"/>
      <c r="L205" s="200"/>
      <c r="M205" s="201"/>
      <c r="N205" s="202"/>
      <c r="O205" s="202"/>
      <c r="P205" s="202"/>
      <c r="Q205" s="202"/>
      <c r="R205" s="202"/>
      <c r="S205" s="202"/>
      <c r="T205" s="203"/>
      <c r="AT205" s="204" t="s">
        <v>143</v>
      </c>
      <c r="AU205" s="204" t="s">
        <v>85</v>
      </c>
      <c r="AV205" s="13" t="s">
        <v>85</v>
      </c>
      <c r="AW205" s="13" t="s">
        <v>37</v>
      </c>
      <c r="AX205" s="13" t="s">
        <v>76</v>
      </c>
      <c r="AY205" s="204" t="s">
        <v>132</v>
      </c>
    </row>
    <row r="206" spans="1:65" s="14" customFormat="1" ht="11.25">
      <c r="B206" s="205"/>
      <c r="C206" s="206"/>
      <c r="D206" s="195" t="s">
        <v>143</v>
      </c>
      <c r="E206" s="207" t="s">
        <v>19</v>
      </c>
      <c r="F206" s="208" t="s">
        <v>145</v>
      </c>
      <c r="G206" s="206"/>
      <c r="H206" s="209">
        <v>137.43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143</v>
      </c>
      <c r="AU206" s="215" t="s">
        <v>85</v>
      </c>
      <c r="AV206" s="14" t="s">
        <v>139</v>
      </c>
      <c r="AW206" s="14" t="s">
        <v>37</v>
      </c>
      <c r="AX206" s="14" t="s">
        <v>83</v>
      </c>
      <c r="AY206" s="215" t="s">
        <v>132</v>
      </c>
    </row>
    <row r="207" spans="1:65" s="2" customFormat="1" ht="16.5" customHeight="1">
      <c r="A207" s="35"/>
      <c r="B207" s="36"/>
      <c r="C207" s="226" t="s">
        <v>293</v>
      </c>
      <c r="D207" s="226" t="s">
        <v>197</v>
      </c>
      <c r="E207" s="227" t="s">
        <v>294</v>
      </c>
      <c r="F207" s="228" t="s">
        <v>295</v>
      </c>
      <c r="G207" s="229" t="s">
        <v>296</v>
      </c>
      <c r="H207" s="230">
        <v>2.7490000000000001</v>
      </c>
      <c r="I207" s="231"/>
      <c r="J207" s="232">
        <f>ROUND(I207*H207,2)</f>
        <v>0</v>
      </c>
      <c r="K207" s="228" t="s">
        <v>138</v>
      </c>
      <c r="L207" s="233"/>
      <c r="M207" s="234" t="s">
        <v>19</v>
      </c>
      <c r="N207" s="235" t="s">
        <v>47</v>
      </c>
      <c r="O207" s="65"/>
      <c r="P207" s="184">
        <f>O207*H207</f>
        <v>0</v>
      </c>
      <c r="Q207" s="184">
        <v>1E-3</v>
      </c>
      <c r="R207" s="184">
        <f>Q207*H207</f>
        <v>2.7490000000000001E-3</v>
      </c>
      <c r="S207" s="184">
        <v>0</v>
      </c>
      <c r="T207" s="18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6" t="s">
        <v>189</v>
      </c>
      <c r="AT207" s="186" t="s">
        <v>197</v>
      </c>
      <c r="AU207" s="186" t="s">
        <v>85</v>
      </c>
      <c r="AY207" s="18" t="s">
        <v>132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8" t="s">
        <v>83</v>
      </c>
      <c r="BK207" s="187">
        <f>ROUND(I207*H207,2)</f>
        <v>0</v>
      </c>
      <c r="BL207" s="18" t="s">
        <v>139</v>
      </c>
      <c r="BM207" s="186" t="s">
        <v>297</v>
      </c>
    </row>
    <row r="208" spans="1:65" s="13" customFormat="1" ht="11.25">
      <c r="B208" s="193"/>
      <c r="C208" s="194"/>
      <c r="D208" s="195" t="s">
        <v>143</v>
      </c>
      <c r="E208" s="196" t="s">
        <v>19</v>
      </c>
      <c r="F208" s="197" t="s">
        <v>298</v>
      </c>
      <c r="G208" s="194"/>
      <c r="H208" s="198">
        <v>2.7490000000000001</v>
      </c>
      <c r="I208" s="199"/>
      <c r="J208" s="194"/>
      <c r="K208" s="194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143</v>
      </c>
      <c r="AU208" s="204" t="s">
        <v>85</v>
      </c>
      <c r="AV208" s="13" t="s">
        <v>85</v>
      </c>
      <c r="AW208" s="13" t="s">
        <v>37</v>
      </c>
      <c r="AX208" s="13" t="s">
        <v>76</v>
      </c>
      <c r="AY208" s="204" t="s">
        <v>132</v>
      </c>
    </row>
    <row r="209" spans="1:65" s="14" customFormat="1" ht="11.25">
      <c r="B209" s="205"/>
      <c r="C209" s="206"/>
      <c r="D209" s="195" t="s">
        <v>143</v>
      </c>
      <c r="E209" s="207" t="s">
        <v>19</v>
      </c>
      <c r="F209" s="208" t="s">
        <v>145</v>
      </c>
      <c r="G209" s="206"/>
      <c r="H209" s="209">
        <v>2.7490000000000001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143</v>
      </c>
      <c r="AU209" s="215" t="s">
        <v>85</v>
      </c>
      <c r="AV209" s="14" t="s">
        <v>139</v>
      </c>
      <c r="AW209" s="14" t="s">
        <v>37</v>
      </c>
      <c r="AX209" s="14" t="s">
        <v>83</v>
      </c>
      <c r="AY209" s="215" t="s">
        <v>132</v>
      </c>
    </row>
    <row r="210" spans="1:65" s="2" customFormat="1" ht="33" customHeight="1">
      <c r="A210" s="35"/>
      <c r="B210" s="36"/>
      <c r="C210" s="175" t="s">
        <v>299</v>
      </c>
      <c r="D210" s="175" t="s">
        <v>134</v>
      </c>
      <c r="E210" s="176" t="s">
        <v>300</v>
      </c>
      <c r="F210" s="177" t="s">
        <v>301</v>
      </c>
      <c r="G210" s="178" t="s">
        <v>208</v>
      </c>
      <c r="H210" s="179">
        <v>21.08</v>
      </c>
      <c r="I210" s="180"/>
      <c r="J210" s="181">
        <f>ROUND(I210*H210,2)</f>
        <v>0</v>
      </c>
      <c r="K210" s="177" t="s">
        <v>138</v>
      </c>
      <c r="L210" s="40"/>
      <c r="M210" s="182" t="s">
        <v>19</v>
      </c>
      <c r="N210" s="183" t="s">
        <v>47</v>
      </c>
      <c r="O210" s="65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6" t="s">
        <v>139</v>
      </c>
      <c r="AT210" s="186" t="s">
        <v>134</v>
      </c>
      <c r="AU210" s="186" t="s">
        <v>85</v>
      </c>
      <c r="AY210" s="18" t="s">
        <v>132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8" t="s">
        <v>83</v>
      </c>
      <c r="BK210" s="187">
        <f>ROUND(I210*H210,2)</f>
        <v>0</v>
      </c>
      <c r="BL210" s="18" t="s">
        <v>139</v>
      </c>
      <c r="BM210" s="186" t="s">
        <v>302</v>
      </c>
    </row>
    <row r="211" spans="1:65" s="2" customFormat="1" ht="11.25">
      <c r="A211" s="35"/>
      <c r="B211" s="36"/>
      <c r="C211" s="37"/>
      <c r="D211" s="188" t="s">
        <v>141</v>
      </c>
      <c r="E211" s="37"/>
      <c r="F211" s="189" t="s">
        <v>303</v>
      </c>
      <c r="G211" s="37"/>
      <c r="H211" s="37"/>
      <c r="I211" s="190"/>
      <c r="J211" s="37"/>
      <c r="K211" s="37"/>
      <c r="L211" s="40"/>
      <c r="M211" s="191"/>
      <c r="N211" s="192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141</v>
      </c>
      <c r="AU211" s="18" t="s">
        <v>85</v>
      </c>
    </row>
    <row r="212" spans="1:65" s="13" customFormat="1" ht="11.25">
      <c r="B212" s="193"/>
      <c r="C212" s="194"/>
      <c r="D212" s="195" t="s">
        <v>143</v>
      </c>
      <c r="E212" s="196" t="s">
        <v>19</v>
      </c>
      <c r="F212" s="197" t="s">
        <v>304</v>
      </c>
      <c r="G212" s="194"/>
      <c r="H212" s="198">
        <v>21.08</v>
      </c>
      <c r="I212" s="199"/>
      <c r="J212" s="194"/>
      <c r="K212" s="194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143</v>
      </c>
      <c r="AU212" s="204" t="s">
        <v>85</v>
      </c>
      <c r="AV212" s="13" t="s">
        <v>85</v>
      </c>
      <c r="AW212" s="13" t="s">
        <v>37</v>
      </c>
      <c r="AX212" s="13" t="s">
        <v>76</v>
      </c>
      <c r="AY212" s="204" t="s">
        <v>132</v>
      </c>
    </row>
    <row r="213" spans="1:65" s="14" customFormat="1" ht="11.25">
      <c r="B213" s="205"/>
      <c r="C213" s="206"/>
      <c r="D213" s="195" t="s">
        <v>143</v>
      </c>
      <c r="E213" s="207" t="s">
        <v>19</v>
      </c>
      <c r="F213" s="208" t="s">
        <v>145</v>
      </c>
      <c r="G213" s="206"/>
      <c r="H213" s="209">
        <v>21.08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143</v>
      </c>
      <c r="AU213" s="215" t="s">
        <v>85</v>
      </c>
      <c r="AV213" s="14" t="s">
        <v>139</v>
      </c>
      <c r="AW213" s="14" t="s">
        <v>37</v>
      </c>
      <c r="AX213" s="14" t="s">
        <v>83</v>
      </c>
      <c r="AY213" s="215" t="s">
        <v>132</v>
      </c>
    </row>
    <row r="214" spans="1:65" s="2" customFormat="1" ht="37.9" customHeight="1">
      <c r="A214" s="35"/>
      <c r="B214" s="36"/>
      <c r="C214" s="175" t="s">
        <v>305</v>
      </c>
      <c r="D214" s="175" t="s">
        <v>134</v>
      </c>
      <c r="E214" s="176" t="s">
        <v>306</v>
      </c>
      <c r="F214" s="177" t="s">
        <v>307</v>
      </c>
      <c r="G214" s="178" t="s">
        <v>208</v>
      </c>
      <c r="H214" s="179">
        <v>159.47999999999999</v>
      </c>
      <c r="I214" s="180"/>
      <c r="J214" s="181">
        <f>ROUND(I214*H214,2)</f>
        <v>0</v>
      </c>
      <c r="K214" s="177" t="s">
        <v>138</v>
      </c>
      <c r="L214" s="40"/>
      <c r="M214" s="182" t="s">
        <v>19</v>
      </c>
      <c r="N214" s="183" t="s">
        <v>47</v>
      </c>
      <c r="O214" s="65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6" t="s">
        <v>139</v>
      </c>
      <c r="AT214" s="186" t="s">
        <v>134</v>
      </c>
      <c r="AU214" s="186" t="s">
        <v>85</v>
      </c>
      <c r="AY214" s="18" t="s">
        <v>132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8" t="s">
        <v>83</v>
      </c>
      <c r="BK214" s="187">
        <f>ROUND(I214*H214,2)</f>
        <v>0</v>
      </c>
      <c r="BL214" s="18" t="s">
        <v>139</v>
      </c>
      <c r="BM214" s="186" t="s">
        <v>308</v>
      </c>
    </row>
    <row r="215" spans="1:65" s="2" customFormat="1" ht="11.25">
      <c r="A215" s="35"/>
      <c r="B215" s="36"/>
      <c r="C215" s="37"/>
      <c r="D215" s="188" t="s">
        <v>141</v>
      </c>
      <c r="E215" s="37"/>
      <c r="F215" s="189" t="s">
        <v>309</v>
      </c>
      <c r="G215" s="37"/>
      <c r="H215" s="37"/>
      <c r="I215" s="190"/>
      <c r="J215" s="37"/>
      <c r="K215" s="37"/>
      <c r="L215" s="40"/>
      <c r="M215" s="191"/>
      <c r="N215" s="192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141</v>
      </c>
      <c r="AU215" s="18" t="s">
        <v>85</v>
      </c>
    </row>
    <row r="216" spans="1:65" s="13" customFormat="1" ht="11.25">
      <c r="B216" s="193"/>
      <c r="C216" s="194"/>
      <c r="D216" s="195" t="s">
        <v>143</v>
      </c>
      <c r="E216" s="196" t="s">
        <v>19</v>
      </c>
      <c r="F216" s="197" t="s">
        <v>310</v>
      </c>
      <c r="G216" s="194"/>
      <c r="H216" s="198">
        <v>159.47999999999999</v>
      </c>
      <c r="I216" s="199"/>
      <c r="J216" s="194"/>
      <c r="K216" s="194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143</v>
      </c>
      <c r="AU216" s="204" t="s">
        <v>85</v>
      </c>
      <c r="AV216" s="13" t="s">
        <v>85</v>
      </c>
      <c r="AW216" s="13" t="s">
        <v>37</v>
      </c>
      <c r="AX216" s="13" t="s">
        <v>76</v>
      </c>
      <c r="AY216" s="204" t="s">
        <v>132</v>
      </c>
    </row>
    <row r="217" spans="1:65" s="14" customFormat="1" ht="11.25">
      <c r="B217" s="205"/>
      <c r="C217" s="206"/>
      <c r="D217" s="195" t="s">
        <v>143</v>
      </c>
      <c r="E217" s="207" t="s">
        <v>19</v>
      </c>
      <c r="F217" s="208" t="s">
        <v>145</v>
      </c>
      <c r="G217" s="206"/>
      <c r="H217" s="209">
        <v>159.47999999999999</v>
      </c>
      <c r="I217" s="210"/>
      <c r="J217" s="206"/>
      <c r="K217" s="206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143</v>
      </c>
      <c r="AU217" s="215" t="s">
        <v>85</v>
      </c>
      <c r="AV217" s="14" t="s">
        <v>139</v>
      </c>
      <c r="AW217" s="14" t="s">
        <v>37</v>
      </c>
      <c r="AX217" s="14" t="s">
        <v>83</v>
      </c>
      <c r="AY217" s="215" t="s">
        <v>132</v>
      </c>
    </row>
    <row r="218" spans="1:65" s="2" customFormat="1" ht="37.9" customHeight="1">
      <c r="A218" s="35"/>
      <c r="B218" s="36"/>
      <c r="C218" s="175" t="s">
        <v>311</v>
      </c>
      <c r="D218" s="175" t="s">
        <v>134</v>
      </c>
      <c r="E218" s="176" t="s">
        <v>312</v>
      </c>
      <c r="F218" s="177" t="s">
        <v>313</v>
      </c>
      <c r="G218" s="178" t="s">
        <v>208</v>
      </c>
      <c r="H218" s="179">
        <v>137.43</v>
      </c>
      <c r="I218" s="180"/>
      <c r="J218" s="181">
        <f>ROUND(I218*H218,2)</f>
        <v>0</v>
      </c>
      <c r="K218" s="177" t="s">
        <v>138</v>
      </c>
      <c r="L218" s="40"/>
      <c r="M218" s="182" t="s">
        <v>19</v>
      </c>
      <c r="N218" s="183" t="s">
        <v>47</v>
      </c>
      <c r="O218" s="65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6" t="s">
        <v>139</v>
      </c>
      <c r="AT218" s="186" t="s">
        <v>134</v>
      </c>
      <c r="AU218" s="186" t="s">
        <v>85</v>
      </c>
      <c r="AY218" s="18" t="s">
        <v>132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8" t="s">
        <v>83</v>
      </c>
      <c r="BK218" s="187">
        <f>ROUND(I218*H218,2)</f>
        <v>0</v>
      </c>
      <c r="BL218" s="18" t="s">
        <v>139</v>
      </c>
      <c r="BM218" s="186" t="s">
        <v>314</v>
      </c>
    </row>
    <row r="219" spans="1:65" s="2" customFormat="1" ht="11.25">
      <c r="A219" s="35"/>
      <c r="B219" s="36"/>
      <c r="C219" s="37"/>
      <c r="D219" s="188" t="s">
        <v>141</v>
      </c>
      <c r="E219" s="37"/>
      <c r="F219" s="189" t="s">
        <v>315</v>
      </c>
      <c r="G219" s="37"/>
      <c r="H219" s="37"/>
      <c r="I219" s="190"/>
      <c r="J219" s="37"/>
      <c r="K219" s="37"/>
      <c r="L219" s="40"/>
      <c r="M219" s="191"/>
      <c r="N219" s="192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141</v>
      </c>
      <c r="AU219" s="18" t="s">
        <v>85</v>
      </c>
    </row>
    <row r="220" spans="1:65" s="13" customFormat="1" ht="22.5">
      <c r="B220" s="193"/>
      <c r="C220" s="194"/>
      <c r="D220" s="195" t="s">
        <v>143</v>
      </c>
      <c r="E220" s="196" t="s">
        <v>19</v>
      </c>
      <c r="F220" s="197" t="s">
        <v>316</v>
      </c>
      <c r="G220" s="194"/>
      <c r="H220" s="198">
        <v>137.43</v>
      </c>
      <c r="I220" s="199"/>
      <c r="J220" s="194"/>
      <c r="K220" s="194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143</v>
      </c>
      <c r="AU220" s="204" t="s">
        <v>85</v>
      </c>
      <c r="AV220" s="13" t="s">
        <v>85</v>
      </c>
      <c r="AW220" s="13" t="s">
        <v>37</v>
      </c>
      <c r="AX220" s="13" t="s">
        <v>76</v>
      </c>
      <c r="AY220" s="204" t="s">
        <v>132</v>
      </c>
    </row>
    <row r="221" spans="1:65" s="14" customFormat="1" ht="11.25">
      <c r="B221" s="205"/>
      <c r="C221" s="206"/>
      <c r="D221" s="195" t="s">
        <v>143</v>
      </c>
      <c r="E221" s="207" t="s">
        <v>19</v>
      </c>
      <c r="F221" s="208" t="s">
        <v>145</v>
      </c>
      <c r="G221" s="206"/>
      <c r="H221" s="209">
        <v>137.43</v>
      </c>
      <c r="I221" s="210"/>
      <c r="J221" s="206"/>
      <c r="K221" s="206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143</v>
      </c>
      <c r="AU221" s="215" t="s">
        <v>85</v>
      </c>
      <c r="AV221" s="14" t="s">
        <v>139</v>
      </c>
      <c r="AW221" s="14" t="s">
        <v>37</v>
      </c>
      <c r="AX221" s="14" t="s">
        <v>83</v>
      </c>
      <c r="AY221" s="215" t="s">
        <v>132</v>
      </c>
    </row>
    <row r="222" spans="1:65" s="2" customFormat="1" ht="16.5" customHeight="1">
      <c r="A222" s="35"/>
      <c r="B222" s="36"/>
      <c r="C222" s="226" t="s">
        <v>317</v>
      </c>
      <c r="D222" s="226" t="s">
        <v>197</v>
      </c>
      <c r="E222" s="227" t="s">
        <v>318</v>
      </c>
      <c r="F222" s="228" t="s">
        <v>319</v>
      </c>
      <c r="G222" s="229" t="s">
        <v>200</v>
      </c>
      <c r="H222" s="230">
        <v>37.106000000000002</v>
      </c>
      <c r="I222" s="231"/>
      <c r="J222" s="232">
        <f>ROUND(I222*H222,2)</f>
        <v>0</v>
      </c>
      <c r="K222" s="228" t="s">
        <v>138</v>
      </c>
      <c r="L222" s="233"/>
      <c r="M222" s="234" t="s">
        <v>19</v>
      </c>
      <c r="N222" s="235" t="s">
        <v>47</v>
      </c>
      <c r="O222" s="65"/>
      <c r="P222" s="184">
        <f>O222*H222</f>
        <v>0</v>
      </c>
      <c r="Q222" s="184">
        <v>1</v>
      </c>
      <c r="R222" s="184">
        <f>Q222*H222</f>
        <v>37.106000000000002</v>
      </c>
      <c r="S222" s="184">
        <v>0</v>
      </c>
      <c r="T222" s="18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6" t="s">
        <v>189</v>
      </c>
      <c r="AT222" s="186" t="s">
        <v>197</v>
      </c>
      <c r="AU222" s="186" t="s">
        <v>85</v>
      </c>
      <c r="AY222" s="18" t="s">
        <v>132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8" t="s">
        <v>83</v>
      </c>
      <c r="BK222" s="187">
        <f>ROUND(I222*H222,2)</f>
        <v>0</v>
      </c>
      <c r="BL222" s="18" t="s">
        <v>139</v>
      </c>
      <c r="BM222" s="186" t="s">
        <v>320</v>
      </c>
    </row>
    <row r="223" spans="1:65" s="13" customFormat="1" ht="11.25">
      <c r="B223" s="193"/>
      <c r="C223" s="194"/>
      <c r="D223" s="195" t="s">
        <v>143</v>
      </c>
      <c r="E223" s="196" t="s">
        <v>19</v>
      </c>
      <c r="F223" s="197" t="s">
        <v>321</v>
      </c>
      <c r="G223" s="194"/>
      <c r="H223" s="198">
        <v>37.106000000000002</v>
      </c>
      <c r="I223" s="199"/>
      <c r="J223" s="194"/>
      <c r="K223" s="194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143</v>
      </c>
      <c r="AU223" s="204" t="s">
        <v>85</v>
      </c>
      <c r="AV223" s="13" t="s">
        <v>85</v>
      </c>
      <c r="AW223" s="13" t="s">
        <v>37</v>
      </c>
      <c r="AX223" s="13" t="s">
        <v>76</v>
      </c>
      <c r="AY223" s="204" t="s">
        <v>132</v>
      </c>
    </row>
    <row r="224" spans="1:65" s="14" customFormat="1" ht="11.25">
      <c r="B224" s="205"/>
      <c r="C224" s="206"/>
      <c r="D224" s="195" t="s">
        <v>143</v>
      </c>
      <c r="E224" s="207" t="s">
        <v>19</v>
      </c>
      <c r="F224" s="208" t="s">
        <v>145</v>
      </c>
      <c r="G224" s="206"/>
      <c r="H224" s="209">
        <v>37.106000000000002</v>
      </c>
      <c r="I224" s="210"/>
      <c r="J224" s="206"/>
      <c r="K224" s="206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143</v>
      </c>
      <c r="AU224" s="215" t="s">
        <v>85</v>
      </c>
      <c r="AV224" s="14" t="s">
        <v>139</v>
      </c>
      <c r="AW224" s="14" t="s">
        <v>37</v>
      </c>
      <c r="AX224" s="14" t="s">
        <v>83</v>
      </c>
      <c r="AY224" s="215" t="s">
        <v>132</v>
      </c>
    </row>
    <row r="225" spans="1:65" s="2" customFormat="1" ht="21.75" customHeight="1">
      <c r="A225" s="35"/>
      <c r="B225" s="36"/>
      <c r="C225" s="175" t="s">
        <v>322</v>
      </c>
      <c r="D225" s="175" t="s">
        <v>134</v>
      </c>
      <c r="E225" s="176" t="s">
        <v>323</v>
      </c>
      <c r="F225" s="177" t="s">
        <v>324</v>
      </c>
      <c r="G225" s="178" t="s">
        <v>155</v>
      </c>
      <c r="H225" s="179">
        <v>8.2479999999999993</v>
      </c>
      <c r="I225" s="180"/>
      <c r="J225" s="181">
        <f>ROUND(I225*H225,2)</f>
        <v>0</v>
      </c>
      <c r="K225" s="177" t="s">
        <v>138</v>
      </c>
      <c r="L225" s="40"/>
      <c r="M225" s="182" t="s">
        <v>19</v>
      </c>
      <c r="N225" s="183" t="s">
        <v>47</v>
      </c>
      <c r="O225" s="65"/>
      <c r="P225" s="184">
        <f>O225*H225</f>
        <v>0</v>
      </c>
      <c r="Q225" s="184">
        <v>0</v>
      </c>
      <c r="R225" s="184">
        <f>Q225*H225</f>
        <v>0</v>
      </c>
      <c r="S225" s="184">
        <v>0</v>
      </c>
      <c r="T225" s="18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6" t="s">
        <v>139</v>
      </c>
      <c r="AT225" s="186" t="s">
        <v>134</v>
      </c>
      <c r="AU225" s="186" t="s">
        <v>85</v>
      </c>
      <c r="AY225" s="18" t="s">
        <v>132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18" t="s">
        <v>83</v>
      </c>
      <c r="BK225" s="187">
        <f>ROUND(I225*H225,2)</f>
        <v>0</v>
      </c>
      <c r="BL225" s="18" t="s">
        <v>139</v>
      </c>
      <c r="BM225" s="186" t="s">
        <v>325</v>
      </c>
    </row>
    <row r="226" spans="1:65" s="2" customFormat="1" ht="11.25">
      <c r="A226" s="35"/>
      <c r="B226" s="36"/>
      <c r="C226" s="37"/>
      <c r="D226" s="188" t="s">
        <v>141</v>
      </c>
      <c r="E226" s="37"/>
      <c r="F226" s="189" t="s">
        <v>326</v>
      </c>
      <c r="G226" s="37"/>
      <c r="H226" s="37"/>
      <c r="I226" s="190"/>
      <c r="J226" s="37"/>
      <c r="K226" s="37"/>
      <c r="L226" s="40"/>
      <c r="M226" s="191"/>
      <c r="N226" s="192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141</v>
      </c>
      <c r="AU226" s="18" t="s">
        <v>85</v>
      </c>
    </row>
    <row r="227" spans="1:65" s="13" customFormat="1" ht="22.5">
      <c r="B227" s="193"/>
      <c r="C227" s="194"/>
      <c r="D227" s="195" t="s">
        <v>143</v>
      </c>
      <c r="E227" s="196" t="s">
        <v>19</v>
      </c>
      <c r="F227" s="197" t="s">
        <v>327</v>
      </c>
      <c r="G227" s="194"/>
      <c r="H227" s="198">
        <v>8.2479999999999993</v>
      </c>
      <c r="I227" s="199"/>
      <c r="J227" s="194"/>
      <c r="K227" s="194"/>
      <c r="L227" s="200"/>
      <c r="M227" s="201"/>
      <c r="N227" s="202"/>
      <c r="O227" s="202"/>
      <c r="P227" s="202"/>
      <c r="Q227" s="202"/>
      <c r="R227" s="202"/>
      <c r="S227" s="202"/>
      <c r="T227" s="203"/>
      <c r="AT227" s="204" t="s">
        <v>143</v>
      </c>
      <c r="AU227" s="204" t="s">
        <v>85</v>
      </c>
      <c r="AV227" s="13" t="s">
        <v>85</v>
      </c>
      <c r="AW227" s="13" t="s">
        <v>37</v>
      </c>
      <c r="AX227" s="13" t="s">
        <v>76</v>
      </c>
      <c r="AY227" s="204" t="s">
        <v>132</v>
      </c>
    </row>
    <row r="228" spans="1:65" s="14" customFormat="1" ht="11.25">
      <c r="B228" s="205"/>
      <c r="C228" s="206"/>
      <c r="D228" s="195" t="s">
        <v>143</v>
      </c>
      <c r="E228" s="207" t="s">
        <v>19</v>
      </c>
      <c r="F228" s="208" t="s">
        <v>145</v>
      </c>
      <c r="G228" s="206"/>
      <c r="H228" s="209">
        <v>8.2479999999999993</v>
      </c>
      <c r="I228" s="210"/>
      <c r="J228" s="206"/>
      <c r="K228" s="206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143</v>
      </c>
      <c r="AU228" s="215" t="s">
        <v>85</v>
      </c>
      <c r="AV228" s="14" t="s">
        <v>139</v>
      </c>
      <c r="AW228" s="14" t="s">
        <v>37</v>
      </c>
      <c r="AX228" s="14" t="s">
        <v>83</v>
      </c>
      <c r="AY228" s="215" t="s">
        <v>132</v>
      </c>
    </row>
    <row r="229" spans="1:65" s="12" customFormat="1" ht="22.9" customHeight="1">
      <c r="B229" s="159"/>
      <c r="C229" s="160"/>
      <c r="D229" s="161" t="s">
        <v>75</v>
      </c>
      <c r="E229" s="173" t="s">
        <v>85</v>
      </c>
      <c r="F229" s="173" t="s">
        <v>328</v>
      </c>
      <c r="G229" s="160"/>
      <c r="H229" s="160"/>
      <c r="I229" s="163"/>
      <c r="J229" s="174">
        <f>BK229</f>
        <v>0</v>
      </c>
      <c r="K229" s="160"/>
      <c r="L229" s="165"/>
      <c r="M229" s="166"/>
      <c r="N229" s="167"/>
      <c r="O229" s="167"/>
      <c r="P229" s="168">
        <f>SUM(P230:P295)</f>
        <v>0</v>
      </c>
      <c r="Q229" s="167"/>
      <c r="R229" s="168">
        <f>SUM(R230:R295)</f>
        <v>173.40936489000001</v>
      </c>
      <c r="S229" s="167"/>
      <c r="T229" s="169">
        <f>SUM(T230:T295)</f>
        <v>0</v>
      </c>
      <c r="AR229" s="170" t="s">
        <v>83</v>
      </c>
      <c r="AT229" s="171" t="s">
        <v>75</v>
      </c>
      <c r="AU229" s="171" t="s">
        <v>83</v>
      </c>
      <c r="AY229" s="170" t="s">
        <v>132</v>
      </c>
      <c r="BK229" s="172">
        <f>SUM(BK230:BK295)</f>
        <v>0</v>
      </c>
    </row>
    <row r="230" spans="1:65" s="2" customFormat="1" ht="44.25" customHeight="1">
      <c r="A230" s="35"/>
      <c r="B230" s="36"/>
      <c r="C230" s="175" t="s">
        <v>329</v>
      </c>
      <c r="D230" s="175" t="s">
        <v>134</v>
      </c>
      <c r="E230" s="176" t="s">
        <v>330</v>
      </c>
      <c r="F230" s="177" t="s">
        <v>331</v>
      </c>
      <c r="G230" s="178" t="s">
        <v>155</v>
      </c>
      <c r="H230" s="179">
        <v>0.89600000000000002</v>
      </c>
      <c r="I230" s="180"/>
      <c r="J230" s="181">
        <f>ROUND(I230*H230,2)</f>
        <v>0</v>
      </c>
      <c r="K230" s="177" t="s">
        <v>138</v>
      </c>
      <c r="L230" s="40"/>
      <c r="M230" s="182" t="s">
        <v>19</v>
      </c>
      <c r="N230" s="183" t="s">
        <v>47</v>
      </c>
      <c r="O230" s="65"/>
      <c r="P230" s="184">
        <f>O230*H230</f>
        <v>0</v>
      </c>
      <c r="Q230" s="184">
        <v>1.63</v>
      </c>
      <c r="R230" s="184">
        <f>Q230*H230</f>
        <v>1.46048</v>
      </c>
      <c r="S230" s="184">
        <v>0</v>
      </c>
      <c r="T230" s="18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6" t="s">
        <v>139</v>
      </c>
      <c r="AT230" s="186" t="s">
        <v>134</v>
      </c>
      <c r="AU230" s="186" t="s">
        <v>85</v>
      </c>
      <c r="AY230" s="18" t="s">
        <v>132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8" t="s">
        <v>83</v>
      </c>
      <c r="BK230" s="187">
        <f>ROUND(I230*H230,2)</f>
        <v>0</v>
      </c>
      <c r="BL230" s="18" t="s">
        <v>139</v>
      </c>
      <c r="BM230" s="186" t="s">
        <v>332</v>
      </c>
    </row>
    <row r="231" spans="1:65" s="2" customFormat="1" ht="11.25">
      <c r="A231" s="35"/>
      <c r="B231" s="36"/>
      <c r="C231" s="37"/>
      <c r="D231" s="188" t="s">
        <v>141</v>
      </c>
      <c r="E231" s="37"/>
      <c r="F231" s="189" t="s">
        <v>333</v>
      </c>
      <c r="G231" s="37"/>
      <c r="H231" s="37"/>
      <c r="I231" s="190"/>
      <c r="J231" s="37"/>
      <c r="K231" s="37"/>
      <c r="L231" s="40"/>
      <c r="M231" s="191"/>
      <c r="N231" s="192"/>
      <c r="O231" s="65"/>
      <c r="P231" s="65"/>
      <c r="Q231" s="65"/>
      <c r="R231" s="65"/>
      <c r="S231" s="65"/>
      <c r="T231" s="6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141</v>
      </c>
      <c r="AU231" s="18" t="s">
        <v>85</v>
      </c>
    </row>
    <row r="232" spans="1:65" s="13" customFormat="1" ht="22.5">
      <c r="B232" s="193"/>
      <c r="C232" s="194"/>
      <c r="D232" s="195" t="s">
        <v>143</v>
      </c>
      <c r="E232" s="196" t="s">
        <v>19</v>
      </c>
      <c r="F232" s="197" t="s">
        <v>334</v>
      </c>
      <c r="G232" s="194"/>
      <c r="H232" s="198">
        <v>0.89600000000000002</v>
      </c>
      <c r="I232" s="199"/>
      <c r="J232" s="194"/>
      <c r="K232" s="194"/>
      <c r="L232" s="200"/>
      <c r="M232" s="201"/>
      <c r="N232" s="202"/>
      <c r="O232" s="202"/>
      <c r="P232" s="202"/>
      <c r="Q232" s="202"/>
      <c r="R232" s="202"/>
      <c r="S232" s="202"/>
      <c r="T232" s="203"/>
      <c r="AT232" s="204" t="s">
        <v>143</v>
      </c>
      <c r="AU232" s="204" t="s">
        <v>85</v>
      </c>
      <c r="AV232" s="13" t="s">
        <v>85</v>
      </c>
      <c r="AW232" s="13" t="s">
        <v>37</v>
      </c>
      <c r="AX232" s="13" t="s">
        <v>76</v>
      </c>
      <c r="AY232" s="204" t="s">
        <v>132</v>
      </c>
    </row>
    <row r="233" spans="1:65" s="14" customFormat="1" ht="11.25">
      <c r="B233" s="205"/>
      <c r="C233" s="206"/>
      <c r="D233" s="195" t="s">
        <v>143</v>
      </c>
      <c r="E233" s="207" t="s">
        <v>19</v>
      </c>
      <c r="F233" s="208" t="s">
        <v>145</v>
      </c>
      <c r="G233" s="206"/>
      <c r="H233" s="209">
        <v>0.89600000000000002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143</v>
      </c>
      <c r="AU233" s="215" t="s">
        <v>85</v>
      </c>
      <c r="AV233" s="14" t="s">
        <v>139</v>
      </c>
      <c r="AW233" s="14" t="s">
        <v>37</v>
      </c>
      <c r="AX233" s="14" t="s">
        <v>83</v>
      </c>
      <c r="AY233" s="215" t="s">
        <v>132</v>
      </c>
    </row>
    <row r="234" spans="1:65" s="2" customFormat="1" ht="37.9" customHeight="1">
      <c r="A234" s="35"/>
      <c r="B234" s="36"/>
      <c r="C234" s="175" t="s">
        <v>335</v>
      </c>
      <c r="D234" s="175" t="s">
        <v>134</v>
      </c>
      <c r="E234" s="176" t="s">
        <v>336</v>
      </c>
      <c r="F234" s="177" t="s">
        <v>337</v>
      </c>
      <c r="G234" s="178" t="s">
        <v>208</v>
      </c>
      <c r="H234" s="179">
        <v>6</v>
      </c>
      <c r="I234" s="180"/>
      <c r="J234" s="181">
        <f>ROUND(I234*H234,2)</f>
        <v>0</v>
      </c>
      <c r="K234" s="177" t="s">
        <v>138</v>
      </c>
      <c r="L234" s="40"/>
      <c r="M234" s="182" t="s">
        <v>19</v>
      </c>
      <c r="N234" s="183" t="s">
        <v>47</v>
      </c>
      <c r="O234" s="65"/>
      <c r="P234" s="184">
        <f>O234*H234</f>
        <v>0</v>
      </c>
      <c r="Q234" s="184">
        <v>1.7000000000000001E-4</v>
      </c>
      <c r="R234" s="184">
        <f>Q234*H234</f>
        <v>1.0200000000000001E-3</v>
      </c>
      <c r="S234" s="184">
        <v>0</v>
      </c>
      <c r="T234" s="18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6" t="s">
        <v>139</v>
      </c>
      <c r="AT234" s="186" t="s">
        <v>134</v>
      </c>
      <c r="AU234" s="186" t="s">
        <v>85</v>
      </c>
      <c r="AY234" s="18" t="s">
        <v>132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8" t="s">
        <v>83</v>
      </c>
      <c r="BK234" s="187">
        <f>ROUND(I234*H234,2)</f>
        <v>0</v>
      </c>
      <c r="BL234" s="18" t="s">
        <v>139</v>
      </c>
      <c r="BM234" s="186" t="s">
        <v>338</v>
      </c>
    </row>
    <row r="235" spans="1:65" s="2" customFormat="1" ht="11.25">
      <c r="A235" s="35"/>
      <c r="B235" s="36"/>
      <c r="C235" s="37"/>
      <c r="D235" s="188" t="s">
        <v>141</v>
      </c>
      <c r="E235" s="37"/>
      <c r="F235" s="189" t="s">
        <v>339</v>
      </c>
      <c r="G235" s="37"/>
      <c r="H235" s="37"/>
      <c r="I235" s="190"/>
      <c r="J235" s="37"/>
      <c r="K235" s="37"/>
      <c r="L235" s="40"/>
      <c r="M235" s="191"/>
      <c r="N235" s="192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141</v>
      </c>
      <c r="AU235" s="18" t="s">
        <v>85</v>
      </c>
    </row>
    <row r="236" spans="1:65" s="13" customFormat="1" ht="11.25">
      <c r="B236" s="193"/>
      <c r="C236" s="194"/>
      <c r="D236" s="195" t="s">
        <v>143</v>
      </c>
      <c r="E236" s="196" t="s">
        <v>19</v>
      </c>
      <c r="F236" s="197" t="s">
        <v>340</v>
      </c>
      <c r="G236" s="194"/>
      <c r="H236" s="198">
        <v>6</v>
      </c>
      <c r="I236" s="199"/>
      <c r="J236" s="194"/>
      <c r="K236" s="194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143</v>
      </c>
      <c r="AU236" s="204" t="s">
        <v>85</v>
      </c>
      <c r="AV236" s="13" t="s">
        <v>85</v>
      </c>
      <c r="AW236" s="13" t="s">
        <v>37</v>
      </c>
      <c r="AX236" s="13" t="s">
        <v>76</v>
      </c>
      <c r="AY236" s="204" t="s">
        <v>132</v>
      </c>
    </row>
    <row r="237" spans="1:65" s="14" customFormat="1" ht="11.25">
      <c r="B237" s="205"/>
      <c r="C237" s="206"/>
      <c r="D237" s="195" t="s">
        <v>143</v>
      </c>
      <c r="E237" s="207" t="s">
        <v>19</v>
      </c>
      <c r="F237" s="208" t="s">
        <v>145</v>
      </c>
      <c r="G237" s="206"/>
      <c r="H237" s="209">
        <v>6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143</v>
      </c>
      <c r="AU237" s="215" t="s">
        <v>85</v>
      </c>
      <c r="AV237" s="14" t="s">
        <v>139</v>
      </c>
      <c r="AW237" s="14" t="s">
        <v>37</v>
      </c>
      <c r="AX237" s="14" t="s">
        <v>83</v>
      </c>
      <c r="AY237" s="215" t="s">
        <v>132</v>
      </c>
    </row>
    <row r="238" spans="1:65" s="2" customFormat="1" ht="24.2" customHeight="1">
      <c r="A238" s="35"/>
      <c r="B238" s="36"/>
      <c r="C238" s="226" t="s">
        <v>341</v>
      </c>
      <c r="D238" s="226" t="s">
        <v>197</v>
      </c>
      <c r="E238" s="227" t="s">
        <v>342</v>
      </c>
      <c r="F238" s="228" t="s">
        <v>343</v>
      </c>
      <c r="G238" s="229" t="s">
        <v>208</v>
      </c>
      <c r="H238" s="230">
        <v>7.1070000000000002</v>
      </c>
      <c r="I238" s="231"/>
      <c r="J238" s="232">
        <f>ROUND(I238*H238,2)</f>
        <v>0</v>
      </c>
      <c r="K238" s="228" t="s">
        <v>138</v>
      </c>
      <c r="L238" s="233"/>
      <c r="M238" s="234" t="s">
        <v>19</v>
      </c>
      <c r="N238" s="235" t="s">
        <v>47</v>
      </c>
      <c r="O238" s="65"/>
      <c r="P238" s="184">
        <f>O238*H238</f>
        <v>0</v>
      </c>
      <c r="Q238" s="184">
        <v>2.5000000000000001E-4</v>
      </c>
      <c r="R238" s="184">
        <f>Q238*H238</f>
        <v>1.7767500000000001E-3</v>
      </c>
      <c r="S238" s="184">
        <v>0</v>
      </c>
      <c r="T238" s="18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6" t="s">
        <v>189</v>
      </c>
      <c r="AT238" s="186" t="s">
        <v>197</v>
      </c>
      <c r="AU238" s="186" t="s">
        <v>85</v>
      </c>
      <c r="AY238" s="18" t="s">
        <v>132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8" t="s">
        <v>83</v>
      </c>
      <c r="BK238" s="187">
        <f>ROUND(I238*H238,2)</f>
        <v>0</v>
      </c>
      <c r="BL238" s="18" t="s">
        <v>139</v>
      </c>
      <c r="BM238" s="186" t="s">
        <v>344</v>
      </c>
    </row>
    <row r="239" spans="1:65" s="13" customFormat="1" ht="11.25">
      <c r="B239" s="193"/>
      <c r="C239" s="194"/>
      <c r="D239" s="195" t="s">
        <v>143</v>
      </c>
      <c r="E239" s="196" t="s">
        <v>19</v>
      </c>
      <c r="F239" s="197" t="s">
        <v>345</v>
      </c>
      <c r="G239" s="194"/>
      <c r="H239" s="198">
        <v>7.1070000000000002</v>
      </c>
      <c r="I239" s="199"/>
      <c r="J239" s="194"/>
      <c r="K239" s="194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143</v>
      </c>
      <c r="AU239" s="204" t="s">
        <v>85</v>
      </c>
      <c r="AV239" s="13" t="s">
        <v>85</v>
      </c>
      <c r="AW239" s="13" t="s">
        <v>37</v>
      </c>
      <c r="AX239" s="13" t="s">
        <v>76</v>
      </c>
      <c r="AY239" s="204" t="s">
        <v>132</v>
      </c>
    </row>
    <row r="240" spans="1:65" s="14" customFormat="1" ht="11.25">
      <c r="B240" s="205"/>
      <c r="C240" s="206"/>
      <c r="D240" s="195" t="s">
        <v>143</v>
      </c>
      <c r="E240" s="207" t="s">
        <v>19</v>
      </c>
      <c r="F240" s="208" t="s">
        <v>145</v>
      </c>
      <c r="G240" s="206"/>
      <c r="H240" s="209">
        <v>7.1070000000000002</v>
      </c>
      <c r="I240" s="210"/>
      <c r="J240" s="206"/>
      <c r="K240" s="206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143</v>
      </c>
      <c r="AU240" s="215" t="s">
        <v>85</v>
      </c>
      <c r="AV240" s="14" t="s">
        <v>139</v>
      </c>
      <c r="AW240" s="14" t="s">
        <v>37</v>
      </c>
      <c r="AX240" s="14" t="s">
        <v>83</v>
      </c>
      <c r="AY240" s="215" t="s">
        <v>132</v>
      </c>
    </row>
    <row r="241" spans="1:65" s="2" customFormat="1" ht="16.5" customHeight="1">
      <c r="A241" s="35"/>
      <c r="B241" s="36"/>
      <c r="C241" s="175" t="s">
        <v>346</v>
      </c>
      <c r="D241" s="175" t="s">
        <v>134</v>
      </c>
      <c r="E241" s="176" t="s">
        <v>347</v>
      </c>
      <c r="F241" s="177" t="s">
        <v>348</v>
      </c>
      <c r="G241" s="178" t="s">
        <v>155</v>
      </c>
      <c r="H241" s="179">
        <v>1.1759999999999999</v>
      </c>
      <c r="I241" s="180"/>
      <c r="J241" s="181">
        <f>ROUND(I241*H241,2)</f>
        <v>0</v>
      </c>
      <c r="K241" s="177" t="s">
        <v>138</v>
      </c>
      <c r="L241" s="40"/>
      <c r="M241" s="182" t="s">
        <v>19</v>
      </c>
      <c r="N241" s="183" t="s">
        <v>47</v>
      </c>
      <c r="O241" s="65"/>
      <c r="P241" s="184">
        <f>O241*H241</f>
        <v>0</v>
      </c>
      <c r="Q241" s="184">
        <v>2.3010199999999998</v>
      </c>
      <c r="R241" s="184">
        <f>Q241*H241</f>
        <v>2.7059995199999998</v>
      </c>
      <c r="S241" s="184">
        <v>0</v>
      </c>
      <c r="T241" s="18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6" t="s">
        <v>139</v>
      </c>
      <c r="AT241" s="186" t="s">
        <v>134</v>
      </c>
      <c r="AU241" s="186" t="s">
        <v>85</v>
      </c>
      <c r="AY241" s="18" t="s">
        <v>132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18" t="s">
        <v>83</v>
      </c>
      <c r="BK241" s="187">
        <f>ROUND(I241*H241,2)</f>
        <v>0</v>
      </c>
      <c r="BL241" s="18" t="s">
        <v>139</v>
      </c>
      <c r="BM241" s="186" t="s">
        <v>349</v>
      </c>
    </row>
    <row r="242" spans="1:65" s="2" customFormat="1" ht="11.25">
      <c r="A242" s="35"/>
      <c r="B242" s="36"/>
      <c r="C242" s="37"/>
      <c r="D242" s="188" t="s">
        <v>141</v>
      </c>
      <c r="E242" s="37"/>
      <c r="F242" s="189" t="s">
        <v>350</v>
      </c>
      <c r="G242" s="37"/>
      <c r="H242" s="37"/>
      <c r="I242" s="190"/>
      <c r="J242" s="37"/>
      <c r="K242" s="37"/>
      <c r="L242" s="40"/>
      <c r="M242" s="191"/>
      <c r="N242" s="192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141</v>
      </c>
      <c r="AU242" s="18" t="s">
        <v>85</v>
      </c>
    </row>
    <row r="243" spans="1:65" s="13" customFormat="1" ht="22.5">
      <c r="B243" s="193"/>
      <c r="C243" s="194"/>
      <c r="D243" s="195" t="s">
        <v>143</v>
      </c>
      <c r="E243" s="196" t="s">
        <v>19</v>
      </c>
      <c r="F243" s="197" t="s">
        <v>351</v>
      </c>
      <c r="G243" s="194"/>
      <c r="H243" s="198">
        <v>1.1759999999999999</v>
      </c>
      <c r="I243" s="199"/>
      <c r="J243" s="194"/>
      <c r="K243" s="194"/>
      <c r="L243" s="200"/>
      <c r="M243" s="201"/>
      <c r="N243" s="202"/>
      <c r="O243" s="202"/>
      <c r="P243" s="202"/>
      <c r="Q243" s="202"/>
      <c r="R243" s="202"/>
      <c r="S243" s="202"/>
      <c r="T243" s="203"/>
      <c r="AT243" s="204" t="s">
        <v>143</v>
      </c>
      <c r="AU243" s="204" t="s">
        <v>85</v>
      </c>
      <c r="AV243" s="13" t="s">
        <v>85</v>
      </c>
      <c r="AW243" s="13" t="s">
        <v>37</v>
      </c>
      <c r="AX243" s="13" t="s">
        <v>76</v>
      </c>
      <c r="AY243" s="204" t="s">
        <v>132</v>
      </c>
    </row>
    <row r="244" spans="1:65" s="14" customFormat="1" ht="11.25">
      <c r="B244" s="205"/>
      <c r="C244" s="206"/>
      <c r="D244" s="195" t="s">
        <v>143</v>
      </c>
      <c r="E244" s="207" t="s">
        <v>19</v>
      </c>
      <c r="F244" s="208" t="s">
        <v>145</v>
      </c>
      <c r="G244" s="206"/>
      <c r="H244" s="209">
        <v>1.1759999999999999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143</v>
      </c>
      <c r="AU244" s="215" t="s">
        <v>85</v>
      </c>
      <c r="AV244" s="14" t="s">
        <v>139</v>
      </c>
      <c r="AW244" s="14" t="s">
        <v>37</v>
      </c>
      <c r="AX244" s="14" t="s">
        <v>83</v>
      </c>
      <c r="AY244" s="215" t="s">
        <v>132</v>
      </c>
    </row>
    <row r="245" spans="1:65" s="2" customFormat="1" ht="24.2" customHeight="1">
      <c r="A245" s="35"/>
      <c r="B245" s="36"/>
      <c r="C245" s="175" t="s">
        <v>352</v>
      </c>
      <c r="D245" s="175" t="s">
        <v>134</v>
      </c>
      <c r="E245" s="176" t="s">
        <v>353</v>
      </c>
      <c r="F245" s="177" t="s">
        <v>354</v>
      </c>
      <c r="G245" s="178" t="s">
        <v>192</v>
      </c>
      <c r="H245" s="179">
        <v>10</v>
      </c>
      <c r="I245" s="180"/>
      <c r="J245" s="181">
        <f>ROUND(I245*H245,2)</f>
        <v>0</v>
      </c>
      <c r="K245" s="177" t="s">
        <v>138</v>
      </c>
      <c r="L245" s="40"/>
      <c r="M245" s="182" t="s">
        <v>19</v>
      </c>
      <c r="N245" s="183" t="s">
        <v>47</v>
      </c>
      <c r="O245" s="65"/>
      <c r="P245" s="184">
        <f>O245*H245</f>
        <v>0</v>
      </c>
      <c r="Q245" s="184">
        <v>4.0169999999999997E-2</v>
      </c>
      <c r="R245" s="184">
        <f>Q245*H245</f>
        <v>0.40169999999999995</v>
      </c>
      <c r="S245" s="184">
        <v>0</v>
      </c>
      <c r="T245" s="18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6" t="s">
        <v>139</v>
      </c>
      <c r="AT245" s="186" t="s">
        <v>134</v>
      </c>
      <c r="AU245" s="186" t="s">
        <v>85</v>
      </c>
      <c r="AY245" s="18" t="s">
        <v>132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8" t="s">
        <v>83</v>
      </c>
      <c r="BK245" s="187">
        <f>ROUND(I245*H245,2)</f>
        <v>0</v>
      </c>
      <c r="BL245" s="18" t="s">
        <v>139</v>
      </c>
      <c r="BM245" s="186" t="s">
        <v>355</v>
      </c>
    </row>
    <row r="246" spans="1:65" s="2" customFormat="1" ht="11.25">
      <c r="A246" s="35"/>
      <c r="B246" s="36"/>
      <c r="C246" s="37"/>
      <c r="D246" s="188" t="s">
        <v>141</v>
      </c>
      <c r="E246" s="37"/>
      <c r="F246" s="189" t="s">
        <v>356</v>
      </c>
      <c r="G246" s="37"/>
      <c r="H246" s="37"/>
      <c r="I246" s="190"/>
      <c r="J246" s="37"/>
      <c r="K246" s="37"/>
      <c r="L246" s="40"/>
      <c r="M246" s="191"/>
      <c r="N246" s="192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141</v>
      </c>
      <c r="AU246" s="18" t="s">
        <v>85</v>
      </c>
    </row>
    <row r="247" spans="1:65" s="13" customFormat="1" ht="11.25">
      <c r="B247" s="193"/>
      <c r="C247" s="194"/>
      <c r="D247" s="195" t="s">
        <v>143</v>
      </c>
      <c r="E247" s="196" t="s">
        <v>19</v>
      </c>
      <c r="F247" s="197" t="s">
        <v>357</v>
      </c>
      <c r="G247" s="194"/>
      <c r="H247" s="198">
        <v>10</v>
      </c>
      <c r="I247" s="199"/>
      <c r="J247" s="194"/>
      <c r="K247" s="194"/>
      <c r="L247" s="200"/>
      <c r="M247" s="201"/>
      <c r="N247" s="202"/>
      <c r="O247" s="202"/>
      <c r="P247" s="202"/>
      <c r="Q247" s="202"/>
      <c r="R247" s="202"/>
      <c r="S247" s="202"/>
      <c r="T247" s="203"/>
      <c r="AT247" s="204" t="s">
        <v>143</v>
      </c>
      <c r="AU247" s="204" t="s">
        <v>85</v>
      </c>
      <c r="AV247" s="13" t="s">
        <v>85</v>
      </c>
      <c r="AW247" s="13" t="s">
        <v>37</v>
      </c>
      <c r="AX247" s="13" t="s">
        <v>76</v>
      </c>
      <c r="AY247" s="204" t="s">
        <v>132</v>
      </c>
    </row>
    <row r="248" spans="1:65" s="14" customFormat="1" ht="11.25">
      <c r="B248" s="205"/>
      <c r="C248" s="206"/>
      <c r="D248" s="195" t="s">
        <v>143</v>
      </c>
      <c r="E248" s="207" t="s">
        <v>19</v>
      </c>
      <c r="F248" s="208" t="s">
        <v>145</v>
      </c>
      <c r="G248" s="206"/>
      <c r="H248" s="209">
        <v>10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143</v>
      </c>
      <c r="AU248" s="215" t="s">
        <v>85</v>
      </c>
      <c r="AV248" s="14" t="s">
        <v>139</v>
      </c>
      <c r="AW248" s="14" t="s">
        <v>37</v>
      </c>
      <c r="AX248" s="14" t="s">
        <v>83</v>
      </c>
      <c r="AY248" s="215" t="s">
        <v>132</v>
      </c>
    </row>
    <row r="249" spans="1:65" s="2" customFormat="1" ht="37.9" customHeight="1">
      <c r="A249" s="35"/>
      <c r="B249" s="36"/>
      <c r="C249" s="175" t="s">
        <v>358</v>
      </c>
      <c r="D249" s="175" t="s">
        <v>134</v>
      </c>
      <c r="E249" s="176" t="s">
        <v>359</v>
      </c>
      <c r="F249" s="177" t="s">
        <v>360</v>
      </c>
      <c r="G249" s="178" t="s">
        <v>192</v>
      </c>
      <c r="H249" s="179">
        <v>128</v>
      </c>
      <c r="I249" s="180"/>
      <c r="J249" s="181">
        <f>ROUND(I249*H249,2)</f>
        <v>0</v>
      </c>
      <c r="K249" s="177" t="s">
        <v>138</v>
      </c>
      <c r="L249" s="40"/>
      <c r="M249" s="182" t="s">
        <v>19</v>
      </c>
      <c r="N249" s="183" t="s">
        <v>47</v>
      </c>
      <c r="O249" s="65"/>
      <c r="P249" s="184">
        <f>O249*H249</f>
        <v>0</v>
      </c>
      <c r="Q249" s="184">
        <v>2.0000000000000001E-4</v>
      </c>
      <c r="R249" s="184">
        <f>Q249*H249</f>
        <v>2.5600000000000001E-2</v>
      </c>
      <c r="S249" s="184">
        <v>0</v>
      </c>
      <c r="T249" s="18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6" t="s">
        <v>139</v>
      </c>
      <c r="AT249" s="186" t="s">
        <v>134</v>
      </c>
      <c r="AU249" s="186" t="s">
        <v>85</v>
      </c>
      <c r="AY249" s="18" t="s">
        <v>132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8" t="s">
        <v>83</v>
      </c>
      <c r="BK249" s="187">
        <f>ROUND(I249*H249,2)</f>
        <v>0</v>
      </c>
      <c r="BL249" s="18" t="s">
        <v>139</v>
      </c>
      <c r="BM249" s="186" t="s">
        <v>361</v>
      </c>
    </row>
    <row r="250" spans="1:65" s="2" customFormat="1" ht="11.25">
      <c r="A250" s="35"/>
      <c r="B250" s="36"/>
      <c r="C250" s="37"/>
      <c r="D250" s="188" t="s">
        <v>141</v>
      </c>
      <c r="E250" s="37"/>
      <c r="F250" s="189" t="s">
        <v>362</v>
      </c>
      <c r="G250" s="37"/>
      <c r="H250" s="37"/>
      <c r="I250" s="190"/>
      <c r="J250" s="37"/>
      <c r="K250" s="37"/>
      <c r="L250" s="40"/>
      <c r="M250" s="191"/>
      <c r="N250" s="192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141</v>
      </c>
      <c r="AU250" s="18" t="s">
        <v>85</v>
      </c>
    </row>
    <row r="251" spans="1:65" s="13" customFormat="1" ht="11.25">
      <c r="B251" s="193"/>
      <c r="C251" s="194"/>
      <c r="D251" s="195" t="s">
        <v>143</v>
      </c>
      <c r="E251" s="196" t="s">
        <v>19</v>
      </c>
      <c r="F251" s="197" t="s">
        <v>363</v>
      </c>
      <c r="G251" s="194"/>
      <c r="H251" s="198">
        <v>128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143</v>
      </c>
      <c r="AU251" s="204" t="s">
        <v>85</v>
      </c>
      <c r="AV251" s="13" t="s">
        <v>85</v>
      </c>
      <c r="AW251" s="13" t="s">
        <v>37</v>
      </c>
      <c r="AX251" s="13" t="s">
        <v>76</v>
      </c>
      <c r="AY251" s="204" t="s">
        <v>132</v>
      </c>
    </row>
    <row r="252" spans="1:65" s="14" customFormat="1" ht="11.25">
      <c r="B252" s="205"/>
      <c r="C252" s="206"/>
      <c r="D252" s="195" t="s">
        <v>143</v>
      </c>
      <c r="E252" s="207" t="s">
        <v>19</v>
      </c>
      <c r="F252" s="208" t="s">
        <v>145</v>
      </c>
      <c r="G252" s="206"/>
      <c r="H252" s="209">
        <v>128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143</v>
      </c>
      <c r="AU252" s="215" t="s">
        <v>85</v>
      </c>
      <c r="AV252" s="14" t="s">
        <v>139</v>
      </c>
      <c r="AW252" s="14" t="s">
        <v>37</v>
      </c>
      <c r="AX252" s="14" t="s">
        <v>83</v>
      </c>
      <c r="AY252" s="215" t="s">
        <v>132</v>
      </c>
    </row>
    <row r="253" spans="1:65" s="2" customFormat="1" ht="37.9" customHeight="1">
      <c r="A253" s="35"/>
      <c r="B253" s="36"/>
      <c r="C253" s="175" t="s">
        <v>364</v>
      </c>
      <c r="D253" s="175" t="s">
        <v>134</v>
      </c>
      <c r="E253" s="176" t="s">
        <v>365</v>
      </c>
      <c r="F253" s="177" t="s">
        <v>366</v>
      </c>
      <c r="G253" s="178" t="s">
        <v>192</v>
      </c>
      <c r="H253" s="179">
        <v>112</v>
      </c>
      <c r="I253" s="180"/>
      <c r="J253" s="181">
        <f>ROUND(I253*H253,2)</f>
        <v>0</v>
      </c>
      <c r="K253" s="177" t="s">
        <v>138</v>
      </c>
      <c r="L253" s="40"/>
      <c r="M253" s="182" t="s">
        <v>19</v>
      </c>
      <c r="N253" s="183" t="s">
        <v>47</v>
      </c>
      <c r="O253" s="65"/>
      <c r="P253" s="184">
        <f>O253*H253</f>
        <v>0</v>
      </c>
      <c r="Q253" s="184">
        <v>3.0000000000000001E-5</v>
      </c>
      <c r="R253" s="184">
        <f>Q253*H253</f>
        <v>3.3600000000000001E-3</v>
      </c>
      <c r="S253" s="184">
        <v>0</v>
      </c>
      <c r="T253" s="18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6" t="s">
        <v>139</v>
      </c>
      <c r="AT253" s="186" t="s">
        <v>134</v>
      </c>
      <c r="AU253" s="186" t="s">
        <v>85</v>
      </c>
      <c r="AY253" s="18" t="s">
        <v>132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8" t="s">
        <v>83</v>
      </c>
      <c r="BK253" s="187">
        <f>ROUND(I253*H253,2)</f>
        <v>0</v>
      </c>
      <c r="BL253" s="18" t="s">
        <v>139</v>
      </c>
      <c r="BM253" s="186" t="s">
        <v>367</v>
      </c>
    </row>
    <row r="254" spans="1:65" s="2" customFormat="1" ht="11.25">
      <c r="A254" s="35"/>
      <c r="B254" s="36"/>
      <c r="C254" s="37"/>
      <c r="D254" s="188" t="s">
        <v>141</v>
      </c>
      <c r="E254" s="37"/>
      <c r="F254" s="189" t="s">
        <v>368</v>
      </c>
      <c r="G254" s="37"/>
      <c r="H254" s="37"/>
      <c r="I254" s="190"/>
      <c r="J254" s="37"/>
      <c r="K254" s="37"/>
      <c r="L254" s="40"/>
      <c r="M254" s="191"/>
      <c r="N254" s="192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141</v>
      </c>
      <c r="AU254" s="18" t="s">
        <v>85</v>
      </c>
    </row>
    <row r="255" spans="1:65" s="13" customFormat="1" ht="22.5">
      <c r="B255" s="193"/>
      <c r="C255" s="194"/>
      <c r="D255" s="195" t="s">
        <v>143</v>
      </c>
      <c r="E255" s="196" t="s">
        <v>19</v>
      </c>
      <c r="F255" s="197" t="s">
        <v>369</v>
      </c>
      <c r="G255" s="194"/>
      <c r="H255" s="198">
        <v>112</v>
      </c>
      <c r="I255" s="199"/>
      <c r="J255" s="194"/>
      <c r="K255" s="194"/>
      <c r="L255" s="200"/>
      <c r="M255" s="201"/>
      <c r="N255" s="202"/>
      <c r="O255" s="202"/>
      <c r="P255" s="202"/>
      <c r="Q255" s="202"/>
      <c r="R255" s="202"/>
      <c r="S255" s="202"/>
      <c r="T255" s="203"/>
      <c r="AT255" s="204" t="s">
        <v>143</v>
      </c>
      <c r="AU255" s="204" t="s">
        <v>85</v>
      </c>
      <c r="AV255" s="13" t="s">
        <v>85</v>
      </c>
      <c r="AW255" s="13" t="s">
        <v>37</v>
      </c>
      <c r="AX255" s="13" t="s">
        <v>76</v>
      </c>
      <c r="AY255" s="204" t="s">
        <v>132</v>
      </c>
    </row>
    <row r="256" spans="1:65" s="14" customFormat="1" ht="11.25">
      <c r="B256" s="205"/>
      <c r="C256" s="206"/>
      <c r="D256" s="195" t="s">
        <v>143</v>
      </c>
      <c r="E256" s="207" t="s">
        <v>19</v>
      </c>
      <c r="F256" s="208" t="s">
        <v>145</v>
      </c>
      <c r="G256" s="206"/>
      <c r="H256" s="209">
        <v>112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143</v>
      </c>
      <c r="AU256" s="215" t="s">
        <v>85</v>
      </c>
      <c r="AV256" s="14" t="s">
        <v>139</v>
      </c>
      <c r="AW256" s="14" t="s">
        <v>37</v>
      </c>
      <c r="AX256" s="14" t="s">
        <v>83</v>
      </c>
      <c r="AY256" s="215" t="s">
        <v>132</v>
      </c>
    </row>
    <row r="257" spans="1:65" s="2" customFormat="1" ht="24.2" customHeight="1">
      <c r="A257" s="35"/>
      <c r="B257" s="36"/>
      <c r="C257" s="226" t="s">
        <v>370</v>
      </c>
      <c r="D257" s="226" t="s">
        <v>197</v>
      </c>
      <c r="E257" s="227" t="s">
        <v>371</v>
      </c>
      <c r="F257" s="228" t="s">
        <v>372</v>
      </c>
      <c r="G257" s="229" t="s">
        <v>192</v>
      </c>
      <c r="H257" s="230">
        <v>112</v>
      </c>
      <c r="I257" s="231"/>
      <c r="J257" s="232">
        <f>ROUND(I257*H257,2)</f>
        <v>0</v>
      </c>
      <c r="K257" s="228" t="s">
        <v>138</v>
      </c>
      <c r="L257" s="233"/>
      <c r="M257" s="234" t="s">
        <v>19</v>
      </c>
      <c r="N257" s="235" t="s">
        <v>47</v>
      </c>
      <c r="O257" s="65"/>
      <c r="P257" s="184">
        <f>O257*H257</f>
        <v>0</v>
      </c>
      <c r="Q257" s="184">
        <v>9.1130000000000003E-2</v>
      </c>
      <c r="R257" s="184">
        <f>Q257*H257</f>
        <v>10.20656</v>
      </c>
      <c r="S257" s="184">
        <v>0</v>
      </c>
      <c r="T257" s="18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6" t="s">
        <v>189</v>
      </c>
      <c r="AT257" s="186" t="s">
        <v>197</v>
      </c>
      <c r="AU257" s="186" t="s">
        <v>85</v>
      </c>
      <c r="AY257" s="18" t="s">
        <v>132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8" t="s">
        <v>83</v>
      </c>
      <c r="BK257" s="187">
        <f>ROUND(I257*H257,2)</f>
        <v>0</v>
      </c>
      <c r="BL257" s="18" t="s">
        <v>139</v>
      </c>
      <c r="BM257" s="186" t="s">
        <v>373</v>
      </c>
    </row>
    <row r="258" spans="1:65" s="2" customFormat="1" ht="55.5" customHeight="1">
      <c r="A258" s="35"/>
      <c r="B258" s="36"/>
      <c r="C258" s="175" t="s">
        <v>374</v>
      </c>
      <c r="D258" s="175" t="s">
        <v>134</v>
      </c>
      <c r="E258" s="176" t="s">
        <v>375</v>
      </c>
      <c r="F258" s="177" t="s">
        <v>376</v>
      </c>
      <c r="G258" s="178" t="s">
        <v>192</v>
      </c>
      <c r="H258" s="179">
        <v>66.5</v>
      </c>
      <c r="I258" s="180"/>
      <c r="J258" s="181">
        <f>ROUND(I258*H258,2)</f>
        <v>0</v>
      </c>
      <c r="K258" s="177" t="s">
        <v>138</v>
      </c>
      <c r="L258" s="40"/>
      <c r="M258" s="182" t="s">
        <v>19</v>
      </c>
      <c r="N258" s="183" t="s">
        <v>47</v>
      </c>
      <c r="O258" s="65"/>
      <c r="P258" s="184">
        <f>O258*H258</f>
        <v>0</v>
      </c>
      <c r="Q258" s="184">
        <v>0</v>
      </c>
      <c r="R258" s="184">
        <f>Q258*H258</f>
        <v>0</v>
      </c>
      <c r="S258" s="184">
        <v>0</v>
      </c>
      <c r="T258" s="18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6" t="s">
        <v>139</v>
      </c>
      <c r="AT258" s="186" t="s">
        <v>134</v>
      </c>
      <c r="AU258" s="186" t="s">
        <v>85</v>
      </c>
      <c r="AY258" s="18" t="s">
        <v>132</v>
      </c>
      <c r="BE258" s="187">
        <f>IF(N258="základní",J258,0)</f>
        <v>0</v>
      </c>
      <c r="BF258" s="187">
        <f>IF(N258="snížená",J258,0)</f>
        <v>0</v>
      </c>
      <c r="BG258" s="187">
        <f>IF(N258="zákl. přenesená",J258,0)</f>
        <v>0</v>
      </c>
      <c r="BH258" s="187">
        <f>IF(N258="sníž. přenesená",J258,0)</f>
        <v>0</v>
      </c>
      <c r="BI258" s="187">
        <f>IF(N258="nulová",J258,0)</f>
        <v>0</v>
      </c>
      <c r="BJ258" s="18" t="s">
        <v>83</v>
      </c>
      <c r="BK258" s="187">
        <f>ROUND(I258*H258,2)</f>
        <v>0</v>
      </c>
      <c r="BL258" s="18" t="s">
        <v>139</v>
      </c>
      <c r="BM258" s="186" t="s">
        <v>377</v>
      </c>
    </row>
    <row r="259" spans="1:65" s="2" customFormat="1" ht="11.25">
      <c r="A259" s="35"/>
      <c r="B259" s="36"/>
      <c r="C259" s="37"/>
      <c r="D259" s="188" t="s">
        <v>141</v>
      </c>
      <c r="E259" s="37"/>
      <c r="F259" s="189" t="s">
        <v>378</v>
      </c>
      <c r="G259" s="37"/>
      <c r="H259" s="37"/>
      <c r="I259" s="190"/>
      <c r="J259" s="37"/>
      <c r="K259" s="37"/>
      <c r="L259" s="40"/>
      <c r="M259" s="191"/>
      <c r="N259" s="192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141</v>
      </c>
      <c r="AU259" s="18" t="s">
        <v>85</v>
      </c>
    </row>
    <row r="260" spans="1:65" s="13" customFormat="1" ht="22.5">
      <c r="B260" s="193"/>
      <c r="C260" s="194"/>
      <c r="D260" s="195" t="s">
        <v>143</v>
      </c>
      <c r="E260" s="196" t="s">
        <v>19</v>
      </c>
      <c r="F260" s="197" t="s">
        <v>379</v>
      </c>
      <c r="G260" s="194"/>
      <c r="H260" s="198">
        <v>66.5</v>
      </c>
      <c r="I260" s="199"/>
      <c r="J260" s="194"/>
      <c r="K260" s="194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143</v>
      </c>
      <c r="AU260" s="204" t="s">
        <v>85</v>
      </c>
      <c r="AV260" s="13" t="s">
        <v>85</v>
      </c>
      <c r="AW260" s="13" t="s">
        <v>37</v>
      </c>
      <c r="AX260" s="13" t="s">
        <v>76</v>
      </c>
      <c r="AY260" s="204" t="s">
        <v>132</v>
      </c>
    </row>
    <row r="261" spans="1:65" s="14" customFormat="1" ht="11.25">
      <c r="B261" s="205"/>
      <c r="C261" s="206"/>
      <c r="D261" s="195" t="s">
        <v>143</v>
      </c>
      <c r="E261" s="207" t="s">
        <v>19</v>
      </c>
      <c r="F261" s="208" t="s">
        <v>145</v>
      </c>
      <c r="G261" s="206"/>
      <c r="H261" s="209">
        <v>66.5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143</v>
      </c>
      <c r="AU261" s="215" t="s">
        <v>85</v>
      </c>
      <c r="AV261" s="14" t="s">
        <v>139</v>
      </c>
      <c r="AW261" s="14" t="s">
        <v>37</v>
      </c>
      <c r="AX261" s="14" t="s">
        <v>83</v>
      </c>
      <c r="AY261" s="215" t="s">
        <v>132</v>
      </c>
    </row>
    <row r="262" spans="1:65" s="2" customFormat="1" ht="16.5" customHeight="1">
      <c r="A262" s="35"/>
      <c r="B262" s="36"/>
      <c r="C262" s="226" t="s">
        <v>380</v>
      </c>
      <c r="D262" s="226" t="s">
        <v>197</v>
      </c>
      <c r="E262" s="227" t="s">
        <v>381</v>
      </c>
      <c r="F262" s="228" t="s">
        <v>382</v>
      </c>
      <c r="G262" s="229" t="s">
        <v>155</v>
      </c>
      <c r="H262" s="230">
        <v>8.3520000000000003</v>
      </c>
      <c r="I262" s="231"/>
      <c r="J262" s="232">
        <f>ROUND(I262*H262,2)</f>
        <v>0</v>
      </c>
      <c r="K262" s="228" t="s">
        <v>138</v>
      </c>
      <c r="L262" s="233"/>
      <c r="M262" s="234" t="s">
        <v>19</v>
      </c>
      <c r="N262" s="235" t="s">
        <v>47</v>
      </c>
      <c r="O262" s="65"/>
      <c r="P262" s="184">
        <f>O262*H262</f>
        <v>0</v>
      </c>
      <c r="Q262" s="184">
        <v>2.234</v>
      </c>
      <c r="R262" s="184">
        <f>Q262*H262</f>
        <v>18.658367999999999</v>
      </c>
      <c r="S262" s="184">
        <v>0</v>
      </c>
      <c r="T262" s="18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6" t="s">
        <v>189</v>
      </c>
      <c r="AT262" s="186" t="s">
        <v>197</v>
      </c>
      <c r="AU262" s="186" t="s">
        <v>85</v>
      </c>
      <c r="AY262" s="18" t="s">
        <v>132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8" t="s">
        <v>83</v>
      </c>
      <c r="BK262" s="187">
        <f>ROUND(I262*H262,2)</f>
        <v>0</v>
      </c>
      <c r="BL262" s="18" t="s">
        <v>139</v>
      </c>
      <c r="BM262" s="186" t="s">
        <v>383</v>
      </c>
    </row>
    <row r="263" spans="1:65" s="13" customFormat="1" ht="22.5">
      <c r="B263" s="193"/>
      <c r="C263" s="194"/>
      <c r="D263" s="195" t="s">
        <v>143</v>
      </c>
      <c r="E263" s="196" t="s">
        <v>19</v>
      </c>
      <c r="F263" s="197" t="s">
        <v>384</v>
      </c>
      <c r="G263" s="194"/>
      <c r="H263" s="198">
        <v>8.3520000000000003</v>
      </c>
      <c r="I263" s="199"/>
      <c r="J263" s="194"/>
      <c r="K263" s="194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143</v>
      </c>
      <c r="AU263" s="204" t="s">
        <v>85</v>
      </c>
      <c r="AV263" s="13" t="s">
        <v>85</v>
      </c>
      <c r="AW263" s="13" t="s">
        <v>37</v>
      </c>
      <c r="AX263" s="13" t="s">
        <v>76</v>
      </c>
      <c r="AY263" s="204" t="s">
        <v>132</v>
      </c>
    </row>
    <row r="264" spans="1:65" s="14" customFormat="1" ht="11.25">
      <c r="B264" s="205"/>
      <c r="C264" s="206"/>
      <c r="D264" s="195" t="s">
        <v>143</v>
      </c>
      <c r="E264" s="207" t="s">
        <v>19</v>
      </c>
      <c r="F264" s="208" t="s">
        <v>145</v>
      </c>
      <c r="G264" s="206"/>
      <c r="H264" s="209">
        <v>8.3520000000000003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143</v>
      </c>
      <c r="AU264" s="215" t="s">
        <v>85</v>
      </c>
      <c r="AV264" s="14" t="s">
        <v>139</v>
      </c>
      <c r="AW264" s="14" t="s">
        <v>37</v>
      </c>
      <c r="AX264" s="14" t="s">
        <v>83</v>
      </c>
      <c r="AY264" s="215" t="s">
        <v>132</v>
      </c>
    </row>
    <row r="265" spans="1:65" s="2" customFormat="1" ht="24.2" customHeight="1">
      <c r="A265" s="35"/>
      <c r="B265" s="36"/>
      <c r="C265" s="175" t="s">
        <v>385</v>
      </c>
      <c r="D265" s="175" t="s">
        <v>134</v>
      </c>
      <c r="E265" s="176" t="s">
        <v>386</v>
      </c>
      <c r="F265" s="177" t="s">
        <v>387</v>
      </c>
      <c r="G265" s="178" t="s">
        <v>155</v>
      </c>
      <c r="H265" s="179">
        <v>6.0720000000000001</v>
      </c>
      <c r="I265" s="180"/>
      <c r="J265" s="181">
        <f>ROUND(I265*H265,2)</f>
        <v>0</v>
      </c>
      <c r="K265" s="177" t="s">
        <v>138</v>
      </c>
      <c r="L265" s="40"/>
      <c r="M265" s="182" t="s">
        <v>19</v>
      </c>
      <c r="N265" s="183" t="s">
        <v>47</v>
      </c>
      <c r="O265" s="65"/>
      <c r="P265" s="184">
        <f>O265*H265</f>
        <v>0</v>
      </c>
      <c r="Q265" s="184">
        <v>2.34579</v>
      </c>
      <c r="R265" s="184">
        <f>Q265*H265</f>
        <v>14.24363688</v>
      </c>
      <c r="S265" s="184">
        <v>0</v>
      </c>
      <c r="T265" s="18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6" t="s">
        <v>139</v>
      </c>
      <c r="AT265" s="186" t="s">
        <v>134</v>
      </c>
      <c r="AU265" s="186" t="s">
        <v>85</v>
      </c>
      <c r="AY265" s="18" t="s">
        <v>132</v>
      </c>
      <c r="BE265" s="187">
        <f>IF(N265="základní",J265,0)</f>
        <v>0</v>
      </c>
      <c r="BF265" s="187">
        <f>IF(N265="snížená",J265,0)</f>
        <v>0</v>
      </c>
      <c r="BG265" s="187">
        <f>IF(N265="zákl. přenesená",J265,0)</f>
        <v>0</v>
      </c>
      <c r="BH265" s="187">
        <f>IF(N265="sníž. přenesená",J265,0)</f>
        <v>0</v>
      </c>
      <c r="BI265" s="187">
        <f>IF(N265="nulová",J265,0)</f>
        <v>0</v>
      </c>
      <c r="BJ265" s="18" t="s">
        <v>83</v>
      </c>
      <c r="BK265" s="187">
        <f>ROUND(I265*H265,2)</f>
        <v>0</v>
      </c>
      <c r="BL265" s="18" t="s">
        <v>139</v>
      </c>
      <c r="BM265" s="186" t="s">
        <v>388</v>
      </c>
    </row>
    <row r="266" spans="1:65" s="2" customFormat="1" ht="11.25">
      <c r="A266" s="35"/>
      <c r="B266" s="36"/>
      <c r="C266" s="37"/>
      <c r="D266" s="188" t="s">
        <v>141</v>
      </c>
      <c r="E266" s="37"/>
      <c r="F266" s="189" t="s">
        <v>389</v>
      </c>
      <c r="G266" s="37"/>
      <c r="H266" s="37"/>
      <c r="I266" s="190"/>
      <c r="J266" s="37"/>
      <c r="K266" s="37"/>
      <c r="L266" s="40"/>
      <c r="M266" s="191"/>
      <c r="N266" s="192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141</v>
      </c>
      <c r="AU266" s="18" t="s">
        <v>85</v>
      </c>
    </row>
    <row r="267" spans="1:65" s="13" customFormat="1" ht="11.25">
      <c r="B267" s="193"/>
      <c r="C267" s="194"/>
      <c r="D267" s="195" t="s">
        <v>143</v>
      </c>
      <c r="E267" s="196" t="s">
        <v>19</v>
      </c>
      <c r="F267" s="197" t="s">
        <v>390</v>
      </c>
      <c r="G267" s="194"/>
      <c r="H267" s="198">
        <v>6.0720000000000001</v>
      </c>
      <c r="I267" s="199"/>
      <c r="J267" s="194"/>
      <c r="K267" s="194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143</v>
      </c>
      <c r="AU267" s="204" t="s">
        <v>85</v>
      </c>
      <c r="AV267" s="13" t="s">
        <v>85</v>
      </c>
      <c r="AW267" s="13" t="s">
        <v>37</v>
      </c>
      <c r="AX267" s="13" t="s">
        <v>76</v>
      </c>
      <c r="AY267" s="204" t="s">
        <v>132</v>
      </c>
    </row>
    <row r="268" spans="1:65" s="14" customFormat="1" ht="11.25">
      <c r="B268" s="205"/>
      <c r="C268" s="206"/>
      <c r="D268" s="195" t="s">
        <v>143</v>
      </c>
      <c r="E268" s="207" t="s">
        <v>19</v>
      </c>
      <c r="F268" s="208" t="s">
        <v>145</v>
      </c>
      <c r="G268" s="206"/>
      <c r="H268" s="209">
        <v>6.0720000000000001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143</v>
      </c>
      <c r="AU268" s="215" t="s">
        <v>85</v>
      </c>
      <c r="AV268" s="14" t="s">
        <v>139</v>
      </c>
      <c r="AW268" s="14" t="s">
        <v>37</v>
      </c>
      <c r="AX268" s="14" t="s">
        <v>83</v>
      </c>
      <c r="AY268" s="215" t="s">
        <v>132</v>
      </c>
    </row>
    <row r="269" spans="1:65" s="2" customFormat="1" ht="16.5" customHeight="1">
      <c r="A269" s="35"/>
      <c r="B269" s="36"/>
      <c r="C269" s="175" t="s">
        <v>391</v>
      </c>
      <c r="D269" s="175" t="s">
        <v>134</v>
      </c>
      <c r="E269" s="176" t="s">
        <v>392</v>
      </c>
      <c r="F269" s="177" t="s">
        <v>393</v>
      </c>
      <c r="G269" s="178" t="s">
        <v>208</v>
      </c>
      <c r="H269" s="179">
        <v>5.4</v>
      </c>
      <c r="I269" s="180"/>
      <c r="J269" s="181">
        <f>ROUND(I269*H269,2)</f>
        <v>0</v>
      </c>
      <c r="K269" s="177" t="s">
        <v>138</v>
      </c>
      <c r="L269" s="40"/>
      <c r="M269" s="182" t="s">
        <v>19</v>
      </c>
      <c r="N269" s="183" t="s">
        <v>47</v>
      </c>
      <c r="O269" s="65"/>
      <c r="P269" s="184">
        <f>O269*H269</f>
        <v>0</v>
      </c>
      <c r="Q269" s="184">
        <v>1.4400000000000001E-3</v>
      </c>
      <c r="R269" s="184">
        <f>Q269*H269</f>
        <v>7.7760000000000008E-3</v>
      </c>
      <c r="S269" s="184">
        <v>0</v>
      </c>
      <c r="T269" s="18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6" t="s">
        <v>139</v>
      </c>
      <c r="AT269" s="186" t="s">
        <v>134</v>
      </c>
      <c r="AU269" s="186" t="s">
        <v>85</v>
      </c>
      <c r="AY269" s="18" t="s">
        <v>132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8" t="s">
        <v>83</v>
      </c>
      <c r="BK269" s="187">
        <f>ROUND(I269*H269,2)</f>
        <v>0</v>
      </c>
      <c r="BL269" s="18" t="s">
        <v>139</v>
      </c>
      <c r="BM269" s="186" t="s">
        <v>394</v>
      </c>
    </row>
    <row r="270" spans="1:65" s="2" customFormat="1" ht="11.25">
      <c r="A270" s="35"/>
      <c r="B270" s="36"/>
      <c r="C270" s="37"/>
      <c r="D270" s="188" t="s">
        <v>141</v>
      </c>
      <c r="E270" s="37"/>
      <c r="F270" s="189" t="s">
        <v>395</v>
      </c>
      <c r="G270" s="37"/>
      <c r="H270" s="37"/>
      <c r="I270" s="190"/>
      <c r="J270" s="37"/>
      <c r="K270" s="37"/>
      <c r="L270" s="40"/>
      <c r="M270" s="191"/>
      <c r="N270" s="192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141</v>
      </c>
      <c r="AU270" s="18" t="s">
        <v>85</v>
      </c>
    </row>
    <row r="271" spans="1:65" s="13" customFormat="1" ht="11.25">
      <c r="B271" s="193"/>
      <c r="C271" s="194"/>
      <c r="D271" s="195" t="s">
        <v>143</v>
      </c>
      <c r="E271" s="196" t="s">
        <v>19</v>
      </c>
      <c r="F271" s="197" t="s">
        <v>396</v>
      </c>
      <c r="G271" s="194"/>
      <c r="H271" s="198">
        <v>5.4</v>
      </c>
      <c r="I271" s="199"/>
      <c r="J271" s="194"/>
      <c r="K271" s="194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143</v>
      </c>
      <c r="AU271" s="204" t="s">
        <v>85</v>
      </c>
      <c r="AV271" s="13" t="s">
        <v>85</v>
      </c>
      <c r="AW271" s="13" t="s">
        <v>37</v>
      </c>
      <c r="AX271" s="13" t="s">
        <v>76</v>
      </c>
      <c r="AY271" s="204" t="s">
        <v>132</v>
      </c>
    </row>
    <row r="272" spans="1:65" s="14" customFormat="1" ht="11.25">
      <c r="B272" s="205"/>
      <c r="C272" s="206"/>
      <c r="D272" s="195" t="s">
        <v>143</v>
      </c>
      <c r="E272" s="207" t="s">
        <v>19</v>
      </c>
      <c r="F272" s="208" t="s">
        <v>145</v>
      </c>
      <c r="G272" s="206"/>
      <c r="H272" s="209">
        <v>5.4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143</v>
      </c>
      <c r="AU272" s="215" t="s">
        <v>85</v>
      </c>
      <c r="AV272" s="14" t="s">
        <v>139</v>
      </c>
      <c r="AW272" s="14" t="s">
        <v>37</v>
      </c>
      <c r="AX272" s="14" t="s">
        <v>83</v>
      </c>
      <c r="AY272" s="215" t="s">
        <v>132</v>
      </c>
    </row>
    <row r="273" spans="1:65" s="2" customFormat="1" ht="24.2" customHeight="1">
      <c r="A273" s="35"/>
      <c r="B273" s="36"/>
      <c r="C273" s="175" t="s">
        <v>397</v>
      </c>
      <c r="D273" s="175" t="s">
        <v>134</v>
      </c>
      <c r="E273" s="176" t="s">
        <v>398</v>
      </c>
      <c r="F273" s="177" t="s">
        <v>399</v>
      </c>
      <c r="G273" s="178" t="s">
        <v>208</v>
      </c>
      <c r="H273" s="179">
        <v>5.4</v>
      </c>
      <c r="I273" s="180"/>
      <c r="J273" s="181">
        <f>ROUND(I273*H273,2)</f>
        <v>0</v>
      </c>
      <c r="K273" s="177" t="s">
        <v>138</v>
      </c>
      <c r="L273" s="40"/>
      <c r="M273" s="182" t="s">
        <v>19</v>
      </c>
      <c r="N273" s="183" t="s">
        <v>47</v>
      </c>
      <c r="O273" s="65"/>
      <c r="P273" s="184">
        <f>O273*H273</f>
        <v>0</v>
      </c>
      <c r="Q273" s="184">
        <v>4.0000000000000003E-5</v>
      </c>
      <c r="R273" s="184">
        <f>Q273*H273</f>
        <v>2.1600000000000002E-4</v>
      </c>
      <c r="S273" s="184">
        <v>0</v>
      </c>
      <c r="T273" s="18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6" t="s">
        <v>139</v>
      </c>
      <c r="AT273" s="186" t="s">
        <v>134</v>
      </c>
      <c r="AU273" s="186" t="s">
        <v>85</v>
      </c>
      <c r="AY273" s="18" t="s">
        <v>132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8" t="s">
        <v>83</v>
      </c>
      <c r="BK273" s="187">
        <f>ROUND(I273*H273,2)</f>
        <v>0</v>
      </c>
      <c r="BL273" s="18" t="s">
        <v>139</v>
      </c>
      <c r="BM273" s="186" t="s">
        <v>400</v>
      </c>
    </row>
    <row r="274" spans="1:65" s="2" customFormat="1" ht="11.25">
      <c r="A274" s="35"/>
      <c r="B274" s="36"/>
      <c r="C274" s="37"/>
      <c r="D274" s="188" t="s">
        <v>141</v>
      </c>
      <c r="E274" s="37"/>
      <c r="F274" s="189" t="s">
        <v>401</v>
      </c>
      <c r="G274" s="37"/>
      <c r="H274" s="37"/>
      <c r="I274" s="190"/>
      <c r="J274" s="37"/>
      <c r="K274" s="37"/>
      <c r="L274" s="40"/>
      <c r="M274" s="191"/>
      <c r="N274" s="192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141</v>
      </c>
      <c r="AU274" s="18" t="s">
        <v>85</v>
      </c>
    </row>
    <row r="275" spans="1:65" s="2" customFormat="1" ht="33" customHeight="1">
      <c r="A275" s="35"/>
      <c r="B275" s="36"/>
      <c r="C275" s="175" t="s">
        <v>402</v>
      </c>
      <c r="D275" s="175" t="s">
        <v>134</v>
      </c>
      <c r="E275" s="176" t="s">
        <v>403</v>
      </c>
      <c r="F275" s="177" t="s">
        <v>404</v>
      </c>
      <c r="G275" s="178" t="s">
        <v>155</v>
      </c>
      <c r="H275" s="179">
        <v>26.376000000000001</v>
      </c>
      <c r="I275" s="180"/>
      <c r="J275" s="181">
        <f>ROUND(I275*H275,2)</f>
        <v>0</v>
      </c>
      <c r="K275" s="177" t="s">
        <v>138</v>
      </c>
      <c r="L275" s="40"/>
      <c r="M275" s="182" t="s">
        <v>19</v>
      </c>
      <c r="N275" s="183" t="s">
        <v>47</v>
      </c>
      <c r="O275" s="65"/>
      <c r="P275" s="184">
        <f>O275*H275</f>
        <v>0</v>
      </c>
      <c r="Q275" s="184">
        <v>2.5505399999999998</v>
      </c>
      <c r="R275" s="184">
        <f>Q275*H275</f>
        <v>67.273043040000005</v>
      </c>
      <c r="S275" s="184">
        <v>0</v>
      </c>
      <c r="T275" s="18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6" t="s">
        <v>139</v>
      </c>
      <c r="AT275" s="186" t="s">
        <v>134</v>
      </c>
      <c r="AU275" s="186" t="s">
        <v>85</v>
      </c>
      <c r="AY275" s="18" t="s">
        <v>132</v>
      </c>
      <c r="BE275" s="187">
        <f>IF(N275="základní",J275,0)</f>
        <v>0</v>
      </c>
      <c r="BF275" s="187">
        <f>IF(N275="snížená",J275,0)</f>
        <v>0</v>
      </c>
      <c r="BG275" s="187">
        <f>IF(N275="zákl. přenesená",J275,0)</f>
        <v>0</v>
      </c>
      <c r="BH275" s="187">
        <f>IF(N275="sníž. přenesená",J275,0)</f>
        <v>0</v>
      </c>
      <c r="BI275" s="187">
        <f>IF(N275="nulová",J275,0)</f>
        <v>0</v>
      </c>
      <c r="BJ275" s="18" t="s">
        <v>83</v>
      </c>
      <c r="BK275" s="187">
        <f>ROUND(I275*H275,2)</f>
        <v>0</v>
      </c>
      <c r="BL275" s="18" t="s">
        <v>139</v>
      </c>
      <c r="BM275" s="186" t="s">
        <v>405</v>
      </c>
    </row>
    <row r="276" spans="1:65" s="2" customFormat="1" ht="11.25">
      <c r="A276" s="35"/>
      <c r="B276" s="36"/>
      <c r="C276" s="37"/>
      <c r="D276" s="188" t="s">
        <v>141</v>
      </c>
      <c r="E276" s="37"/>
      <c r="F276" s="189" t="s">
        <v>406</v>
      </c>
      <c r="G276" s="37"/>
      <c r="H276" s="37"/>
      <c r="I276" s="190"/>
      <c r="J276" s="37"/>
      <c r="K276" s="37"/>
      <c r="L276" s="40"/>
      <c r="M276" s="191"/>
      <c r="N276" s="192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141</v>
      </c>
      <c r="AU276" s="18" t="s">
        <v>85</v>
      </c>
    </row>
    <row r="277" spans="1:65" s="13" customFormat="1" ht="22.5">
      <c r="B277" s="193"/>
      <c r="C277" s="194"/>
      <c r="D277" s="195" t="s">
        <v>143</v>
      </c>
      <c r="E277" s="196" t="s">
        <v>19</v>
      </c>
      <c r="F277" s="197" t="s">
        <v>407</v>
      </c>
      <c r="G277" s="194"/>
      <c r="H277" s="198">
        <v>26.376000000000001</v>
      </c>
      <c r="I277" s="199"/>
      <c r="J277" s="194"/>
      <c r="K277" s="194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143</v>
      </c>
      <c r="AU277" s="204" t="s">
        <v>85</v>
      </c>
      <c r="AV277" s="13" t="s">
        <v>85</v>
      </c>
      <c r="AW277" s="13" t="s">
        <v>37</v>
      </c>
      <c r="AX277" s="13" t="s">
        <v>76</v>
      </c>
      <c r="AY277" s="204" t="s">
        <v>132</v>
      </c>
    </row>
    <row r="278" spans="1:65" s="14" customFormat="1" ht="11.25">
      <c r="B278" s="205"/>
      <c r="C278" s="206"/>
      <c r="D278" s="195" t="s">
        <v>143</v>
      </c>
      <c r="E278" s="207" t="s">
        <v>19</v>
      </c>
      <c r="F278" s="208" t="s">
        <v>145</v>
      </c>
      <c r="G278" s="206"/>
      <c r="H278" s="209">
        <v>26.376000000000001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143</v>
      </c>
      <c r="AU278" s="215" t="s">
        <v>85</v>
      </c>
      <c r="AV278" s="14" t="s">
        <v>139</v>
      </c>
      <c r="AW278" s="14" t="s">
        <v>37</v>
      </c>
      <c r="AX278" s="14" t="s">
        <v>83</v>
      </c>
      <c r="AY278" s="215" t="s">
        <v>132</v>
      </c>
    </row>
    <row r="279" spans="1:65" s="2" customFormat="1" ht="21.75" customHeight="1">
      <c r="A279" s="35"/>
      <c r="B279" s="36"/>
      <c r="C279" s="175" t="s">
        <v>408</v>
      </c>
      <c r="D279" s="175" t="s">
        <v>134</v>
      </c>
      <c r="E279" s="176" t="s">
        <v>409</v>
      </c>
      <c r="F279" s="177" t="s">
        <v>410</v>
      </c>
      <c r="G279" s="178" t="s">
        <v>208</v>
      </c>
      <c r="H279" s="179">
        <v>24.6</v>
      </c>
      <c r="I279" s="180"/>
      <c r="J279" s="181">
        <f>ROUND(I279*H279,2)</f>
        <v>0</v>
      </c>
      <c r="K279" s="177" t="s">
        <v>138</v>
      </c>
      <c r="L279" s="40"/>
      <c r="M279" s="182" t="s">
        <v>19</v>
      </c>
      <c r="N279" s="183" t="s">
        <v>47</v>
      </c>
      <c r="O279" s="65"/>
      <c r="P279" s="184">
        <f>O279*H279</f>
        <v>0</v>
      </c>
      <c r="Q279" s="184">
        <v>1.4400000000000001E-3</v>
      </c>
      <c r="R279" s="184">
        <f>Q279*H279</f>
        <v>3.5424000000000004E-2</v>
      </c>
      <c r="S279" s="184">
        <v>0</v>
      </c>
      <c r="T279" s="18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6" t="s">
        <v>139</v>
      </c>
      <c r="AT279" s="186" t="s">
        <v>134</v>
      </c>
      <c r="AU279" s="186" t="s">
        <v>85</v>
      </c>
      <c r="AY279" s="18" t="s">
        <v>132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18" t="s">
        <v>83</v>
      </c>
      <c r="BK279" s="187">
        <f>ROUND(I279*H279,2)</f>
        <v>0</v>
      </c>
      <c r="BL279" s="18" t="s">
        <v>139</v>
      </c>
      <c r="BM279" s="186" t="s">
        <v>411</v>
      </c>
    </row>
    <row r="280" spans="1:65" s="2" customFormat="1" ht="11.25">
      <c r="A280" s="35"/>
      <c r="B280" s="36"/>
      <c r="C280" s="37"/>
      <c r="D280" s="188" t="s">
        <v>141</v>
      </c>
      <c r="E280" s="37"/>
      <c r="F280" s="189" t="s">
        <v>412</v>
      </c>
      <c r="G280" s="37"/>
      <c r="H280" s="37"/>
      <c r="I280" s="190"/>
      <c r="J280" s="37"/>
      <c r="K280" s="37"/>
      <c r="L280" s="40"/>
      <c r="M280" s="191"/>
      <c r="N280" s="192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141</v>
      </c>
      <c r="AU280" s="18" t="s">
        <v>85</v>
      </c>
    </row>
    <row r="281" spans="1:65" s="13" customFormat="1" ht="11.25">
      <c r="B281" s="193"/>
      <c r="C281" s="194"/>
      <c r="D281" s="195" t="s">
        <v>143</v>
      </c>
      <c r="E281" s="196" t="s">
        <v>19</v>
      </c>
      <c r="F281" s="197" t="s">
        <v>413</v>
      </c>
      <c r="G281" s="194"/>
      <c r="H281" s="198">
        <v>24.6</v>
      </c>
      <c r="I281" s="199"/>
      <c r="J281" s="194"/>
      <c r="K281" s="194"/>
      <c r="L281" s="200"/>
      <c r="M281" s="201"/>
      <c r="N281" s="202"/>
      <c r="O281" s="202"/>
      <c r="P281" s="202"/>
      <c r="Q281" s="202"/>
      <c r="R281" s="202"/>
      <c r="S281" s="202"/>
      <c r="T281" s="203"/>
      <c r="AT281" s="204" t="s">
        <v>143</v>
      </c>
      <c r="AU281" s="204" t="s">
        <v>85</v>
      </c>
      <c r="AV281" s="13" t="s">
        <v>85</v>
      </c>
      <c r="AW281" s="13" t="s">
        <v>37</v>
      </c>
      <c r="AX281" s="13" t="s">
        <v>76</v>
      </c>
      <c r="AY281" s="204" t="s">
        <v>132</v>
      </c>
    </row>
    <row r="282" spans="1:65" s="14" customFormat="1" ht="11.25">
      <c r="B282" s="205"/>
      <c r="C282" s="206"/>
      <c r="D282" s="195" t="s">
        <v>143</v>
      </c>
      <c r="E282" s="207" t="s">
        <v>19</v>
      </c>
      <c r="F282" s="208" t="s">
        <v>145</v>
      </c>
      <c r="G282" s="206"/>
      <c r="H282" s="209">
        <v>24.6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143</v>
      </c>
      <c r="AU282" s="215" t="s">
        <v>85</v>
      </c>
      <c r="AV282" s="14" t="s">
        <v>139</v>
      </c>
      <c r="AW282" s="14" t="s">
        <v>37</v>
      </c>
      <c r="AX282" s="14" t="s">
        <v>83</v>
      </c>
      <c r="AY282" s="215" t="s">
        <v>132</v>
      </c>
    </row>
    <row r="283" spans="1:65" s="2" customFormat="1" ht="24.2" customHeight="1">
      <c r="A283" s="35"/>
      <c r="B283" s="36"/>
      <c r="C283" s="175" t="s">
        <v>414</v>
      </c>
      <c r="D283" s="175" t="s">
        <v>134</v>
      </c>
      <c r="E283" s="176" t="s">
        <v>415</v>
      </c>
      <c r="F283" s="177" t="s">
        <v>416</v>
      </c>
      <c r="G283" s="178" t="s">
        <v>208</v>
      </c>
      <c r="H283" s="179">
        <v>24.6</v>
      </c>
      <c r="I283" s="180"/>
      <c r="J283" s="181">
        <f>ROUND(I283*H283,2)</f>
        <v>0</v>
      </c>
      <c r="K283" s="177" t="s">
        <v>138</v>
      </c>
      <c r="L283" s="40"/>
      <c r="M283" s="182" t="s">
        <v>19</v>
      </c>
      <c r="N283" s="183" t="s">
        <v>47</v>
      </c>
      <c r="O283" s="65"/>
      <c r="P283" s="184">
        <f>O283*H283</f>
        <v>0</v>
      </c>
      <c r="Q283" s="184">
        <v>4.0000000000000003E-5</v>
      </c>
      <c r="R283" s="184">
        <f>Q283*H283</f>
        <v>9.8400000000000007E-4</v>
      </c>
      <c r="S283" s="184">
        <v>0</v>
      </c>
      <c r="T283" s="18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6" t="s">
        <v>139</v>
      </c>
      <c r="AT283" s="186" t="s">
        <v>134</v>
      </c>
      <c r="AU283" s="186" t="s">
        <v>85</v>
      </c>
      <c r="AY283" s="18" t="s">
        <v>132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8" t="s">
        <v>83</v>
      </c>
      <c r="BK283" s="187">
        <f>ROUND(I283*H283,2)</f>
        <v>0</v>
      </c>
      <c r="BL283" s="18" t="s">
        <v>139</v>
      </c>
      <c r="BM283" s="186" t="s">
        <v>417</v>
      </c>
    </row>
    <row r="284" spans="1:65" s="2" customFormat="1" ht="11.25">
      <c r="A284" s="35"/>
      <c r="B284" s="36"/>
      <c r="C284" s="37"/>
      <c r="D284" s="188" t="s">
        <v>141</v>
      </c>
      <c r="E284" s="37"/>
      <c r="F284" s="189" t="s">
        <v>418</v>
      </c>
      <c r="G284" s="37"/>
      <c r="H284" s="37"/>
      <c r="I284" s="190"/>
      <c r="J284" s="37"/>
      <c r="K284" s="37"/>
      <c r="L284" s="40"/>
      <c r="M284" s="191"/>
      <c r="N284" s="192"/>
      <c r="O284" s="65"/>
      <c r="P284" s="65"/>
      <c r="Q284" s="65"/>
      <c r="R284" s="65"/>
      <c r="S284" s="65"/>
      <c r="T284" s="66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8" t="s">
        <v>141</v>
      </c>
      <c r="AU284" s="18" t="s">
        <v>85</v>
      </c>
    </row>
    <row r="285" spans="1:65" s="2" customFormat="1" ht="24.2" customHeight="1">
      <c r="A285" s="35"/>
      <c r="B285" s="36"/>
      <c r="C285" s="175" t="s">
        <v>419</v>
      </c>
      <c r="D285" s="175" t="s">
        <v>134</v>
      </c>
      <c r="E285" s="176" t="s">
        <v>420</v>
      </c>
      <c r="F285" s="177" t="s">
        <v>421</v>
      </c>
      <c r="G285" s="178" t="s">
        <v>200</v>
      </c>
      <c r="H285" s="179">
        <v>3.4289999999999998</v>
      </c>
      <c r="I285" s="180"/>
      <c r="J285" s="181">
        <f>ROUND(I285*H285,2)</f>
        <v>0</v>
      </c>
      <c r="K285" s="177" t="s">
        <v>138</v>
      </c>
      <c r="L285" s="40"/>
      <c r="M285" s="182" t="s">
        <v>19</v>
      </c>
      <c r="N285" s="183" t="s">
        <v>47</v>
      </c>
      <c r="O285" s="65"/>
      <c r="P285" s="184">
        <f>O285*H285</f>
        <v>0</v>
      </c>
      <c r="Q285" s="184">
        <v>1.0383</v>
      </c>
      <c r="R285" s="184">
        <f>Q285*H285</f>
        <v>3.5603306999999997</v>
      </c>
      <c r="S285" s="184">
        <v>0</v>
      </c>
      <c r="T285" s="18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6" t="s">
        <v>139</v>
      </c>
      <c r="AT285" s="186" t="s">
        <v>134</v>
      </c>
      <c r="AU285" s="186" t="s">
        <v>85</v>
      </c>
      <c r="AY285" s="18" t="s">
        <v>132</v>
      </c>
      <c r="BE285" s="187">
        <f>IF(N285="základní",J285,0)</f>
        <v>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18" t="s">
        <v>83</v>
      </c>
      <c r="BK285" s="187">
        <f>ROUND(I285*H285,2)</f>
        <v>0</v>
      </c>
      <c r="BL285" s="18" t="s">
        <v>139</v>
      </c>
      <c r="BM285" s="186" t="s">
        <v>422</v>
      </c>
    </row>
    <row r="286" spans="1:65" s="2" customFormat="1" ht="11.25">
      <c r="A286" s="35"/>
      <c r="B286" s="36"/>
      <c r="C286" s="37"/>
      <c r="D286" s="188" t="s">
        <v>141</v>
      </c>
      <c r="E286" s="37"/>
      <c r="F286" s="189" t="s">
        <v>423</v>
      </c>
      <c r="G286" s="37"/>
      <c r="H286" s="37"/>
      <c r="I286" s="190"/>
      <c r="J286" s="37"/>
      <c r="K286" s="37"/>
      <c r="L286" s="40"/>
      <c r="M286" s="191"/>
      <c r="N286" s="192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141</v>
      </c>
      <c r="AU286" s="18" t="s">
        <v>85</v>
      </c>
    </row>
    <row r="287" spans="1:65" s="13" customFormat="1" ht="11.25">
      <c r="B287" s="193"/>
      <c r="C287" s="194"/>
      <c r="D287" s="195" t="s">
        <v>143</v>
      </c>
      <c r="E287" s="196" t="s">
        <v>19</v>
      </c>
      <c r="F287" s="197" t="s">
        <v>424</v>
      </c>
      <c r="G287" s="194"/>
      <c r="H287" s="198">
        <v>3.4289999999999998</v>
      </c>
      <c r="I287" s="199"/>
      <c r="J287" s="194"/>
      <c r="K287" s="194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143</v>
      </c>
      <c r="AU287" s="204" t="s">
        <v>85</v>
      </c>
      <c r="AV287" s="13" t="s">
        <v>85</v>
      </c>
      <c r="AW287" s="13" t="s">
        <v>37</v>
      </c>
      <c r="AX287" s="13" t="s">
        <v>76</v>
      </c>
      <c r="AY287" s="204" t="s">
        <v>132</v>
      </c>
    </row>
    <row r="288" spans="1:65" s="14" customFormat="1" ht="11.25">
      <c r="B288" s="205"/>
      <c r="C288" s="206"/>
      <c r="D288" s="195" t="s">
        <v>143</v>
      </c>
      <c r="E288" s="207" t="s">
        <v>19</v>
      </c>
      <c r="F288" s="208" t="s">
        <v>145</v>
      </c>
      <c r="G288" s="206"/>
      <c r="H288" s="209">
        <v>3.4289999999999998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143</v>
      </c>
      <c r="AU288" s="215" t="s">
        <v>85</v>
      </c>
      <c r="AV288" s="14" t="s">
        <v>139</v>
      </c>
      <c r="AW288" s="14" t="s">
        <v>37</v>
      </c>
      <c r="AX288" s="14" t="s">
        <v>83</v>
      </c>
      <c r="AY288" s="215" t="s">
        <v>132</v>
      </c>
    </row>
    <row r="289" spans="1:65" s="2" customFormat="1" ht="62.65" customHeight="1">
      <c r="A289" s="35"/>
      <c r="B289" s="36"/>
      <c r="C289" s="175" t="s">
        <v>425</v>
      </c>
      <c r="D289" s="175" t="s">
        <v>134</v>
      </c>
      <c r="E289" s="176" t="s">
        <v>426</v>
      </c>
      <c r="F289" s="177" t="s">
        <v>427</v>
      </c>
      <c r="G289" s="178" t="s">
        <v>192</v>
      </c>
      <c r="H289" s="179">
        <v>128</v>
      </c>
      <c r="I289" s="180"/>
      <c r="J289" s="181">
        <f>ROUND(I289*H289,2)</f>
        <v>0</v>
      </c>
      <c r="K289" s="177" t="s">
        <v>138</v>
      </c>
      <c r="L289" s="40"/>
      <c r="M289" s="182" t="s">
        <v>19</v>
      </c>
      <c r="N289" s="183" t="s">
        <v>47</v>
      </c>
      <c r="O289" s="65"/>
      <c r="P289" s="184">
        <f>O289*H289</f>
        <v>0</v>
      </c>
      <c r="Q289" s="184">
        <v>7.2300000000000003E-3</v>
      </c>
      <c r="R289" s="184">
        <f>Q289*H289</f>
        <v>0.92544000000000004</v>
      </c>
      <c r="S289" s="184">
        <v>0</v>
      </c>
      <c r="T289" s="18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6" t="s">
        <v>139</v>
      </c>
      <c r="AT289" s="186" t="s">
        <v>134</v>
      </c>
      <c r="AU289" s="186" t="s">
        <v>85</v>
      </c>
      <c r="AY289" s="18" t="s">
        <v>132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18" t="s">
        <v>83</v>
      </c>
      <c r="BK289" s="187">
        <f>ROUND(I289*H289,2)</f>
        <v>0</v>
      </c>
      <c r="BL289" s="18" t="s">
        <v>139</v>
      </c>
      <c r="BM289" s="186" t="s">
        <v>428</v>
      </c>
    </row>
    <row r="290" spans="1:65" s="2" customFormat="1" ht="11.25">
      <c r="A290" s="35"/>
      <c r="B290" s="36"/>
      <c r="C290" s="37"/>
      <c r="D290" s="188" t="s">
        <v>141</v>
      </c>
      <c r="E290" s="37"/>
      <c r="F290" s="189" t="s">
        <v>429</v>
      </c>
      <c r="G290" s="37"/>
      <c r="H290" s="37"/>
      <c r="I290" s="190"/>
      <c r="J290" s="37"/>
      <c r="K290" s="37"/>
      <c r="L290" s="40"/>
      <c r="M290" s="191"/>
      <c r="N290" s="192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141</v>
      </c>
      <c r="AU290" s="18" t="s">
        <v>85</v>
      </c>
    </row>
    <row r="291" spans="1:65" s="13" customFormat="1" ht="22.5">
      <c r="B291" s="193"/>
      <c r="C291" s="194"/>
      <c r="D291" s="195" t="s">
        <v>143</v>
      </c>
      <c r="E291" s="196" t="s">
        <v>19</v>
      </c>
      <c r="F291" s="197" t="s">
        <v>430</v>
      </c>
      <c r="G291" s="194"/>
      <c r="H291" s="198">
        <v>128</v>
      </c>
      <c r="I291" s="199"/>
      <c r="J291" s="194"/>
      <c r="K291" s="194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143</v>
      </c>
      <c r="AU291" s="204" t="s">
        <v>85</v>
      </c>
      <c r="AV291" s="13" t="s">
        <v>85</v>
      </c>
      <c r="AW291" s="13" t="s">
        <v>37</v>
      </c>
      <c r="AX291" s="13" t="s">
        <v>76</v>
      </c>
      <c r="AY291" s="204" t="s">
        <v>132</v>
      </c>
    </row>
    <row r="292" spans="1:65" s="14" customFormat="1" ht="11.25">
      <c r="B292" s="205"/>
      <c r="C292" s="206"/>
      <c r="D292" s="195" t="s">
        <v>143</v>
      </c>
      <c r="E292" s="207" t="s">
        <v>19</v>
      </c>
      <c r="F292" s="208" t="s">
        <v>145</v>
      </c>
      <c r="G292" s="206"/>
      <c r="H292" s="209">
        <v>128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143</v>
      </c>
      <c r="AU292" s="215" t="s">
        <v>85</v>
      </c>
      <c r="AV292" s="14" t="s">
        <v>139</v>
      </c>
      <c r="AW292" s="14" t="s">
        <v>37</v>
      </c>
      <c r="AX292" s="14" t="s">
        <v>83</v>
      </c>
      <c r="AY292" s="215" t="s">
        <v>132</v>
      </c>
    </row>
    <row r="293" spans="1:65" s="2" customFormat="1" ht="33" customHeight="1">
      <c r="A293" s="35"/>
      <c r="B293" s="36"/>
      <c r="C293" s="175" t="s">
        <v>431</v>
      </c>
      <c r="D293" s="175" t="s">
        <v>134</v>
      </c>
      <c r="E293" s="176" t="s">
        <v>432</v>
      </c>
      <c r="F293" s="177" t="s">
        <v>433</v>
      </c>
      <c r="G293" s="178" t="s">
        <v>137</v>
      </c>
      <c r="H293" s="179">
        <v>16</v>
      </c>
      <c r="I293" s="180"/>
      <c r="J293" s="181">
        <f>ROUND(I293*H293,2)</f>
        <v>0</v>
      </c>
      <c r="K293" s="177" t="s">
        <v>138</v>
      </c>
      <c r="L293" s="40"/>
      <c r="M293" s="182" t="s">
        <v>19</v>
      </c>
      <c r="N293" s="183" t="s">
        <v>47</v>
      </c>
      <c r="O293" s="65"/>
      <c r="P293" s="184">
        <f>O293*H293</f>
        <v>0</v>
      </c>
      <c r="Q293" s="184">
        <v>1.4999999999999999E-4</v>
      </c>
      <c r="R293" s="184">
        <f>Q293*H293</f>
        <v>2.3999999999999998E-3</v>
      </c>
      <c r="S293" s="184">
        <v>0</v>
      </c>
      <c r="T293" s="18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6" t="s">
        <v>139</v>
      </c>
      <c r="AT293" s="186" t="s">
        <v>134</v>
      </c>
      <c r="AU293" s="186" t="s">
        <v>85</v>
      </c>
      <c r="AY293" s="18" t="s">
        <v>132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18" t="s">
        <v>83</v>
      </c>
      <c r="BK293" s="187">
        <f>ROUND(I293*H293,2)</f>
        <v>0</v>
      </c>
      <c r="BL293" s="18" t="s">
        <v>139</v>
      </c>
      <c r="BM293" s="186" t="s">
        <v>434</v>
      </c>
    </row>
    <row r="294" spans="1:65" s="2" customFormat="1" ht="11.25">
      <c r="A294" s="35"/>
      <c r="B294" s="36"/>
      <c r="C294" s="37"/>
      <c r="D294" s="188" t="s">
        <v>141</v>
      </c>
      <c r="E294" s="37"/>
      <c r="F294" s="189" t="s">
        <v>435</v>
      </c>
      <c r="G294" s="37"/>
      <c r="H294" s="37"/>
      <c r="I294" s="190"/>
      <c r="J294" s="37"/>
      <c r="K294" s="37"/>
      <c r="L294" s="40"/>
      <c r="M294" s="191"/>
      <c r="N294" s="192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141</v>
      </c>
      <c r="AU294" s="18" t="s">
        <v>85</v>
      </c>
    </row>
    <row r="295" spans="1:65" s="2" customFormat="1" ht="16.5" customHeight="1">
      <c r="A295" s="35"/>
      <c r="B295" s="36"/>
      <c r="C295" s="226" t="s">
        <v>436</v>
      </c>
      <c r="D295" s="226" t="s">
        <v>197</v>
      </c>
      <c r="E295" s="227" t="s">
        <v>437</v>
      </c>
      <c r="F295" s="228" t="s">
        <v>438</v>
      </c>
      <c r="G295" s="229" t="s">
        <v>155</v>
      </c>
      <c r="H295" s="230">
        <v>24.125</v>
      </c>
      <c r="I295" s="231"/>
      <c r="J295" s="232">
        <f>ROUND(I295*H295,2)</f>
        <v>0</v>
      </c>
      <c r="K295" s="228" t="s">
        <v>138</v>
      </c>
      <c r="L295" s="233"/>
      <c r="M295" s="234" t="s">
        <v>19</v>
      </c>
      <c r="N295" s="235" t="s">
        <v>47</v>
      </c>
      <c r="O295" s="65"/>
      <c r="P295" s="184">
        <f>O295*H295</f>
        <v>0</v>
      </c>
      <c r="Q295" s="184">
        <v>2.234</v>
      </c>
      <c r="R295" s="184">
        <f>Q295*H295</f>
        <v>53.895249999999997</v>
      </c>
      <c r="S295" s="184">
        <v>0</v>
      </c>
      <c r="T295" s="18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6" t="s">
        <v>189</v>
      </c>
      <c r="AT295" s="186" t="s">
        <v>197</v>
      </c>
      <c r="AU295" s="186" t="s">
        <v>85</v>
      </c>
      <c r="AY295" s="18" t="s">
        <v>132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18" t="s">
        <v>83</v>
      </c>
      <c r="BK295" s="187">
        <f>ROUND(I295*H295,2)</f>
        <v>0</v>
      </c>
      <c r="BL295" s="18" t="s">
        <v>139</v>
      </c>
      <c r="BM295" s="186" t="s">
        <v>439</v>
      </c>
    </row>
    <row r="296" spans="1:65" s="12" customFormat="1" ht="22.9" customHeight="1">
      <c r="B296" s="159"/>
      <c r="C296" s="160"/>
      <c r="D296" s="161" t="s">
        <v>75</v>
      </c>
      <c r="E296" s="173" t="s">
        <v>152</v>
      </c>
      <c r="F296" s="173" t="s">
        <v>440</v>
      </c>
      <c r="G296" s="160"/>
      <c r="H296" s="160"/>
      <c r="I296" s="163"/>
      <c r="J296" s="174">
        <f>BK296</f>
        <v>0</v>
      </c>
      <c r="K296" s="160"/>
      <c r="L296" s="165"/>
      <c r="M296" s="166"/>
      <c r="N296" s="167"/>
      <c r="O296" s="167"/>
      <c r="P296" s="168">
        <f>SUM(P297:P343)</f>
        <v>0</v>
      </c>
      <c r="Q296" s="167"/>
      <c r="R296" s="168">
        <f>SUM(R297:R343)</f>
        <v>107.97268356000001</v>
      </c>
      <c r="S296" s="167"/>
      <c r="T296" s="169">
        <f>SUM(T297:T343)</f>
        <v>0</v>
      </c>
      <c r="AR296" s="170" t="s">
        <v>83</v>
      </c>
      <c r="AT296" s="171" t="s">
        <v>75</v>
      </c>
      <c r="AU296" s="171" t="s">
        <v>83</v>
      </c>
      <c r="AY296" s="170" t="s">
        <v>132</v>
      </c>
      <c r="BK296" s="172">
        <f>SUM(BK297:BK343)</f>
        <v>0</v>
      </c>
    </row>
    <row r="297" spans="1:65" s="2" customFormat="1" ht="24.2" customHeight="1">
      <c r="A297" s="35"/>
      <c r="B297" s="36"/>
      <c r="C297" s="175" t="s">
        <v>441</v>
      </c>
      <c r="D297" s="175" t="s">
        <v>134</v>
      </c>
      <c r="E297" s="176" t="s">
        <v>442</v>
      </c>
      <c r="F297" s="177" t="s">
        <v>443</v>
      </c>
      <c r="G297" s="178" t="s">
        <v>155</v>
      </c>
      <c r="H297" s="179">
        <v>16.416</v>
      </c>
      <c r="I297" s="180"/>
      <c r="J297" s="181">
        <f>ROUND(I297*H297,2)</f>
        <v>0</v>
      </c>
      <c r="K297" s="177" t="s">
        <v>138</v>
      </c>
      <c r="L297" s="40"/>
      <c r="M297" s="182" t="s">
        <v>19</v>
      </c>
      <c r="N297" s="183" t="s">
        <v>47</v>
      </c>
      <c r="O297" s="65"/>
      <c r="P297" s="184">
        <f>O297*H297</f>
        <v>0</v>
      </c>
      <c r="Q297" s="184">
        <v>2.5020899999999999</v>
      </c>
      <c r="R297" s="184">
        <f>Q297*H297</f>
        <v>41.07430944</v>
      </c>
      <c r="S297" s="184">
        <v>0</v>
      </c>
      <c r="T297" s="18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6" t="s">
        <v>139</v>
      </c>
      <c r="AT297" s="186" t="s">
        <v>134</v>
      </c>
      <c r="AU297" s="186" t="s">
        <v>85</v>
      </c>
      <c r="AY297" s="18" t="s">
        <v>132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18" t="s">
        <v>83</v>
      </c>
      <c r="BK297" s="187">
        <f>ROUND(I297*H297,2)</f>
        <v>0</v>
      </c>
      <c r="BL297" s="18" t="s">
        <v>139</v>
      </c>
      <c r="BM297" s="186" t="s">
        <v>444</v>
      </c>
    </row>
    <row r="298" spans="1:65" s="2" customFormat="1" ht="11.25">
      <c r="A298" s="35"/>
      <c r="B298" s="36"/>
      <c r="C298" s="37"/>
      <c r="D298" s="188" t="s">
        <v>141</v>
      </c>
      <c r="E298" s="37"/>
      <c r="F298" s="189" t="s">
        <v>445</v>
      </c>
      <c r="G298" s="37"/>
      <c r="H298" s="37"/>
      <c r="I298" s="190"/>
      <c r="J298" s="37"/>
      <c r="K298" s="37"/>
      <c r="L298" s="40"/>
      <c r="M298" s="191"/>
      <c r="N298" s="192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141</v>
      </c>
      <c r="AU298" s="18" t="s">
        <v>85</v>
      </c>
    </row>
    <row r="299" spans="1:65" s="15" customFormat="1" ht="11.25">
      <c r="B299" s="216"/>
      <c r="C299" s="217"/>
      <c r="D299" s="195" t="s">
        <v>143</v>
      </c>
      <c r="E299" s="218" t="s">
        <v>19</v>
      </c>
      <c r="F299" s="219" t="s">
        <v>446</v>
      </c>
      <c r="G299" s="217"/>
      <c r="H299" s="218" t="s">
        <v>19</v>
      </c>
      <c r="I299" s="220"/>
      <c r="J299" s="217"/>
      <c r="K299" s="217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143</v>
      </c>
      <c r="AU299" s="225" t="s">
        <v>85</v>
      </c>
      <c r="AV299" s="15" t="s">
        <v>83</v>
      </c>
      <c r="AW299" s="15" t="s">
        <v>37</v>
      </c>
      <c r="AX299" s="15" t="s">
        <v>76</v>
      </c>
      <c r="AY299" s="225" t="s">
        <v>132</v>
      </c>
    </row>
    <row r="300" spans="1:65" s="13" customFormat="1" ht="11.25">
      <c r="B300" s="193"/>
      <c r="C300" s="194"/>
      <c r="D300" s="195" t="s">
        <v>143</v>
      </c>
      <c r="E300" s="196" t="s">
        <v>19</v>
      </c>
      <c r="F300" s="197" t="s">
        <v>447</v>
      </c>
      <c r="G300" s="194"/>
      <c r="H300" s="198">
        <v>16.416</v>
      </c>
      <c r="I300" s="199"/>
      <c r="J300" s="194"/>
      <c r="K300" s="194"/>
      <c r="L300" s="200"/>
      <c r="M300" s="201"/>
      <c r="N300" s="202"/>
      <c r="O300" s="202"/>
      <c r="P300" s="202"/>
      <c r="Q300" s="202"/>
      <c r="R300" s="202"/>
      <c r="S300" s="202"/>
      <c r="T300" s="203"/>
      <c r="AT300" s="204" t="s">
        <v>143</v>
      </c>
      <c r="AU300" s="204" t="s">
        <v>85</v>
      </c>
      <c r="AV300" s="13" t="s">
        <v>85</v>
      </c>
      <c r="AW300" s="13" t="s">
        <v>37</v>
      </c>
      <c r="AX300" s="13" t="s">
        <v>76</v>
      </c>
      <c r="AY300" s="204" t="s">
        <v>132</v>
      </c>
    </row>
    <row r="301" spans="1:65" s="14" customFormat="1" ht="11.25">
      <c r="B301" s="205"/>
      <c r="C301" s="206"/>
      <c r="D301" s="195" t="s">
        <v>143</v>
      </c>
      <c r="E301" s="207" t="s">
        <v>19</v>
      </c>
      <c r="F301" s="208" t="s">
        <v>145</v>
      </c>
      <c r="G301" s="206"/>
      <c r="H301" s="209">
        <v>16.416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143</v>
      </c>
      <c r="AU301" s="215" t="s">
        <v>85</v>
      </c>
      <c r="AV301" s="14" t="s">
        <v>139</v>
      </c>
      <c r="AW301" s="14" t="s">
        <v>37</v>
      </c>
      <c r="AX301" s="14" t="s">
        <v>83</v>
      </c>
      <c r="AY301" s="215" t="s">
        <v>132</v>
      </c>
    </row>
    <row r="302" spans="1:65" s="2" customFormat="1" ht="24.2" customHeight="1">
      <c r="A302" s="35"/>
      <c r="B302" s="36"/>
      <c r="C302" s="175" t="s">
        <v>448</v>
      </c>
      <c r="D302" s="175" t="s">
        <v>134</v>
      </c>
      <c r="E302" s="176" t="s">
        <v>449</v>
      </c>
      <c r="F302" s="177" t="s">
        <v>450</v>
      </c>
      <c r="G302" s="178" t="s">
        <v>155</v>
      </c>
      <c r="H302" s="179">
        <v>7.0590000000000002</v>
      </c>
      <c r="I302" s="180"/>
      <c r="J302" s="181">
        <f>ROUND(I302*H302,2)</f>
        <v>0</v>
      </c>
      <c r="K302" s="177" t="s">
        <v>138</v>
      </c>
      <c r="L302" s="40"/>
      <c r="M302" s="182" t="s">
        <v>19</v>
      </c>
      <c r="N302" s="183" t="s">
        <v>47</v>
      </c>
      <c r="O302" s="65"/>
      <c r="P302" s="184">
        <f>O302*H302</f>
        <v>0</v>
      </c>
      <c r="Q302" s="184">
        <v>2.5020899999999999</v>
      </c>
      <c r="R302" s="184">
        <f>Q302*H302</f>
        <v>17.662253310000001</v>
      </c>
      <c r="S302" s="184">
        <v>0</v>
      </c>
      <c r="T302" s="18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6" t="s">
        <v>139</v>
      </c>
      <c r="AT302" s="186" t="s">
        <v>134</v>
      </c>
      <c r="AU302" s="186" t="s">
        <v>85</v>
      </c>
      <c r="AY302" s="18" t="s">
        <v>132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8" t="s">
        <v>83</v>
      </c>
      <c r="BK302" s="187">
        <f>ROUND(I302*H302,2)</f>
        <v>0</v>
      </c>
      <c r="BL302" s="18" t="s">
        <v>139</v>
      </c>
      <c r="BM302" s="186" t="s">
        <v>451</v>
      </c>
    </row>
    <row r="303" spans="1:65" s="2" customFormat="1" ht="11.25">
      <c r="A303" s="35"/>
      <c r="B303" s="36"/>
      <c r="C303" s="37"/>
      <c r="D303" s="188" t="s">
        <v>141</v>
      </c>
      <c r="E303" s="37"/>
      <c r="F303" s="189" t="s">
        <v>452</v>
      </c>
      <c r="G303" s="37"/>
      <c r="H303" s="37"/>
      <c r="I303" s="190"/>
      <c r="J303" s="37"/>
      <c r="K303" s="37"/>
      <c r="L303" s="40"/>
      <c r="M303" s="191"/>
      <c r="N303" s="192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141</v>
      </c>
      <c r="AU303" s="18" t="s">
        <v>85</v>
      </c>
    </row>
    <row r="304" spans="1:65" s="15" customFormat="1" ht="11.25">
      <c r="B304" s="216"/>
      <c r="C304" s="217"/>
      <c r="D304" s="195" t="s">
        <v>143</v>
      </c>
      <c r="E304" s="218" t="s">
        <v>19</v>
      </c>
      <c r="F304" s="219" t="s">
        <v>446</v>
      </c>
      <c r="G304" s="217"/>
      <c r="H304" s="218" t="s">
        <v>19</v>
      </c>
      <c r="I304" s="220"/>
      <c r="J304" s="217"/>
      <c r="K304" s="217"/>
      <c r="L304" s="221"/>
      <c r="M304" s="222"/>
      <c r="N304" s="223"/>
      <c r="O304" s="223"/>
      <c r="P304" s="223"/>
      <c r="Q304" s="223"/>
      <c r="R304" s="223"/>
      <c r="S304" s="223"/>
      <c r="T304" s="224"/>
      <c r="AT304" s="225" t="s">
        <v>143</v>
      </c>
      <c r="AU304" s="225" t="s">
        <v>85</v>
      </c>
      <c r="AV304" s="15" t="s">
        <v>83</v>
      </c>
      <c r="AW304" s="15" t="s">
        <v>37</v>
      </c>
      <c r="AX304" s="15" t="s">
        <v>76</v>
      </c>
      <c r="AY304" s="225" t="s">
        <v>132</v>
      </c>
    </row>
    <row r="305" spans="1:65" s="13" customFormat="1" ht="11.25">
      <c r="B305" s="193"/>
      <c r="C305" s="194"/>
      <c r="D305" s="195" t="s">
        <v>143</v>
      </c>
      <c r="E305" s="196" t="s">
        <v>19</v>
      </c>
      <c r="F305" s="197" t="s">
        <v>453</v>
      </c>
      <c r="G305" s="194"/>
      <c r="H305" s="198">
        <v>6.6879999999999997</v>
      </c>
      <c r="I305" s="199"/>
      <c r="J305" s="194"/>
      <c r="K305" s="194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143</v>
      </c>
      <c r="AU305" s="204" t="s">
        <v>85</v>
      </c>
      <c r="AV305" s="13" t="s">
        <v>85</v>
      </c>
      <c r="AW305" s="13" t="s">
        <v>37</v>
      </c>
      <c r="AX305" s="13" t="s">
        <v>76</v>
      </c>
      <c r="AY305" s="204" t="s">
        <v>132</v>
      </c>
    </row>
    <row r="306" spans="1:65" s="13" customFormat="1" ht="11.25">
      <c r="B306" s="193"/>
      <c r="C306" s="194"/>
      <c r="D306" s="195" t="s">
        <v>143</v>
      </c>
      <c r="E306" s="196" t="s">
        <v>19</v>
      </c>
      <c r="F306" s="197" t="s">
        <v>454</v>
      </c>
      <c r="G306" s="194"/>
      <c r="H306" s="198">
        <v>0.371</v>
      </c>
      <c r="I306" s="199"/>
      <c r="J306" s="194"/>
      <c r="K306" s="194"/>
      <c r="L306" s="200"/>
      <c r="M306" s="201"/>
      <c r="N306" s="202"/>
      <c r="O306" s="202"/>
      <c r="P306" s="202"/>
      <c r="Q306" s="202"/>
      <c r="R306" s="202"/>
      <c r="S306" s="202"/>
      <c r="T306" s="203"/>
      <c r="AT306" s="204" t="s">
        <v>143</v>
      </c>
      <c r="AU306" s="204" t="s">
        <v>85</v>
      </c>
      <c r="AV306" s="13" t="s">
        <v>85</v>
      </c>
      <c r="AW306" s="13" t="s">
        <v>37</v>
      </c>
      <c r="AX306" s="13" t="s">
        <v>76</v>
      </c>
      <c r="AY306" s="204" t="s">
        <v>132</v>
      </c>
    </row>
    <row r="307" spans="1:65" s="14" customFormat="1" ht="11.25">
      <c r="B307" s="205"/>
      <c r="C307" s="206"/>
      <c r="D307" s="195" t="s">
        <v>143</v>
      </c>
      <c r="E307" s="207" t="s">
        <v>19</v>
      </c>
      <c r="F307" s="208" t="s">
        <v>145</v>
      </c>
      <c r="G307" s="206"/>
      <c r="H307" s="209">
        <v>7.0590000000000002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143</v>
      </c>
      <c r="AU307" s="215" t="s">
        <v>85</v>
      </c>
      <c r="AV307" s="14" t="s">
        <v>139</v>
      </c>
      <c r="AW307" s="14" t="s">
        <v>37</v>
      </c>
      <c r="AX307" s="14" t="s">
        <v>83</v>
      </c>
      <c r="AY307" s="215" t="s">
        <v>132</v>
      </c>
    </row>
    <row r="308" spans="1:65" s="2" customFormat="1" ht="37.9" customHeight="1">
      <c r="A308" s="35"/>
      <c r="B308" s="36"/>
      <c r="C308" s="175" t="s">
        <v>455</v>
      </c>
      <c r="D308" s="175" t="s">
        <v>134</v>
      </c>
      <c r="E308" s="176" t="s">
        <v>456</v>
      </c>
      <c r="F308" s="177" t="s">
        <v>457</v>
      </c>
      <c r="G308" s="178" t="s">
        <v>208</v>
      </c>
      <c r="H308" s="179">
        <v>39.756</v>
      </c>
      <c r="I308" s="180"/>
      <c r="J308" s="181">
        <f>ROUND(I308*H308,2)</f>
        <v>0</v>
      </c>
      <c r="K308" s="177" t="s">
        <v>138</v>
      </c>
      <c r="L308" s="40"/>
      <c r="M308" s="182" t="s">
        <v>19</v>
      </c>
      <c r="N308" s="183" t="s">
        <v>47</v>
      </c>
      <c r="O308" s="65"/>
      <c r="P308" s="184">
        <f>O308*H308</f>
        <v>0</v>
      </c>
      <c r="Q308" s="184">
        <v>3.8800000000000002E-3</v>
      </c>
      <c r="R308" s="184">
        <f>Q308*H308</f>
        <v>0.15425328000000002</v>
      </c>
      <c r="S308" s="184">
        <v>0</v>
      </c>
      <c r="T308" s="185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6" t="s">
        <v>139</v>
      </c>
      <c r="AT308" s="186" t="s">
        <v>134</v>
      </c>
      <c r="AU308" s="186" t="s">
        <v>85</v>
      </c>
      <c r="AY308" s="18" t="s">
        <v>132</v>
      </c>
      <c r="BE308" s="187">
        <f>IF(N308="základní",J308,0)</f>
        <v>0</v>
      </c>
      <c r="BF308" s="187">
        <f>IF(N308="snížená",J308,0)</f>
        <v>0</v>
      </c>
      <c r="BG308" s="187">
        <f>IF(N308="zákl. přenesená",J308,0)</f>
        <v>0</v>
      </c>
      <c r="BH308" s="187">
        <f>IF(N308="sníž. přenesená",J308,0)</f>
        <v>0</v>
      </c>
      <c r="BI308" s="187">
        <f>IF(N308="nulová",J308,0)</f>
        <v>0</v>
      </c>
      <c r="BJ308" s="18" t="s">
        <v>83</v>
      </c>
      <c r="BK308" s="187">
        <f>ROUND(I308*H308,2)</f>
        <v>0</v>
      </c>
      <c r="BL308" s="18" t="s">
        <v>139</v>
      </c>
      <c r="BM308" s="186" t="s">
        <v>458</v>
      </c>
    </row>
    <row r="309" spans="1:65" s="2" customFormat="1" ht="11.25">
      <c r="A309" s="35"/>
      <c r="B309" s="36"/>
      <c r="C309" s="37"/>
      <c r="D309" s="188" t="s">
        <v>141</v>
      </c>
      <c r="E309" s="37"/>
      <c r="F309" s="189" t="s">
        <v>459</v>
      </c>
      <c r="G309" s="37"/>
      <c r="H309" s="37"/>
      <c r="I309" s="190"/>
      <c r="J309" s="37"/>
      <c r="K309" s="37"/>
      <c r="L309" s="40"/>
      <c r="M309" s="191"/>
      <c r="N309" s="192"/>
      <c r="O309" s="65"/>
      <c r="P309" s="65"/>
      <c r="Q309" s="65"/>
      <c r="R309" s="65"/>
      <c r="S309" s="65"/>
      <c r="T309" s="66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141</v>
      </c>
      <c r="AU309" s="18" t="s">
        <v>85</v>
      </c>
    </row>
    <row r="310" spans="1:65" s="13" customFormat="1" ht="22.5">
      <c r="B310" s="193"/>
      <c r="C310" s="194"/>
      <c r="D310" s="195" t="s">
        <v>143</v>
      </c>
      <c r="E310" s="196" t="s">
        <v>19</v>
      </c>
      <c r="F310" s="197" t="s">
        <v>460</v>
      </c>
      <c r="G310" s="194"/>
      <c r="H310" s="198">
        <v>39.756</v>
      </c>
      <c r="I310" s="199"/>
      <c r="J310" s="194"/>
      <c r="K310" s="194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143</v>
      </c>
      <c r="AU310" s="204" t="s">
        <v>85</v>
      </c>
      <c r="AV310" s="13" t="s">
        <v>85</v>
      </c>
      <c r="AW310" s="13" t="s">
        <v>37</v>
      </c>
      <c r="AX310" s="13" t="s">
        <v>76</v>
      </c>
      <c r="AY310" s="204" t="s">
        <v>132</v>
      </c>
    </row>
    <row r="311" spans="1:65" s="14" customFormat="1" ht="11.25">
      <c r="B311" s="205"/>
      <c r="C311" s="206"/>
      <c r="D311" s="195" t="s">
        <v>143</v>
      </c>
      <c r="E311" s="207" t="s">
        <v>19</v>
      </c>
      <c r="F311" s="208" t="s">
        <v>145</v>
      </c>
      <c r="G311" s="206"/>
      <c r="H311" s="209">
        <v>39.756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143</v>
      </c>
      <c r="AU311" s="215" t="s">
        <v>85</v>
      </c>
      <c r="AV311" s="14" t="s">
        <v>139</v>
      </c>
      <c r="AW311" s="14" t="s">
        <v>37</v>
      </c>
      <c r="AX311" s="14" t="s">
        <v>83</v>
      </c>
      <c r="AY311" s="215" t="s">
        <v>132</v>
      </c>
    </row>
    <row r="312" spans="1:65" s="2" customFormat="1" ht="24.2" customHeight="1">
      <c r="A312" s="35"/>
      <c r="B312" s="36"/>
      <c r="C312" s="175" t="s">
        <v>461</v>
      </c>
      <c r="D312" s="175" t="s">
        <v>134</v>
      </c>
      <c r="E312" s="176" t="s">
        <v>462</v>
      </c>
      <c r="F312" s="177" t="s">
        <v>463</v>
      </c>
      <c r="G312" s="178" t="s">
        <v>208</v>
      </c>
      <c r="H312" s="179">
        <v>39.756</v>
      </c>
      <c r="I312" s="180"/>
      <c r="J312" s="181">
        <f>ROUND(I312*H312,2)</f>
        <v>0</v>
      </c>
      <c r="K312" s="177" t="s">
        <v>138</v>
      </c>
      <c r="L312" s="40"/>
      <c r="M312" s="182" t="s">
        <v>19</v>
      </c>
      <c r="N312" s="183" t="s">
        <v>47</v>
      </c>
      <c r="O312" s="65"/>
      <c r="P312" s="184">
        <f>O312*H312</f>
        <v>0</v>
      </c>
      <c r="Q312" s="184">
        <v>4.0000000000000003E-5</v>
      </c>
      <c r="R312" s="184">
        <f>Q312*H312</f>
        <v>1.5902400000000001E-3</v>
      </c>
      <c r="S312" s="184">
        <v>0</v>
      </c>
      <c r="T312" s="185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6" t="s">
        <v>139</v>
      </c>
      <c r="AT312" s="186" t="s">
        <v>134</v>
      </c>
      <c r="AU312" s="186" t="s">
        <v>85</v>
      </c>
      <c r="AY312" s="18" t="s">
        <v>132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18" t="s">
        <v>83</v>
      </c>
      <c r="BK312" s="187">
        <f>ROUND(I312*H312,2)</f>
        <v>0</v>
      </c>
      <c r="BL312" s="18" t="s">
        <v>139</v>
      </c>
      <c r="BM312" s="186" t="s">
        <v>464</v>
      </c>
    </row>
    <row r="313" spans="1:65" s="2" customFormat="1" ht="11.25">
      <c r="A313" s="35"/>
      <c r="B313" s="36"/>
      <c r="C313" s="37"/>
      <c r="D313" s="188" t="s">
        <v>141</v>
      </c>
      <c r="E313" s="37"/>
      <c r="F313" s="189" t="s">
        <v>465</v>
      </c>
      <c r="G313" s="37"/>
      <c r="H313" s="37"/>
      <c r="I313" s="190"/>
      <c r="J313" s="37"/>
      <c r="K313" s="37"/>
      <c r="L313" s="40"/>
      <c r="M313" s="191"/>
      <c r="N313" s="192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141</v>
      </c>
      <c r="AU313" s="18" t="s">
        <v>85</v>
      </c>
    </row>
    <row r="314" spans="1:65" s="2" customFormat="1" ht="24.2" customHeight="1">
      <c r="A314" s="35"/>
      <c r="B314" s="36"/>
      <c r="C314" s="175" t="s">
        <v>466</v>
      </c>
      <c r="D314" s="175" t="s">
        <v>134</v>
      </c>
      <c r="E314" s="176" t="s">
        <v>467</v>
      </c>
      <c r="F314" s="177" t="s">
        <v>468</v>
      </c>
      <c r="G314" s="178" t="s">
        <v>208</v>
      </c>
      <c r="H314" s="179">
        <v>21.994</v>
      </c>
      <c r="I314" s="180"/>
      <c r="J314" s="181">
        <f>ROUND(I314*H314,2)</f>
        <v>0</v>
      </c>
      <c r="K314" s="177" t="s">
        <v>138</v>
      </c>
      <c r="L314" s="40"/>
      <c r="M314" s="182" t="s">
        <v>19</v>
      </c>
      <c r="N314" s="183" t="s">
        <v>47</v>
      </c>
      <c r="O314" s="65"/>
      <c r="P314" s="184">
        <f>O314*H314</f>
        <v>0</v>
      </c>
      <c r="Q314" s="184">
        <v>3.7399999999999998E-3</v>
      </c>
      <c r="R314" s="184">
        <f>Q314*H314</f>
        <v>8.2257559999999993E-2</v>
      </c>
      <c r="S314" s="184">
        <v>0</v>
      </c>
      <c r="T314" s="18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6" t="s">
        <v>139</v>
      </c>
      <c r="AT314" s="186" t="s">
        <v>134</v>
      </c>
      <c r="AU314" s="186" t="s">
        <v>85</v>
      </c>
      <c r="AY314" s="18" t="s">
        <v>132</v>
      </c>
      <c r="BE314" s="187">
        <f>IF(N314="základní",J314,0)</f>
        <v>0</v>
      </c>
      <c r="BF314" s="187">
        <f>IF(N314="snížená",J314,0)</f>
        <v>0</v>
      </c>
      <c r="BG314" s="187">
        <f>IF(N314="zákl. přenesená",J314,0)</f>
        <v>0</v>
      </c>
      <c r="BH314" s="187">
        <f>IF(N314="sníž. přenesená",J314,0)</f>
        <v>0</v>
      </c>
      <c r="BI314" s="187">
        <f>IF(N314="nulová",J314,0)</f>
        <v>0</v>
      </c>
      <c r="BJ314" s="18" t="s">
        <v>83</v>
      </c>
      <c r="BK314" s="187">
        <f>ROUND(I314*H314,2)</f>
        <v>0</v>
      </c>
      <c r="BL314" s="18" t="s">
        <v>139</v>
      </c>
      <c r="BM314" s="186" t="s">
        <v>469</v>
      </c>
    </row>
    <row r="315" spans="1:65" s="2" customFormat="1" ht="11.25">
      <c r="A315" s="35"/>
      <c r="B315" s="36"/>
      <c r="C315" s="37"/>
      <c r="D315" s="188" t="s">
        <v>141</v>
      </c>
      <c r="E315" s="37"/>
      <c r="F315" s="189" t="s">
        <v>470</v>
      </c>
      <c r="G315" s="37"/>
      <c r="H315" s="37"/>
      <c r="I315" s="190"/>
      <c r="J315" s="37"/>
      <c r="K315" s="37"/>
      <c r="L315" s="40"/>
      <c r="M315" s="191"/>
      <c r="N315" s="192"/>
      <c r="O315" s="65"/>
      <c r="P315" s="65"/>
      <c r="Q315" s="65"/>
      <c r="R315" s="65"/>
      <c r="S315" s="65"/>
      <c r="T315" s="66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8" t="s">
        <v>141</v>
      </c>
      <c r="AU315" s="18" t="s">
        <v>85</v>
      </c>
    </row>
    <row r="316" spans="1:65" s="13" customFormat="1" ht="11.25">
      <c r="B316" s="193"/>
      <c r="C316" s="194"/>
      <c r="D316" s="195" t="s">
        <v>143</v>
      </c>
      <c r="E316" s="196" t="s">
        <v>19</v>
      </c>
      <c r="F316" s="197" t="s">
        <v>471</v>
      </c>
      <c r="G316" s="194"/>
      <c r="H316" s="198">
        <v>18.844000000000001</v>
      </c>
      <c r="I316" s="199"/>
      <c r="J316" s="194"/>
      <c r="K316" s="194"/>
      <c r="L316" s="200"/>
      <c r="M316" s="201"/>
      <c r="N316" s="202"/>
      <c r="O316" s="202"/>
      <c r="P316" s="202"/>
      <c r="Q316" s="202"/>
      <c r="R316" s="202"/>
      <c r="S316" s="202"/>
      <c r="T316" s="203"/>
      <c r="AT316" s="204" t="s">
        <v>143</v>
      </c>
      <c r="AU316" s="204" t="s">
        <v>85</v>
      </c>
      <c r="AV316" s="13" t="s">
        <v>85</v>
      </c>
      <c r="AW316" s="13" t="s">
        <v>37</v>
      </c>
      <c r="AX316" s="13" t="s">
        <v>76</v>
      </c>
      <c r="AY316" s="204" t="s">
        <v>132</v>
      </c>
    </row>
    <row r="317" spans="1:65" s="13" customFormat="1" ht="11.25">
      <c r="B317" s="193"/>
      <c r="C317" s="194"/>
      <c r="D317" s="195" t="s">
        <v>143</v>
      </c>
      <c r="E317" s="196" t="s">
        <v>19</v>
      </c>
      <c r="F317" s="197" t="s">
        <v>472</v>
      </c>
      <c r="G317" s="194"/>
      <c r="H317" s="198">
        <v>3.15</v>
      </c>
      <c r="I317" s="199"/>
      <c r="J317" s="194"/>
      <c r="K317" s="194"/>
      <c r="L317" s="200"/>
      <c r="M317" s="201"/>
      <c r="N317" s="202"/>
      <c r="O317" s="202"/>
      <c r="P317" s="202"/>
      <c r="Q317" s="202"/>
      <c r="R317" s="202"/>
      <c r="S317" s="202"/>
      <c r="T317" s="203"/>
      <c r="AT317" s="204" t="s">
        <v>143</v>
      </c>
      <c r="AU317" s="204" t="s">
        <v>85</v>
      </c>
      <c r="AV317" s="13" t="s">
        <v>85</v>
      </c>
      <c r="AW317" s="13" t="s">
        <v>37</v>
      </c>
      <c r="AX317" s="13" t="s">
        <v>76</v>
      </c>
      <c r="AY317" s="204" t="s">
        <v>132</v>
      </c>
    </row>
    <row r="318" spans="1:65" s="14" customFormat="1" ht="11.25">
      <c r="B318" s="205"/>
      <c r="C318" s="206"/>
      <c r="D318" s="195" t="s">
        <v>143</v>
      </c>
      <c r="E318" s="207" t="s">
        <v>19</v>
      </c>
      <c r="F318" s="208" t="s">
        <v>145</v>
      </c>
      <c r="G318" s="206"/>
      <c r="H318" s="209">
        <v>21.994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143</v>
      </c>
      <c r="AU318" s="215" t="s">
        <v>85</v>
      </c>
      <c r="AV318" s="14" t="s">
        <v>139</v>
      </c>
      <c r="AW318" s="14" t="s">
        <v>37</v>
      </c>
      <c r="AX318" s="14" t="s">
        <v>83</v>
      </c>
      <c r="AY318" s="215" t="s">
        <v>132</v>
      </c>
    </row>
    <row r="319" spans="1:65" s="2" customFormat="1" ht="24.2" customHeight="1">
      <c r="A319" s="35"/>
      <c r="B319" s="36"/>
      <c r="C319" s="175" t="s">
        <v>473</v>
      </c>
      <c r="D319" s="175" t="s">
        <v>134</v>
      </c>
      <c r="E319" s="176" t="s">
        <v>474</v>
      </c>
      <c r="F319" s="177" t="s">
        <v>475</v>
      </c>
      <c r="G319" s="178" t="s">
        <v>208</v>
      </c>
      <c r="H319" s="179">
        <v>21.994</v>
      </c>
      <c r="I319" s="180"/>
      <c r="J319" s="181">
        <f>ROUND(I319*H319,2)</f>
        <v>0</v>
      </c>
      <c r="K319" s="177" t="s">
        <v>138</v>
      </c>
      <c r="L319" s="40"/>
      <c r="M319" s="182" t="s">
        <v>19</v>
      </c>
      <c r="N319" s="183" t="s">
        <v>47</v>
      </c>
      <c r="O319" s="65"/>
      <c r="P319" s="184">
        <f>O319*H319</f>
        <v>0</v>
      </c>
      <c r="Q319" s="184">
        <v>4.0000000000000003E-5</v>
      </c>
      <c r="R319" s="184">
        <f>Q319*H319</f>
        <v>8.7976000000000005E-4</v>
      </c>
      <c r="S319" s="184">
        <v>0</v>
      </c>
      <c r="T319" s="185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86" t="s">
        <v>139</v>
      </c>
      <c r="AT319" s="186" t="s">
        <v>134</v>
      </c>
      <c r="AU319" s="186" t="s">
        <v>85</v>
      </c>
      <c r="AY319" s="18" t="s">
        <v>132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8" t="s">
        <v>83</v>
      </c>
      <c r="BK319" s="187">
        <f>ROUND(I319*H319,2)</f>
        <v>0</v>
      </c>
      <c r="BL319" s="18" t="s">
        <v>139</v>
      </c>
      <c r="BM319" s="186" t="s">
        <v>476</v>
      </c>
    </row>
    <row r="320" spans="1:65" s="2" customFormat="1" ht="11.25">
      <c r="A320" s="35"/>
      <c r="B320" s="36"/>
      <c r="C320" s="37"/>
      <c r="D320" s="188" t="s">
        <v>141</v>
      </c>
      <c r="E320" s="37"/>
      <c r="F320" s="189" t="s">
        <v>477</v>
      </c>
      <c r="G320" s="37"/>
      <c r="H320" s="37"/>
      <c r="I320" s="190"/>
      <c r="J320" s="37"/>
      <c r="K320" s="37"/>
      <c r="L320" s="40"/>
      <c r="M320" s="191"/>
      <c r="N320" s="192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141</v>
      </c>
      <c r="AU320" s="18" t="s">
        <v>85</v>
      </c>
    </row>
    <row r="321" spans="1:65" s="2" customFormat="1" ht="44.25" customHeight="1">
      <c r="A321" s="35"/>
      <c r="B321" s="36"/>
      <c r="C321" s="175" t="s">
        <v>478</v>
      </c>
      <c r="D321" s="175" t="s">
        <v>134</v>
      </c>
      <c r="E321" s="176" t="s">
        <v>479</v>
      </c>
      <c r="F321" s="177" t="s">
        <v>480</v>
      </c>
      <c r="G321" s="178" t="s">
        <v>200</v>
      </c>
      <c r="H321" s="179">
        <v>2.4620000000000002</v>
      </c>
      <c r="I321" s="180"/>
      <c r="J321" s="181">
        <f>ROUND(I321*H321,2)</f>
        <v>0</v>
      </c>
      <c r="K321" s="177" t="s">
        <v>138</v>
      </c>
      <c r="L321" s="40"/>
      <c r="M321" s="182" t="s">
        <v>19</v>
      </c>
      <c r="N321" s="183" t="s">
        <v>47</v>
      </c>
      <c r="O321" s="65"/>
      <c r="P321" s="184">
        <f>O321*H321</f>
        <v>0</v>
      </c>
      <c r="Q321" s="184">
        <v>1.0384500000000001</v>
      </c>
      <c r="R321" s="184">
        <f>Q321*H321</f>
        <v>2.5566639000000002</v>
      </c>
      <c r="S321" s="184">
        <v>0</v>
      </c>
      <c r="T321" s="185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86" t="s">
        <v>139</v>
      </c>
      <c r="AT321" s="186" t="s">
        <v>134</v>
      </c>
      <c r="AU321" s="186" t="s">
        <v>85</v>
      </c>
      <c r="AY321" s="18" t="s">
        <v>132</v>
      </c>
      <c r="BE321" s="187">
        <f>IF(N321="základní",J321,0)</f>
        <v>0</v>
      </c>
      <c r="BF321" s="187">
        <f>IF(N321="snížená",J321,0)</f>
        <v>0</v>
      </c>
      <c r="BG321" s="187">
        <f>IF(N321="zákl. přenesená",J321,0)</f>
        <v>0</v>
      </c>
      <c r="BH321" s="187">
        <f>IF(N321="sníž. přenesená",J321,0)</f>
        <v>0</v>
      </c>
      <c r="BI321" s="187">
        <f>IF(N321="nulová",J321,0)</f>
        <v>0</v>
      </c>
      <c r="BJ321" s="18" t="s">
        <v>83</v>
      </c>
      <c r="BK321" s="187">
        <f>ROUND(I321*H321,2)</f>
        <v>0</v>
      </c>
      <c r="BL321" s="18" t="s">
        <v>139</v>
      </c>
      <c r="BM321" s="186" t="s">
        <v>481</v>
      </c>
    </row>
    <row r="322" spans="1:65" s="2" customFormat="1" ht="11.25">
      <c r="A322" s="35"/>
      <c r="B322" s="36"/>
      <c r="C322" s="37"/>
      <c r="D322" s="188" t="s">
        <v>141</v>
      </c>
      <c r="E322" s="37"/>
      <c r="F322" s="189" t="s">
        <v>482</v>
      </c>
      <c r="G322" s="37"/>
      <c r="H322" s="37"/>
      <c r="I322" s="190"/>
      <c r="J322" s="37"/>
      <c r="K322" s="37"/>
      <c r="L322" s="40"/>
      <c r="M322" s="191"/>
      <c r="N322" s="192"/>
      <c r="O322" s="65"/>
      <c r="P322" s="65"/>
      <c r="Q322" s="65"/>
      <c r="R322" s="65"/>
      <c r="S322" s="65"/>
      <c r="T322" s="66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141</v>
      </c>
      <c r="AU322" s="18" t="s">
        <v>85</v>
      </c>
    </row>
    <row r="323" spans="1:65" s="13" customFormat="1" ht="11.25">
      <c r="B323" s="193"/>
      <c r="C323" s="194"/>
      <c r="D323" s="195" t="s">
        <v>143</v>
      </c>
      <c r="E323" s="196" t="s">
        <v>19</v>
      </c>
      <c r="F323" s="197" t="s">
        <v>483</v>
      </c>
      <c r="G323" s="194"/>
      <c r="H323" s="198">
        <v>2.4620000000000002</v>
      </c>
      <c r="I323" s="199"/>
      <c r="J323" s="194"/>
      <c r="K323" s="194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143</v>
      </c>
      <c r="AU323" s="204" t="s">
        <v>85</v>
      </c>
      <c r="AV323" s="13" t="s">
        <v>85</v>
      </c>
      <c r="AW323" s="13" t="s">
        <v>37</v>
      </c>
      <c r="AX323" s="13" t="s">
        <v>76</v>
      </c>
      <c r="AY323" s="204" t="s">
        <v>132</v>
      </c>
    </row>
    <row r="324" spans="1:65" s="14" customFormat="1" ht="11.25">
      <c r="B324" s="205"/>
      <c r="C324" s="206"/>
      <c r="D324" s="195" t="s">
        <v>143</v>
      </c>
      <c r="E324" s="207" t="s">
        <v>19</v>
      </c>
      <c r="F324" s="208" t="s">
        <v>145</v>
      </c>
      <c r="G324" s="206"/>
      <c r="H324" s="209">
        <v>2.4620000000000002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143</v>
      </c>
      <c r="AU324" s="215" t="s">
        <v>85</v>
      </c>
      <c r="AV324" s="14" t="s">
        <v>139</v>
      </c>
      <c r="AW324" s="14" t="s">
        <v>37</v>
      </c>
      <c r="AX324" s="14" t="s">
        <v>83</v>
      </c>
      <c r="AY324" s="215" t="s">
        <v>132</v>
      </c>
    </row>
    <row r="325" spans="1:65" s="2" customFormat="1" ht="49.15" customHeight="1">
      <c r="A325" s="35"/>
      <c r="B325" s="36"/>
      <c r="C325" s="175" t="s">
        <v>484</v>
      </c>
      <c r="D325" s="175" t="s">
        <v>134</v>
      </c>
      <c r="E325" s="176" t="s">
        <v>485</v>
      </c>
      <c r="F325" s="177" t="s">
        <v>486</v>
      </c>
      <c r="G325" s="178" t="s">
        <v>200</v>
      </c>
      <c r="H325" s="179">
        <v>1.0589999999999999</v>
      </c>
      <c r="I325" s="180"/>
      <c r="J325" s="181">
        <f>ROUND(I325*H325,2)</f>
        <v>0</v>
      </c>
      <c r="K325" s="177" t="s">
        <v>138</v>
      </c>
      <c r="L325" s="40"/>
      <c r="M325" s="182" t="s">
        <v>19</v>
      </c>
      <c r="N325" s="183" t="s">
        <v>47</v>
      </c>
      <c r="O325" s="65"/>
      <c r="P325" s="184">
        <f>O325*H325</f>
        <v>0</v>
      </c>
      <c r="Q325" s="184">
        <v>1.07653</v>
      </c>
      <c r="R325" s="184">
        <f>Q325*H325</f>
        <v>1.1400452699999999</v>
      </c>
      <c r="S325" s="184">
        <v>0</v>
      </c>
      <c r="T325" s="18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6" t="s">
        <v>139</v>
      </c>
      <c r="AT325" s="186" t="s">
        <v>134</v>
      </c>
      <c r="AU325" s="186" t="s">
        <v>85</v>
      </c>
      <c r="AY325" s="18" t="s">
        <v>132</v>
      </c>
      <c r="BE325" s="187">
        <f>IF(N325="základní",J325,0)</f>
        <v>0</v>
      </c>
      <c r="BF325" s="187">
        <f>IF(N325="snížená",J325,0)</f>
        <v>0</v>
      </c>
      <c r="BG325" s="187">
        <f>IF(N325="zákl. přenesená",J325,0)</f>
        <v>0</v>
      </c>
      <c r="BH325" s="187">
        <f>IF(N325="sníž. přenesená",J325,0)</f>
        <v>0</v>
      </c>
      <c r="BI325" s="187">
        <f>IF(N325="nulová",J325,0)</f>
        <v>0</v>
      </c>
      <c r="BJ325" s="18" t="s">
        <v>83</v>
      </c>
      <c r="BK325" s="187">
        <f>ROUND(I325*H325,2)</f>
        <v>0</v>
      </c>
      <c r="BL325" s="18" t="s">
        <v>139</v>
      </c>
      <c r="BM325" s="186" t="s">
        <v>487</v>
      </c>
    </row>
    <row r="326" spans="1:65" s="2" customFormat="1" ht="11.25">
      <c r="A326" s="35"/>
      <c r="B326" s="36"/>
      <c r="C326" s="37"/>
      <c r="D326" s="188" t="s">
        <v>141</v>
      </c>
      <c r="E326" s="37"/>
      <c r="F326" s="189" t="s">
        <v>488</v>
      </c>
      <c r="G326" s="37"/>
      <c r="H326" s="37"/>
      <c r="I326" s="190"/>
      <c r="J326" s="37"/>
      <c r="K326" s="37"/>
      <c r="L326" s="40"/>
      <c r="M326" s="191"/>
      <c r="N326" s="192"/>
      <c r="O326" s="65"/>
      <c r="P326" s="65"/>
      <c r="Q326" s="65"/>
      <c r="R326" s="65"/>
      <c r="S326" s="65"/>
      <c r="T326" s="66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141</v>
      </c>
      <c r="AU326" s="18" t="s">
        <v>85</v>
      </c>
    </row>
    <row r="327" spans="1:65" s="13" customFormat="1" ht="11.25">
      <c r="B327" s="193"/>
      <c r="C327" s="194"/>
      <c r="D327" s="195" t="s">
        <v>143</v>
      </c>
      <c r="E327" s="196" t="s">
        <v>19</v>
      </c>
      <c r="F327" s="197" t="s">
        <v>489</v>
      </c>
      <c r="G327" s="194"/>
      <c r="H327" s="198">
        <v>1.0589999999999999</v>
      </c>
      <c r="I327" s="199"/>
      <c r="J327" s="194"/>
      <c r="K327" s="194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143</v>
      </c>
      <c r="AU327" s="204" t="s">
        <v>85</v>
      </c>
      <c r="AV327" s="13" t="s">
        <v>85</v>
      </c>
      <c r="AW327" s="13" t="s">
        <v>37</v>
      </c>
      <c r="AX327" s="13" t="s">
        <v>76</v>
      </c>
      <c r="AY327" s="204" t="s">
        <v>132</v>
      </c>
    </row>
    <row r="328" spans="1:65" s="14" customFormat="1" ht="11.25">
      <c r="B328" s="205"/>
      <c r="C328" s="206"/>
      <c r="D328" s="195" t="s">
        <v>143</v>
      </c>
      <c r="E328" s="207" t="s">
        <v>19</v>
      </c>
      <c r="F328" s="208" t="s">
        <v>145</v>
      </c>
      <c r="G328" s="206"/>
      <c r="H328" s="209">
        <v>1.0589999999999999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143</v>
      </c>
      <c r="AU328" s="215" t="s">
        <v>85</v>
      </c>
      <c r="AV328" s="14" t="s">
        <v>139</v>
      </c>
      <c r="AW328" s="14" t="s">
        <v>37</v>
      </c>
      <c r="AX328" s="14" t="s">
        <v>83</v>
      </c>
      <c r="AY328" s="215" t="s">
        <v>132</v>
      </c>
    </row>
    <row r="329" spans="1:65" s="2" customFormat="1" ht="37.9" customHeight="1">
      <c r="A329" s="35"/>
      <c r="B329" s="36"/>
      <c r="C329" s="175" t="s">
        <v>490</v>
      </c>
      <c r="D329" s="175" t="s">
        <v>134</v>
      </c>
      <c r="E329" s="176" t="s">
        <v>491</v>
      </c>
      <c r="F329" s="177" t="s">
        <v>492</v>
      </c>
      <c r="G329" s="178" t="s">
        <v>215</v>
      </c>
      <c r="H329" s="179">
        <v>5</v>
      </c>
      <c r="I329" s="180"/>
      <c r="J329" s="181">
        <f>ROUND(I329*H329,2)</f>
        <v>0</v>
      </c>
      <c r="K329" s="177" t="s">
        <v>138</v>
      </c>
      <c r="L329" s="40"/>
      <c r="M329" s="182" t="s">
        <v>19</v>
      </c>
      <c r="N329" s="183" t="s">
        <v>47</v>
      </c>
      <c r="O329" s="65"/>
      <c r="P329" s="184">
        <f>O329*H329</f>
        <v>0</v>
      </c>
      <c r="Q329" s="184">
        <v>8.8999999999999995E-4</v>
      </c>
      <c r="R329" s="184">
        <f>Q329*H329</f>
        <v>4.45E-3</v>
      </c>
      <c r="S329" s="184">
        <v>0</v>
      </c>
      <c r="T329" s="185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6" t="s">
        <v>139</v>
      </c>
      <c r="AT329" s="186" t="s">
        <v>134</v>
      </c>
      <c r="AU329" s="186" t="s">
        <v>85</v>
      </c>
      <c r="AY329" s="18" t="s">
        <v>132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18" t="s">
        <v>83</v>
      </c>
      <c r="BK329" s="187">
        <f>ROUND(I329*H329,2)</f>
        <v>0</v>
      </c>
      <c r="BL329" s="18" t="s">
        <v>139</v>
      </c>
      <c r="BM329" s="186" t="s">
        <v>493</v>
      </c>
    </row>
    <row r="330" spans="1:65" s="2" customFormat="1" ht="11.25">
      <c r="A330" s="35"/>
      <c r="B330" s="36"/>
      <c r="C330" s="37"/>
      <c r="D330" s="188" t="s">
        <v>141</v>
      </c>
      <c r="E330" s="37"/>
      <c r="F330" s="189" t="s">
        <v>494</v>
      </c>
      <c r="G330" s="37"/>
      <c r="H330" s="37"/>
      <c r="I330" s="190"/>
      <c r="J330" s="37"/>
      <c r="K330" s="37"/>
      <c r="L330" s="40"/>
      <c r="M330" s="191"/>
      <c r="N330" s="192"/>
      <c r="O330" s="65"/>
      <c r="P330" s="65"/>
      <c r="Q330" s="65"/>
      <c r="R330" s="65"/>
      <c r="S330" s="65"/>
      <c r="T330" s="66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8" t="s">
        <v>141</v>
      </c>
      <c r="AU330" s="18" t="s">
        <v>85</v>
      </c>
    </row>
    <row r="331" spans="1:65" s="13" customFormat="1" ht="11.25">
      <c r="B331" s="193"/>
      <c r="C331" s="194"/>
      <c r="D331" s="195" t="s">
        <v>143</v>
      </c>
      <c r="E331" s="196" t="s">
        <v>19</v>
      </c>
      <c r="F331" s="197" t="s">
        <v>495</v>
      </c>
      <c r="G331" s="194"/>
      <c r="H331" s="198">
        <v>5</v>
      </c>
      <c r="I331" s="199"/>
      <c r="J331" s="194"/>
      <c r="K331" s="194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143</v>
      </c>
      <c r="AU331" s="204" t="s">
        <v>85</v>
      </c>
      <c r="AV331" s="13" t="s">
        <v>85</v>
      </c>
      <c r="AW331" s="13" t="s">
        <v>37</v>
      </c>
      <c r="AX331" s="13" t="s">
        <v>76</v>
      </c>
      <c r="AY331" s="204" t="s">
        <v>132</v>
      </c>
    </row>
    <row r="332" spans="1:65" s="14" customFormat="1" ht="11.25">
      <c r="B332" s="205"/>
      <c r="C332" s="206"/>
      <c r="D332" s="195" t="s">
        <v>143</v>
      </c>
      <c r="E332" s="207" t="s">
        <v>19</v>
      </c>
      <c r="F332" s="208" t="s">
        <v>145</v>
      </c>
      <c r="G332" s="206"/>
      <c r="H332" s="209">
        <v>5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143</v>
      </c>
      <c r="AU332" s="215" t="s">
        <v>85</v>
      </c>
      <c r="AV332" s="14" t="s">
        <v>139</v>
      </c>
      <c r="AW332" s="14" t="s">
        <v>37</v>
      </c>
      <c r="AX332" s="14" t="s">
        <v>83</v>
      </c>
      <c r="AY332" s="215" t="s">
        <v>132</v>
      </c>
    </row>
    <row r="333" spans="1:65" s="2" customFormat="1" ht="24.2" customHeight="1">
      <c r="A333" s="35"/>
      <c r="B333" s="36"/>
      <c r="C333" s="175" t="s">
        <v>496</v>
      </c>
      <c r="D333" s="175" t="s">
        <v>134</v>
      </c>
      <c r="E333" s="176" t="s">
        <v>497</v>
      </c>
      <c r="F333" s="177" t="s">
        <v>498</v>
      </c>
      <c r="G333" s="178" t="s">
        <v>192</v>
      </c>
      <c r="H333" s="179">
        <v>1.2</v>
      </c>
      <c r="I333" s="180"/>
      <c r="J333" s="181">
        <f>ROUND(I333*H333,2)</f>
        <v>0</v>
      </c>
      <c r="K333" s="177" t="s">
        <v>138</v>
      </c>
      <c r="L333" s="40"/>
      <c r="M333" s="182" t="s">
        <v>19</v>
      </c>
      <c r="N333" s="183" t="s">
        <v>47</v>
      </c>
      <c r="O333" s="65"/>
      <c r="P333" s="184">
        <f>O333*H333</f>
        <v>0</v>
      </c>
      <c r="Q333" s="184">
        <v>2.0199999999999999E-2</v>
      </c>
      <c r="R333" s="184">
        <f>Q333*H333</f>
        <v>2.4239999999999998E-2</v>
      </c>
      <c r="S333" s="184">
        <v>0</v>
      </c>
      <c r="T333" s="185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86" t="s">
        <v>139</v>
      </c>
      <c r="AT333" s="186" t="s">
        <v>134</v>
      </c>
      <c r="AU333" s="186" t="s">
        <v>85</v>
      </c>
      <c r="AY333" s="18" t="s">
        <v>132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18" t="s">
        <v>83</v>
      </c>
      <c r="BK333" s="187">
        <f>ROUND(I333*H333,2)</f>
        <v>0</v>
      </c>
      <c r="BL333" s="18" t="s">
        <v>139</v>
      </c>
      <c r="BM333" s="186" t="s">
        <v>499</v>
      </c>
    </row>
    <row r="334" spans="1:65" s="2" customFormat="1" ht="11.25">
      <c r="A334" s="35"/>
      <c r="B334" s="36"/>
      <c r="C334" s="37"/>
      <c r="D334" s="188" t="s">
        <v>141</v>
      </c>
      <c r="E334" s="37"/>
      <c r="F334" s="189" t="s">
        <v>500</v>
      </c>
      <c r="G334" s="37"/>
      <c r="H334" s="37"/>
      <c r="I334" s="190"/>
      <c r="J334" s="37"/>
      <c r="K334" s="37"/>
      <c r="L334" s="40"/>
      <c r="M334" s="191"/>
      <c r="N334" s="192"/>
      <c r="O334" s="65"/>
      <c r="P334" s="65"/>
      <c r="Q334" s="65"/>
      <c r="R334" s="65"/>
      <c r="S334" s="65"/>
      <c r="T334" s="66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18" t="s">
        <v>141</v>
      </c>
      <c r="AU334" s="18" t="s">
        <v>85</v>
      </c>
    </row>
    <row r="335" spans="1:65" s="13" customFormat="1" ht="11.25">
      <c r="B335" s="193"/>
      <c r="C335" s="194"/>
      <c r="D335" s="195" t="s">
        <v>143</v>
      </c>
      <c r="E335" s="196" t="s">
        <v>19</v>
      </c>
      <c r="F335" s="197" t="s">
        <v>501</v>
      </c>
      <c r="G335" s="194"/>
      <c r="H335" s="198">
        <v>0.8</v>
      </c>
      <c r="I335" s="199"/>
      <c r="J335" s="194"/>
      <c r="K335" s="194"/>
      <c r="L335" s="200"/>
      <c r="M335" s="201"/>
      <c r="N335" s="202"/>
      <c r="O335" s="202"/>
      <c r="P335" s="202"/>
      <c r="Q335" s="202"/>
      <c r="R335" s="202"/>
      <c r="S335" s="202"/>
      <c r="T335" s="203"/>
      <c r="AT335" s="204" t="s">
        <v>143</v>
      </c>
      <c r="AU335" s="204" t="s">
        <v>85</v>
      </c>
      <c r="AV335" s="13" t="s">
        <v>85</v>
      </c>
      <c r="AW335" s="13" t="s">
        <v>37</v>
      </c>
      <c r="AX335" s="13" t="s">
        <v>76</v>
      </c>
      <c r="AY335" s="204" t="s">
        <v>132</v>
      </c>
    </row>
    <row r="336" spans="1:65" s="13" customFormat="1" ht="22.5">
      <c r="B336" s="193"/>
      <c r="C336" s="194"/>
      <c r="D336" s="195" t="s">
        <v>143</v>
      </c>
      <c r="E336" s="196" t="s">
        <v>19</v>
      </c>
      <c r="F336" s="197" t="s">
        <v>502</v>
      </c>
      <c r="G336" s="194"/>
      <c r="H336" s="198">
        <v>0.4</v>
      </c>
      <c r="I336" s="199"/>
      <c r="J336" s="194"/>
      <c r="K336" s="194"/>
      <c r="L336" s="200"/>
      <c r="M336" s="201"/>
      <c r="N336" s="202"/>
      <c r="O336" s="202"/>
      <c r="P336" s="202"/>
      <c r="Q336" s="202"/>
      <c r="R336" s="202"/>
      <c r="S336" s="202"/>
      <c r="T336" s="203"/>
      <c r="AT336" s="204" t="s">
        <v>143</v>
      </c>
      <c r="AU336" s="204" t="s">
        <v>85</v>
      </c>
      <c r="AV336" s="13" t="s">
        <v>85</v>
      </c>
      <c r="AW336" s="13" t="s">
        <v>37</v>
      </c>
      <c r="AX336" s="13" t="s">
        <v>76</v>
      </c>
      <c r="AY336" s="204" t="s">
        <v>132</v>
      </c>
    </row>
    <row r="337" spans="1:65" s="14" customFormat="1" ht="11.25">
      <c r="B337" s="205"/>
      <c r="C337" s="206"/>
      <c r="D337" s="195" t="s">
        <v>143</v>
      </c>
      <c r="E337" s="207" t="s">
        <v>19</v>
      </c>
      <c r="F337" s="208" t="s">
        <v>145</v>
      </c>
      <c r="G337" s="206"/>
      <c r="H337" s="209">
        <v>1.2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143</v>
      </c>
      <c r="AU337" s="215" t="s">
        <v>85</v>
      </c>
      <c r="AV337" s="14" t="s">
        <v>139</v>
      </c>
      <c r="AW337" s="14" t="s">
        <v>37</v>
      </c>
      <c r="AX337" s="14" t="s">
        <v>83</v>
      </c>
      <c r="AY337" s="215" t="s">
        <v>132</v>
      </c>
    </row>
    <row r="338" spans="1:65" s="2" customFormat="1" ht="21.75" customHeight="1">
      <c r="A338" s="35"/>
      <c r="B338" s="36"/>
      <c r="C338" s="175" t="s">
        <v>503</v>
      </c>
      <c r="D338" s="175" t="s">
        <v>134</v>
      </c>
      <c r="E338" s="176" t="s">
        <v>504</v>
      </c>
      <c r="F338" s="177" t="s">
        <v>505</v>
      </c>
      <c r="G338" s="178" t="s">
        <v>155</v>
      </c>
      <c r="H338" s="179">
        <v>342.76</v>
      </c>
      <c r="I338" s="180"/>
      <c r="J338" s="181">
        <f>ROUND(I338*H338,2)</f>
        <v>0</v>
      </c>
      <c r="K338" s="177" t="s">
        <v>138</v>
      </c>
      <c r="L338" s="40"/>
      <c r="M338" s="182" t="s">
        <v>19</v>
      </c>
      <c r="N338" s="183" t="s">
        <v>47</v>
      </c>
      <c r="O338" s="65"/>
      <c r="P338" s="184">
        <f>O338*H338</f>
        <v>0</v>
      </c>
      <c r="Q338" s="184">
        <v>0.13208</v>
      </c>
      <c r="R338" s="184">
        <f>Q338*H338</f>
        <v>45.271740799999996</v>
      </c>
      <c r="S338" s="184">
        <v>0</v>
      </c>
      <c r="T338" s="185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6" t="s">
        <v>139</v>
      </c>
      <c r="AT338" s="186" t="s">
        <v>134</v>
      </c>
      <c r="AU338" s="186" t="s">
        <v>85</v>
      </c>
      <c r="AY338" s="18" t="s">
        <v>132</v>
      </c>
      <c r="BE338" s="187">
        <f>IF(N338="základní",J338,0)</f>
        <v>0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18" t="s">
        <v>83</v>
      </c>
      <c r="BK338" s="187">
        <f>ROUND(I338*H338,2)</f>
        <v>0</v>
      </c>
      <c r="BL338" s="18" t="s">
        <v>139</v>
      </c>
      <c r="BM338" s="186" t="s">
        <v>506</v>
      </c>
    </row>
    <row r="339" spans="1:65" s="2" customFormat="1" ht="11.25">
      <c r="A339" s="35"/>
      <c r="B339" s="36"/>
      <c r="C339" s="37"/>
      <c r="D339" s="188" t="s">
        <v>141</v>
      </c>
      <c r="E339" s="37"/>
      <c r="F339" s="189" t="s">
        <v>507</v>
      </c>
      <c r="G339" s="37"/>
      <c r="H339" s="37"/>
      <c r="I339" s="190"/>
      <c r="J339" s="37"/>
      <c r="K339" s="37"/>
      <c r="L339" s="40"/>
      <c r="M339" s="191"/>
      <c r="N339" s="192"/>
      <c r="O339" s="65"/>
      <c r="P339" s="65"/>
      <c r="Q339" s="65"/>
      <c r="R339" s="65"/>
      <c r="S339" s="65"/>
      <c r="T339" s="66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8" t="s">
        <v>141</v>
      </c>
      <c r="AU339" s="18" t="s">
        <v>85</v>
      </c>
    </row>
    <row r="340" spans="1:65" s="13" customFormat="1" ht="11.25">
      <c r="B340" s="193"/>
      <c r="C340" s="194"/>
      <c r="D340" s="195" t="s">
        <v>143</v>
      </c>
      <c r="E340" s="196" t="s">
        <v>19</v>
      </c>
      <c r="F340" s="197" t="s">
        <v>508</v>
      </c>
      <c r="G340" s="194"/>
      <c r="H340" s="198">
        <v>342.76</v>
      </c>
      <c r="I340" s="199"/>
      <c r="J340" s="194"/>
      <c r="K340" s="194"/>
      <c r="L340" s="200"/>
      <c r="M340" s="201"/>
      <c r="N340" s="202"/>
      <c r="O340" s="202"/>
      <c r="P340" s="202"/>
      <c r="Q340" s="202"/>
      <c r="R340" s="202"/>
      <c r="S340" s="202"/>
      <c r="T340" s="203"/>
      <c r="AT340" s="204" t="s">
        <v>143</v>
      </c>
      <c r="AU340" s="204" t="s">
        <v>85</v>
      </c>
      <c r="AV340" s="13" t="s">
        <v>85</v>
      </c>
      <c r="AW340" s="13" t="s">
        <v>37</v>
      </c>
      <c r="AX340" s="13" t="s">
        <v>76</v>
      </c>
      <c r="AY340" s="204" t="s">
        <v>132</v>
      </c>
    </row>
    <row r="341" spans="1:65" s="14" customFormat="1" ht="11.25">
      <c r="B341" s="205"/>
      <c r="C341" s="206"/>
      <c r="D341" s="195" t="s">
        <v>143</v>
      </c>
      <c r="E341" s="207" t="s">
        <v>19</v>
      </c>
      <c r="F341" s="208" t="s">
        <v>145</v>
      </c>
      <c r="G341" s="206"/>
      <c r="H341" s="209">
        <v>342.76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143</v>
      </c>
      <c r="AU341" s="215" t="s">
        <v>85</v>
      </c>
      <c r="AV341" s="14" t="s">
        <v>139</v>
      </c>
      <c r="AW341" s="14" t="s">
        <v>37</v>
      </c>
      <c r="AX341" s="14" t="s">
        <v>83</v>
      </c>
      <c r="AY341" s="215" t="s">
        <v>132</v>
      </c>
    </row>
    <row r="342" spans="1:65" s="2" customFormat="1" ht="24.2" customHeight="1">
      <c r="A342" s="35"/>
      <c r="B342" s="36"/>
      <c r="C342" s="175" t="s">
        <v>509</v>
      </c>
      <c r="D342" s="175" t="s">
        <v>134</v>
      </c>
      <c r="E342" s="176" t="s">
        <v>510</v>
      </c>
      <c r="F342" s="177" t="s">
        <v>511</v>
      </c>
      <c r="G342" s="178" t="s">
        <v>155</v>
      </c>
      <c r="H342" s="179">
        <v>342.76</v>
      </c>
      <c r="I342" s="180"/>
      <c r="J342" s="181">
        <f>ROUND(I342*H342,2)</f>
        <v>0</v>
      </c>
      <c r="K342" s="177" t="s">
        <v>138</v>
      </c>
      <c r="L342" s="40"/>
      <c r="M342" s="182" t="s">
        <v>19</v>
      </c>
      <c r="N342" s="183" t="s">
        <v>47</v>
      </c>
      <c r="O342" s="65"/>
      <c r="P342" s="184">
        <f>O342*H342</f>
        <v>0</v>
      </c>
      <c r="Q342" s="184">
        <v>0</v>
      </c>
      <c r="R342" s="184">
        <f>Q342*H342</f>
        <v>0</v>
      </c>
      <c r="S342" s="184">
        <v>0</v>
      </c>
      <c r="T342" s="185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6" t="s">
        <v>139</v>
      </c>
      <c r="AT342" s="186" t="s">
        <v>134</v>
      </c>
      <c r="AU342" s="186" t="s">
        <v>85</v>
      </c>
      <c r="AY342" s="18" t="s">
        <v>132</v>
      </c>
      <c r="BE342" s="187">
        <f>IF(N342="základní",J342,0)</f>
        <v>0</v>
      </c>
      <c r="BF342" s="187">
        <f>IF(N342="snížená",J342,0)</f>
        <v>0</v>
      </c>
      <c r="BG342" s="187">
        <f>IF(N342="zákl. přenesená",J342,0)</f>
        <v>0</v>
      </c>
      <c r="BH342" s="187">
        <f>IF(N342="sníž. přenesená",J342,0)</f>
        <v>0</v>
      </c>
      <c r="BI342" s="187">
        <f>IF(N342="nulová",J342,0)</f>
        <v>0</v>
      </c>
      <c r="BJ342" s="18" t="s">
        <v>83</v>
      </c>
      <c r="BK342" s="187">
        <f>ROUND(I342*H342,2)</f>
        <v>0</v>
      </c>
      <c r="BL342" s="18" t="s">
        <v>139</v>
      </c>
      <c r="BM342" s="186" t="s">
        <v>512</v>
      </c>
    </row>
    <row r="343" spans="1:65" s="2" customFormat="1" ht="11.25">
      <c r="A343" s="35"/>
      <c r="B343" s="36"/>
      <c r="C343" s="37"/>
      <c r="D343" s="188" t="s">
        <v>141</v>
      </c>
      <c r="E343" s="37"/>
      <c r="F343" s="189" t="s">
        <v>513</v>
      </c>
      <c r="G343" s="37"/>
      <c r="H343" s="37"/>
      <c r="I343" s="190"/>
      <c r="J343" s="37"/>
      <c r="K343" s="37"/>
      <c r="L343" s="40"/>
      <c r="M343" s="191"/>
      <c r="N343" s="192"/>
      <c r="O343" s="65"/>
      <c r="P343" s="65"/>
      <c r="Q343" s="65"/>
      <c r="R343" s="65"/>
      <c r="S343" s="65"/>
      <c r="T343" s="66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141</v>
      </c>
      <c r="AU343" s="18" t="s">
        <v>85</v>
      </c>
    </row>
    <row r="344" spans="1:65" s="12" customFormat="1" ht="22.9" customHeight="1">
      <c r="B344" s="159"/>
      <c r="C344" s="160"/>
      <c r="D344" s="161" t="s">
        <v>75</v>
      </c>
      <c r="E344" s="173" t="s">
        <v>139</v>
      </c>
      <c r="F344" s="173" t="s">
        <v>514</v>
      </c>
      <c r="G344" s="160"/>
      <c r="H344" s="160"/>
      <c r="I344" s="163"/>
      <c r="J344" s="174">
        <f>BK344</f>
        <v>0</v>
      </c>
      <c r="K344" s="160"/>
      <c r="L344" s="165"/>
      <c r="M344" s="166"/>
      <c r="N344" s="167"/>
      <c r="O344" s="167"/>
      <c r="P344" s="168">
        <f>SUM(P345:P403)</f>
        <v>0</v>
      </c>
      <c r="Q344" s="167"/>
      <c r="R344" s="168">
        <f>SUM(R345:R403)</f>
        <v>407.34019316999996</v>
      </c>
      <c r="S344" s="167"/>
      <c r="T344" s="169">
        <f>SUM(T345:T403)</f>
        <v>0</v>
      </c>
      <c r="AR344" s="170" t="s">
        <v>83</v>
      </c>
      <c r="AT344" s="171" t="s">
        <v>75</v>
      </c>
      <c r="AU344" s="171" t="s">
        <v>83</v>
      </c>
      <c r="AY344" s="170" t="s">
        <v>132</v>
      </c>
      <c r="BK344" s="172">
        <f>SUM(BK345:BK403)</f>
        <v>0</v>
      </c>
    </row>
    <row r="345" spans="1:65" s="2" customFormat="1" ht="37.9" customHeight="1">
      <c r="A345" s="35"/>
      <c r="B345" s="36"/>
      <c r="C345" s="175" t="s">
        <v>515</v>
      </c>
      <c r="D345" s="175" t="s">
        <v>134</v>
      </c>
      <c r="E345" s="176" t="s">
        <v>516</v>
      </c>
      <c r="F345" s="177" t="s">
        <v>517</v>
      </c>
      <c r="G345" s="178" t="s">
        <v>208</v>
      </c>
      <c r="H345" s="179">
        <v>110.88</v>
      </c>
      <c r="I345" s="180"/>
      <c r="J345" s="181">
        <f>ROUND(I345*H345,2)</f>
        <v>0</v>
      </c>
      <c r="K345" s="177" t="s">
        <v>138</v>
      </c>
      <c r="L345" s="40"/>
      <c r="M345" s="182" t="s">
        <v>19</v>
      </c>
      <c r="N345" s="183" t="s">
        <v>47</v>
      </c>
      <c r="O345" s="65"/>
      <c r="P345" s="184">
        <f>O345*H345</f>
        <v>0</v>
      </c>
      <c r="Q345" s="184">
        <v>1.6100000000000001E-3</v>
      </c>
      <c r="R345" s="184">
        <f>Q345*H345</f>
        <v>0.1785168</v>
      </c>
      <c r="S345" s="184">
        <v>0</v>
      </c>
      <c r="T345" s="185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6" t="s">
        <v>139</v>
      </c>
      <c r="AT345" s="186" t="s">
        <v>134</v>
      </c>
      <c r="AU345" s="186" t="s">
        <v>85</v>
      </c>
      <c r="AY345" s="18" t="s">
        <v>132</v>
      </c>
      <c r="BE345" s="187">
        <f>IF(N345="základní",J345,0)</f>
        <v>0</v>
      </c>
      <c r="BF345" s="187">
        <f>IF(N345="snížená",J345,0)</f>
        <v>0</v>
      </c>
      <c r="BG345" s="187">
        <f>IF(N345="zákl. přenesená",J345,0)</f>
        <v>0</v>
      </c>
      <c r="BH345" s="187">
        <f>IF(N345="sníž. přenesená",J345,0)</f>
        <v>0</v>
      </c>
      <c r="BI345" s="187">
        <f>IF(N345="nulová",J345,0)</f>
        <v>0</v>
      </c>
      <c r="BJ345" s="18" t="s">
        <v>83</v>
      </c>
      <c r="BK345" s="187">
        <f>ROUND(I345*H345,2)</f>
        <v>0</v>
      </c>
      <c r="BL345" s="18" t="s">
        <v>139</v>
      </c>
      <c r="BM345" s="186" t="s">
        <v>518</v>
      </c>
    </row>
    <row r="346" spans="1:65" s="2" customFormat="1" ht="11.25">
      <c r="A346" s="35"/>
      <c r="B346" s="36"/>
      <c r="C346" s="37"/>
      <c r="D346" s="188" t="s">
        <v>141</v>
      </c>
      <c r="E346" s="37"/>
      <c r="F346" s="189" t="s">
        <v>519</v>
      </c>
      <c r="G346" s="37"/>
      <c r="H346" s="37"/>
      <c r="I346" s="190"/>
      <c r="J346" s="37"/>
      <c r="K346" s="37"/>
      <c r="L346" s="40"/>
      <c r="M346" s="191"/>
      <c r="N346" s="192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141</v>
      </c>
      <c r="AU346" s="18" t="s">
        <v>85</v>
      </c>
    </row>
    <row r="347" spans="1:65" s="13" customFormat="1" ht="22.5">
      <c r="B347" s="193"/>
      <c r="C347" s="194"/>
      <c r="D347" s="195" t="s">
        <v>143</v>
      </c>
      <c r="E347" s="196" t="s">
        <v>19</v>
      </c>
      <c r="F347" s="197" t="s">
        <v>520</v>
      </c>
      <c r="G347" s="194"/>
      <c r="H347" s="198">
        <v>110.88</v>
      </c>
      <c r="I347" s="199"/>
      <c r="J347" s="194"/>
      <c r="K347" s="194"/>
      <c r="L347" s="200"/>
      <c r="M347" s="201"/>
      <c r="N347" s="202"/>
      <c r="O347" s="202"/>
      <c r="P347" s="202"/>
      <c r="Q347" s="202"/>
      <c r="R347" s="202"/>
      <c r="S347" s="202"/>
      <c r="T347" s="203"/>
      <c r="AT347" s="204" t="s">
        <v>143</v>
      </c>
      <c r="AU347" s="204" t="s">
        <v>85</v>
      </c>
      <c r="AV347" s="13" t="s">
        <v>85</v>
      </c>
      <c r="AW347" s="13" t="s">
        <v>37</v>
      </c>
      <c r="AX347" s="13" t="s">
        <v>76</v>
      </c>
      <c r="AY347" s="204" t="s">
        <v>132</v>
      </c>
    </row>
    <row r="348" spans="1:65" s="14" customFormat="1" ht="11.25">
      <c r="B348" s="205"/>
      <c r="C348" s="206"/>
      <c r="D348" s="195" t="s">
        <v>143</v>
      </c>
      <c r="E348" s="207" t="s">
        <v>19</v>
      </c>
      <c r="F348" s="208" t="s">
        <v>145</v>
      </c>
      <c r="G348" s="206"/>
      <c r="H348" s="209">
        <v>110.88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143</v>
      </c>
      <c r="AU348" s="215" t="s">
        <v>85</v>
      </c>
      <c r="AV348" s="14" t="s">
        <v>139</v>
      </c>
      <c r="AW348" s="14" t="s">
        <v>37</v>
      </c>
      <c r="AX348" s="14" t="s">
        <v>83</v>
      </c>
      <c r="AY348" s="215" t="s">
        <v>132</v>
      </c>
    </row>
    <row r="349" spans="1:65" s="2" customFormat="1" ht="37.9" customHeight="1">
      <c r="A349" s="35"/>
      <c r="B349" s="36"/>
      <c r="C349" s="175" t="s">
        <v>521</v>
      </c>
      <c r="D349" s="175" t="s">
        <v>134</v>
      </c>
      <c r="E349" s="176" t="s">
        <v>522</v>
      </c>
      <c r="F349" s="177" t="s">
        <v>523</v>
      </c>
      <c r="G349" s="178" t="s">
        <v>208</v>
      </c>
      <c r="H349" s="179">
        <v>110.88</v>
      </c>
      <c r="I349" s="180"/>
      <c r="J349" s="181">
        <f>ROUND(I349*H349,2)</f>
        <v>0</v>
      </c>
      <c r="K349" s="177" t="s">
        <v>138</v>
      </c>
      <c r="L349" s="40"/>
      <c r="M349" s="182" t="s">
        <v>19</v>
      </c>
      <c r="N349" s="183" t="s">
        <v>47</v>
      </c>
      <c r="O349" s="65"/>
      <c r="P349" s="184">
        <f>O349*H349</f>
        <v>0</v>
      </c>
      <c r="Q349" s="184">
        <v>0</v>
      </c>
      <c r="R349" s="184">
        <f>Q349*H349</f>
        <v>0</v>
      </c>
      <c r="S349" s="184">
        <v>0</v>
      </c>
      <c r="T349" s="185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6" t="s">
        <v>139</v>
      </c>
      <c r="AT349" s="186" t="s">
        <v>134</v>
      </c>
      <c r="AU349" s="186" t="s">
        <v>85</v>
      </c>
      <c r="AY349" s="18" t="s">
        <v>132</v>
      </c>
      <c r="BE349" s="187">
        <f>IF(N349="základní",J349,0)</f>
        <v>0</v>
      </c>
      <c r="BF349" s="187">
        <f>IF(N349="snížená",J349,0)</f>
        <v>0</v>
      </c>
      <c r="BG349" s="187">
        <f>IF(N349="zákl. přenesená",J349,0)</f>
        <v>0</v>
      </c>
      <c r="BH349" s="187">
        <f>IF(N349="sníž. přenesená",J349,0)</f>
        <v>0</v>
      </c>
      <c r="BI349" s="187">
        <f>IF(N349="nulová",J349,0)</f>
        <v>0</v>
      </c>
      <c r="BJ349" s="18" t="s">
        <v>83</v>
      </c>
      <c r="BK349" s="187">
        <f>ROUND(I349*H349,2)</f>
        <v>0</v>
      </c>
      <c r="BL349" s="18" t="s">
        <v>139</v>
      </c>
      <c r="BM349" s="186" t="s">
        <v>524</v>
      </c>
    </row>
    <row r="350" spans="1:65" s="2" customFormat="1" ht="11.25">
      <c r="A350" s="35"/>
      <c r="B350" s="36"/>
      <c r="C350" s="37"/>
      <c r="D350" s="188" t="s">
        <v>141</v>
      </c>
      <c r="E350" s="37"/>
      <c r="F350" s="189" t="s">
        <v>525</v>
      </c>
      <c r="G350" s="37"/>
      <c r="H350" s="37"/>
      <c r="I350" s="190"/>
      <c r="J350" s="37"/>
      <c r="K350" s="37"/>
      <c r="L350" s="40"/>
      <c r="M350" s="191"/>
      <c r="N350" s="192"/>
      <c r="O350" s="65"/>
      <c r="P350" s="65"/>
      <c r="Q350" s="65"/>
      <c r="R350" s="65"/>
      <c r="S350" s="65"/>
      <c r="T350" s="66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141</v>
      </c>
      <c r="AU350" s="18" t="s">
        <v>85</v>
      </c>
    </row>
    <row r="351" spans="1:65" s="2" customFormat="1" ht="24.2" customHeight="1">
      <c r="A351" s="35"/>
      <c r="B351" s="36"/>
      <c r="C351" s="175" t="s">
        <v>526</v>
      </c>
      <c r="D351" s="175" t="s">
        <v>134</v>
      </c>
      <c r="E351" s="176" t="s">
        <v>527</v>
      </c>
      <c r="F351" s="177" t="s">
        <v>528</v>
      </c>
      <c r="G351" s="178" t="s">
        <v>155</v>
      </c>
      <c r="H351" s="179">
        <v>54.27</v>
      </c>
      <c r="I351" s="180"/>
      <c r="J351" s="181">
        <f>ROUND(I351*H351,2)</f>
        <v>0</v>
      </c>
      <c r="K351" s="177" t="s">
        <v>138</v>
      </c>
      <c r="L351" s="40"/>
      <c r="M351" s="182" t="s">
        <v>19</v>
      </c>
      <c r="N351" s="183" t="s">
        <v>47</v>
      </c>
      <c r="O351" s="65"/>
      <c r="P351" s="184">
        <f>O351*H351</f>
        <v>0</v>
      </c>
      <c r="Q351" s="184">
        <v>2.5022000000000002</v>
      </c>
      <c r="R351" s="184">
        <f>Q351*H351</f>
        <v>135.79439400000001</v>
      </c>
      <c r="S351" s="184">
        <v>0</v>
      </c>
      <c r="T351" s="185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6" t="s">
        <v>139</v>
      </c>
      <c r="AT351" s="186" t="s">
        <v>134</v>
      </c>
      <c r="AU351" s="186" t="s">
        <v>85</v>
      </c>
      <c r="AY351" s="18" t="s">
        <v>132</v>
      </c>
      <c r="BE351" s="187">
        <f>IF(N351="základní",J351,0)</f>
        <v>0</v>
      </c>
      <c r="BF351" s="187">
        <f>IF(N351="snížená",J351,0)</f>
        <v>0</v>
      </c>
      <c r="BG351" s="187">
        <f>IF(N351="zákl. přenesená",J351,0)</f>
        <v>0</v>
      </c>
      <c r="BH351" s="187">
        <f>IF(N351="sníž. přenesená",J351,0)</f>
        <v>0</v>
      </c>
      <c r="BI351" s="187">
        <f>IF(N351="nulová",J351,0)</f>
        <v>0</v>
      </c>
      <c r="BJ351" s="18" t="s">
        <v>83</v>
      </c>
      <c r="BK351" s="187">
        <f>ROUND(I351*H351,2)</f>
        <v>0</v>
      </c>
      <c r="BL351" s="18" t="s">
        <v>139</v>
      </c>
      <c r="BM351" s="186" t="s">
        <v>529</v>
      </c>
    </row>
    <row r="352" spans="1:65" s="2" customFormat="1" ht="11.25">
      <c r="A352" s="35"/>
      <c r="B352" s="36"/>
      <c r="C352" s="37"/>
      <c r="D352" s="188" t="s">
        <v>141</v>
      </c>
      <c r="E352" s="37"/>
      <c r="F352" s="189" t="s">
        <v>530</v>
      </c>
      <c r="G352" s="37"/>
      <c r="H352" s="37"/>
      <c r="I352" s="190"/>
      <c r="J352" s="37"/>
      <c r="K352" s="37"/>
      <c r="L352" s="40"/>
      <c r="M352" s="191"/>
      <c r="N352" s="192"/>
      <c r="O352" s="65"/>
      <c r="P352" s="65"/>
      <c r="Q352" s="65"/>
      <c r="R352" s="65"/>
      <c r="S352" s="65"/>
      <c r="T352" s="66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8" t="s">
        <v>141</v>
      </c>
      <c r="AU352" s="18" t="s">
        <v>85</v>
      </c>
    </row>
    <row r="353" spans="1:65" s="15" customFormat="1" ht="11.25">
      <c r="B353" s="216"/>
      <c r="C353" s="217"/>
      <c r="D353" s="195" t="s">
        <v>143</v>
      </c>
      <c r="E353" s="218" t="s">
        <v>19</v>
      </c>
      <c r="F353" s="219" t="s">
        <v>531</v>
      </c>
      <c r="G353" s="217"/>
      <c r="H353" s="218" t="s">
        <v>19</v>
      </c>
      <c r="I353" s="220"/>
      <c r="J353" s="217"/>
      <c r="K353" s="217"/>
      <c r="L353" s="221"/>
      <c r="M353" s="222"/>
      <c r="N353" s="223"/>
      <c r="O353" s="223"/>
      <c r="P353" s="223"/>
      <c r="Q353" s="223"/>
      <c r="R353" s="223"/>
      <c r="S353" s="223"/>
      <c r="T353" s="224"/>
      <c r="AT353" s="225" t="s">
        <v>143</v>
      </c>
      <c r="AU353" s="225" t="s">
        <v>85</v>
      </c>
      <c r="AV353" s="15" t="s">
        <v>83</v>
      </c>
      <c r="AW353" s="15" t="s">
        <v>37</v>
      </c>
      <c r="AX353" s="15" t="s">
        <v>76</v>
      </c>
      <c r="AY353" s="225" t="s">
        <v>132</v>
      </c>
    </row>
    <row r="354" spans="1:65" s="13" customFormat="1" ht="11.25">
      <c r="B354" s="193"/>
      <c r="C354" s="194"/>
      <c r="D354" s="195" t="s">
        <v>143</v>
      </c>
      <c r="E354" s="196" t="s">
        <v>19</v>
      </c>
      <c r="F354" s="197" t="s">
        <v>532</v>
      </c>
      <c r="G354" s="194"/>
      <c r="H354" s="198">
        <v>54.27</v>
      </c>
      <c r="I354" s="199"/>
      <c r="J354" s="194"/>
      <c r="K354" s="194"/>
      <c r="L354" s="200"/>
      <c r="M354" s="201"/>
      <c r="N354" s="202"/>
      <c r="O354" s="202"/>
      <c r="P354" s="202"/>
      <c r="Q354" s="202"/>
      <c r="R354" s="202"/>
      <c r="S354" s="202"/>
      <c r="T354" s="203"/>
      <c r="AT354" s="204" t="s">
        <v>143</v>
      </c>
      <c r="AU354" s="204" t="s">
        <v>85</v>
      </c>
      <c r="AV354" s="13" t="s">
        <v>85</v>
      </c>
      <c r="AW354" s="13" t="s">
        <v>37</v>
      </c>
      <c r="AX354" s="13" t="s">
        <v>76</v>
      </c>
      <c r="AY354" s="204" t="s">
        <v>132</v>
      </c>
    </row>
    <row r="355" spans="1:65" s="14" customFormat="1" ht="11.25">
      <c r="B355" s="205"/>
      <c r="C355" s="206"/>
      <c r="D355" s="195" t="s">
        <v>143</v>
      </c>
      <c r="E355" s="207" t="s">
        <v>19</v>
      </c>
      <c r="F355" s="208" t="s">
        <v>145</v>
      </c>
      <c r="G355" s="206"/>
      <c r="H355" s="209">
        <v>54.27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143</v>
      </c>
      <c r="AU355" s="215" t="s">
        <v>85</v>
      </c>
      <c r="AV355" s="14" t="s">
        <v>139</v>
      </c>
      <c r="AW355" s="14" t="s">
        <v>37</v>
      </c>
      <c r="AX355" s="14" t="s">
        <v>83</v>
      </c>
      <c r="AY355" s="215" t="s">
        <v>132</v>
      </c>
    </row>
    <row r="356" spans="1:65" s="2" customFormat="1" ht="24.2" customHeight="1">
      <c r="A356" s="35"/>
      <c r="B356" s="36"/>
      <c r="C356" s="175" t="s">
        <v>533</v>
      </c>
      <c r="D356" s="175" t="s">
        <v>134</v>
      </c>
      <c r="E356" s="176" t="s">
        <v>534</v>
      </c>
      <c r="F356" s="177" t="s">
        <v>535</v>
      </c>
      <c r="G356" s="178" t="s">
        <v>200</v>
      </c>
      <c r="H356" s="179">
        <v>8.141</v>
      </c>
      <c r="I356" s="180"/>
      <c r="J356" s="181">
        <f>ROUND(I356*H356,2)</f>
        <v>0</v>
      </c>
      <c r="K356" s="177" t="s">
        <v>138</v>
      </c>
      <c r="L356" s="40"/>
      <c r="M356" s="182" t="s">
        <v>19</v>
      </c>
      <c r="N356" s="183" t="s">
        <v>47</v>
      </c>
      <c r="O356" s="65"/>
      <c r="P356" s="184">
        <f>O356*H356</f>
        <v>0</v>
      </c>
      <c r="Q356" s="184">
        <v>1.0492699999999999</v>
      </c>
      <c r="R356" s="184">
        <f>Q356*H356</f>
        <v>8.5421070700000001</v>
      </c>
      <c r="S356" s="184">
        <v>0</v>
      </c>
      <c r="T356" s="185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6" t="s">
        <v>139</v>
      </c>
      <c r="AT356" s="186" t="s">
        <v>134</v>
      </c>
      <c r="AU356" s="186" t="s">
        <v>85</v>
      </c>
      <c r="AY356" s="18" t="s">
        <v>132</v>
      </c>
      <c r="BE356" s="187">
        <f>IF(N356="základní",J356,0)</f>
        <v>0</v>
      </c>
      <c r="BF356" s="187">
        <f>IF(N356="snížená",J356,0)</f>
        <v>0</v>
      </c>
      <c r="BG356" s="187">
        <f>IF(N356="zákl. přenesená",J356,0)</f>
        <v>0</v>
      </c>
      <c r="BH356" s="187">
        <f>IF(N356="sníž. přenesená",J356,0)</f>
        <v>0</v>
      </c>
      <c r="BI356" s="187">
        <f>IF(N356="nulová",J356,0)</f>
        <v>0</v>
      </c>
      <c r="BJ356" s="18" t="s">
        <v>83</v>
      </c>
      <c r="BK356" s="187">
        <f>ROUND(I356*H356,2)</f>
        <v>0</v>
      </c>
      <c r="BL356" s="18" t="s">
        <v>139</v>
      </c>
      <c r="BM356" s="186" t="s">
        <v>536</v>
      </c>
    </row>
    <row r="357" spans="1:65" s="2" customFormat="1" ht="11.25">
      <c r="A357" s="35"/>
      <c r="B357" s="36"/>
      <c r="C357" s="37"/>
      <c r="D357" s="188" t="s">
        <v>141</v>
      </c>
      <c r="E357" s="37"/>
      <c r="F357" s="189" t="s">
        <v>537</v>
      </c>
      <c r="G357" s="37"/>
      <c r="H357" s="37"/>
      <c r="I357" s="190"/>
      <c r="J357" s="37"/>
      <c r="K357" s="37"/>
      <c r="L357" s="40"/>
      <c r="M357" s="191"/>
      <c r="N357" s="192"/>
      <c r="O357" s="65"/>
      <c r="P357" s="65"/>
      <c r="Q357" s="65"/>
      <c r="R357" s="65"/>
      <c r="S357" s="65"/>
      <c r="T357" s="66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141</v>
      </c>
      <c r="AU357" s="18" t="s">
        <v>85</v>
      </c>
    </row>
    <row r="358" spans="1:65" s="13" customFormat="1" ht="11.25">
      <c r="B358" s="193"/>
      <c r="C358" s="194"/>
      <c r="D358" s="195" t="s">
        <v>143</v>
      </c>
      <c r="E358" s="196" t="s">
        <v>19</v>
      </c>
      <c r="F358" s="197" t="s">
        <v>538</v>
      </c>
      <c r="G358" s="194"/>
      <c r="H358" s="198">
        <v>8.141</v>
      </c>
      <c r="I358" s="199"/>
      <c r="J358" s="194"/>
      <c r="K358" s="194"/>
      <c r="L358" s="200"/>
      <c r="M358" s="201"/>
      <c r="N358" s="202"/>
      <c r="O358" s="202"/>
      <c r="P358" s="202"/>
      <c r="Q358" s="202"/>
      <c r="R358" s="202"/>
      <c r="S358" s="202"/>
      <c r="T358" s="203"/>
      <c r="AT358" s="204" t="s">
        <v>143</v>
      </c>
      <c r="AU358" s="204" t="s">
        <v>85</v>
      </c>
      <c r="AV358" s="13" t="s">
        <v>85</v>
      </c>
      <c r="AW358" s="13" t="s">
        <v>37</v>
      </c>
      <c r="AX358" s="13" t="s">
        <v>76</v>
      </c>
      <c r="AY358" s="204" t="s">
        <v>132</v>
      </c>
    </row>
    <row r="359" spans="1:65" s="14" customFormat="1" ht="11.25">
      <c r="B359" s="205"/>
      <c r="C359" s="206"/>
      <c r="D359" s="195" t="s">
        <v>143</v>
      </c>
      <c r="E359" s="207" t="s">
        <v>19</v>
      </c>
      <c r="F359" s="208" t="s">
        <v>145</v>
      </c>
      <c r="G359" s="206"/>
      <c r="H359" s="209">
        <v>8.141</v>
      </c>
      <c r="I359" s="210"/>
      <c r="J359" s="206"/>
      <c r="K359" s="206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143</v>
      </c>
      <c r="AU359" s="215" t="s">
        <v>85</v>
      </c>
      <c r="AV359" s="14" t="s">
        <v>139</v>
      </c>
      <c r="AW359" s="14" t="s">
        <v>37</v>
      </c>
      <c r="AX359" s="14" t="s">
        <v>83</v>
      </c>
      <c r="AY359" s="215" t="s">
        <v>132</v>
      </c>
    </row>
    <row r="360" spans="1:65" s="2" customFormat="1" ht="33" customHeight="1">
      <c r="A360" s="35"/>
      <c r="B360" s="36"/>
      <c r="C360" s="175" t="s">
        <v>539</v>
      </c>
      <c r="D360" s="175" t="s">
        <v>134</v>
      </c>
      <c r="E360" s="176" t="s">
        <v>540</v>
      </c>
      <c r="F360" s="177" t="s">
        <v>541</v>
      </c>
      <c r="G360" s="178" t="s">
        <v>200</v>
      </c>
      <c r="H360" s="179">
        <v>1.9139999999999999</v>
      </c>
      <c r="I360" s="180"/>
      <c r="J360" s="181">
        <f>ROUND(I360*H360,2)</f>
        <v>0</v>
      </c>
      <c r="K360" s="177" t="s">
        <v>138</v>
      </c>
      <c r="L360" s="40"/>
      <c r="M360" s="182" t="s">
        <v>19</v>
      </c>
      <c r="N360" s="183" t="s">
        <v>47</v>
      </c>
      <c r="O360" s="65"/>
      <c r="P360" s="184">
        <f>O360*H360</f>
        <v>0</v>
      </c>
      <c r="Q360" s="184">
        <v>1.02</v>
      </c>
      <c r="R360" s="184">
        <f>Q360*H360</f>
        <v>1.95228</v>
      </c>
      <c r="S360" s="184">
        <v>0</v>
      </c>
      <c r="T360" s="185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6" t="s">
        <v>139</v>
      </c>
      <c r="AT360" s="186" t="s">
        <v>134</v>
      </c>
      <c r="AU360" s="186" t="s">
        <v>85</v>
      </c>
      <c r="AY360" s="18" t="s">
        <v>132</v>
      </c>
      <c r="BE360" s="187">
        <f>IF(N360="základní",J360,0)</f>
        <v>0</v>
      </c>
      <c r="BF360" s="187">
        <f>IF(N360="snížená",J360,0)</f>
        <v>0</v>
      </c>
      <c r="BG360" s="187">
        <f>IF(N360="zákl. přenesená",J360,0)</f>
        <v>0</v>
      </c>
      <c r="BH360" s="187">
        <f>IF(N360="sníž. přenesená",J360,0)</f>
        <v>0</v>
      </c>
      <c r="BI360" s="187">
        <f>IF(N360="nulová",J360,0)</f>
        <v>0</v>
      </c>
      <c r="BJ360" s="18" t="s">
        <v>83</v>
      </c>
      <c r="BK360" s="187">
        <f>ROUND(I360*H360,2)</f>
        <v>0</v>
      </c>
      <c r="BL360" s="18" t="s">
        <v>139</v>
      </c>
      <c r="BM360" s="186" t="s">
        <v>542</v>
      </c>
    </row>
    <row r="361" spans="1:65" s="2" customFormat="1" ht="11.25">
      <c r="A361" s="35"/>
      <c r="B361" s="36"/>
      <c r="C361" s="37"/>
      <c r="D361" s="188" t="s">
        <v>141</v>
      </c>
      <c r="E361" s="37"/>
      <c r="F361" s="189" t="s">
        <v>543</v>
      </c>
      <c r="G361" s="37"/>
      <c r="H361" s="37"/>
      <c r="I361" s="190"/>
      <c r="J361" s="37"/>
      <c r="K361" s="37"/>
      <c r="L361" s="40"/>
      <c r="M361" s="191"/>
      <c r="N361" s="192"/>
      <c r="O361" s="65"/>
      <c r="P361" s="65"/>
      <c r="Q361" s="65"/>
      <c r="R361" s="65"/>
      <c r="S361" s="65"/>
      <c r="T361" s="66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141</v>
      </c>
      <c r="AU361" s="18" t="s">
        <v>85</v>
      </c>
    </row>
    <row r="362" spans="1:65" s="13" customFormat="1" ht="22.5">
      <c r="B362" s="193"/>
      <c r="C362" s="194"/>
      <c r="D362" s="195" t="s">
        <v>143</v>
      </c>
      <c r="E362" s="196" t="s">
        <v>19</v>
      </c>
      <c r="F362" s="197" t="s">
        <v>544</v>
      </c>
      <c r="G362" s="194"/>
      <c r="H362" s="198">
        <v>1.9139999999999999</v>
      </c>
      <c r="I362" s="199"/>
      <c r="J362" s="194"/>
      <c r="K362" s="194"/>
      <c r="L362" s="200"/>
      <c r="M362" s="201"/>
      <c r="N362" s="202"/>
      <c r="O362" s="202"/>
      <c r="P362" s="202"/>
      <c r="Q362" s="202"/>
      <c r="R362" s="202"/>
      <c r="S362" s="202"/>
      <c r="T362" s="203"/>
      <c r="AT362" s="204" t="s">
        <v>143</v>
      </c>
      <c r="AU362" s="204" t="s">
        <v>85</v>
      </c>
      <c r="AV362" s="13" t="s">
        <v>85</v>
      </c>
      <c r="AW362" s="13" t="s">
        <v>37</v>
      </c>
      <c r="AX362" s="13" t="s">
        <v>76</v>
      </c>
      <c r="AY362" s="204" t="s">
        <v>132</v>
      </c>
    </row>
    <row r="363" spans="1:65" s="14" customFormat="1" ht="11.25">
      <c r="B363" s="205"/>
      <c r="C363" s="206"/>
      <c r="D363" s="195" t="s">
        <v>143</v>
      </c>
      <c r="E363" s="207" t="s">
        <v>19</v>
      </c>
      <c r="F363" s="208" t="s">
        <v>145</v>
      </c>
      <c r="G363" s="206"/>
      <c r="H363" s="209">
        <v>1.9139999999999999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143</v>
      </c>
      <c r="AU363" s="215" t="s">
        <v>85</v>
      </c>
      <c r="AV363" s="14" t="s">
        <v>139</v>
      </c>
      <c r="AW363" s="14" t="s">
        <v>37</v>
      </c>
      <c r="AX363" s="14" t="s">
        <v>83</v>
      </c>
      <c r="AY363" s="215" t="s">
        <v>132</v>
      </c>
    </row>
    <row r="364" spans="1:65" s="2" customFormat="1" ht="44.25" customHeight="1">
      <c r="A364" s="35"/>
      <c r="B364" s="36"/>
      <c r="C364" s="175" t="s">
        <v>545</v>
      </c>
      <c r="D364" s="175" t="s">
        <v>134</v>
      </c>
      <c r="E364" s="176" t="s">
        <v>546</v>
      </c>
      <c r="F364" s="177" t="s">
        <v>547</v>
      </c>
      <c r="G364" s="178" t="s">
        <v>192</v>
      </c>
      <c r="H364" s="179">
        <v>121.55500000000001</v>
      </c>
      <c r="I364" s="180"/>
      <c r="J364" s="181">
        <f>ROUND(I364*H364,2)</f>
        <v>0</v>
      </c>
      <c r="K364" s="177" t="s">
        <v>138</v>
      </c>
      <c r="L364" s="40"/>
      <c r="M364" s="182" t="s">
        <v>19</v>
      </c>
      <c r="N364" s="183" t="s">
        <v>47</v>
      </c>
      <c r="O364" s="65"/>
      <c r="P364" s="184">
        <f>O364*H364</f>
        <v>0</v>
      </c>
      <c r="Q364" s="184">
        <v>6.6E-4</v>
      </c>
      <c r="R364" s="184">
        <f>Q364*H364</f>
        <v>8.02263E-2</v>
      </c>
      <c r="S364" s="184">
        <v>0</v>
      </c>
      <c r="T364" s="185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6" t="s">
        <v>139</v>
      </c>
      <c r="AT364" s="186" t="s">
        <v>134</v>
      </c>
      <c r="AU364" s="186" t="s">
        <v>85</v>
      </c>
      <c r="AY364" s="18" t="s">
        <v>132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18" t="s">
        <v>83</v>
      </c>
      <c r="BK364" s="187">
        <f>ROUND(I364*H364,2)</f>
        <v>0</v>
      </c>
      <c r="BL364" s="18" t="s">
        <v>139</v>
      </c>
      <c r="BM364" s="186" t="s">
        <v>548</v>
      </c>
    </row>
    <row r="365" spans="1:65" s="2" customFormat="1" ht="11.25">
      <c r="A365" s="35"/>
      <c r="B365" s="36"/>
      <c r="C365" s="37"/>
      <c r="D365" s="188" t="s">
        <v>141</v>
      </c>
      <c r="E365" s="37"/>
      <c r="F365" s="189" t="s">
        <v>549</v>
      </c>
      <c r="G365" s="37"/>
      <c r="H365" s="37"/>
      <c r="I365" s="190"/>
      <c r="J365" s="37"/>
      <c r="K365" s="37"/>
      <c r="L365" s="40"/>
      <c r="M365" s="191"/>
      <c r="N365" s="192"/>
      <c r="O365" s="65"/>
      <c r="P365" s="65"/>
      <c r="Q365" s="65"/>
      <c r="R365" s="65"/>
      <c r="S365" s="65"/>
      <c r="T365" s="66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8" t="s">
        <v>141</v>
      </c>
      <c r="AU365" s="18" t="s">
        <v>85</v>
      </c>
    </row>
    <row r="366" spans="1:65" s="13" customFormat="1" ht="22.5">
      <c r="B366" s="193"/>
      <c r="C366" s="194"/>
      <c r="D366" s="195" t="s">
        <v>143</v>
      </c>
      <c r="E366" s="196" t="s">
        <v>19</v>
      </c>
      <c r="F366" s="197" t="s">
        <v>550</v>
      </c>
      <c r="G366" s="194"/>
      <c r="H366" s="198">
        <v>121.55500000000001</v>
      </c>
      <c r="I366" s="199"/>
      <c r="J366" s="194"/>
      <c r="K366" s="194"/>
      <c r="L366" s="200"/>
      <c r="M366" s="201"/>
      <c r="N366" s="202"/>
      <c r="O366" s="202"/>
      <c r="P366" s="202"/>
      <c r="Q366" s="202"/>
      <c r="R366" s="202"/>
      <c r="S366" s="202"/>
      <c r="T366" s="203"/>
      <c r="AT366" s="204" t="s">
        <v>143</v>
      </c>
      <c r="AU366" s="204" t="s">
        <v>85</v>
      </c>
      <c r="AV366" s="13" t="s">
        <v>85</v>
      </c>
      <c r="AW366" s="13" t="s">
        <v>37</v>
      </c>
      <c r="AX366" s="13" t="s">
        <v>76</v>
      </c>
      <c r="AY366" s="204" t="s">
        <v>132</v>
      </c>
    </row>
    <row r="367" spans="1:65" s="14" customFormat="1" ht="11.25">
      <c r="B367" s="205"/>
      <c r="C367" s="206"/>
      <c r="D367" s="195" t="s">
        <v>143</v>
      </c>
      <c r="E367" s="207" t="s">
        <v>19</v>
      </c>
      <c r="F367" s="208" t="s">
        <v>145</v>
      </c>
      <c r="G367" s="206"/>
      <c r="H367" s="209">
        <v>121.55500000000001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143</v>
      </c>
      <c r="AU367" s="215" t="s">
        <v>85</v>
      </c>
      <c r="AV367" s="14" t="s">
        <v>139</v>
      </c>
      <c r="AW367" s="14" t="s">
        <v>37</v>
      </c>
      <c r="AX367" s="14" t="s">
        <v>83</v>
      </c>
      <c r="AY367" s="215" t="s">
        <v>132</v>
      </c>
    </row>
    <row r="368" spans="1:65" s="2" customFormat="1" ht="24.2" customHeight="1">
      <c r="A368" s="35"/>
      <c r="B368" s="36"/>
      <c r="C368" s="175" t="s">
        <v>551</v>
      </c>
      <c r="D368" s="175" t="s">
        <v>134</v>
      </c>
      <c r="E368" s="176" t="s">
        <v>552</v>
      </c>
      <c r="F368" s="177" t="s">
        <v>553</v>
      </c>
      <c r="G368" s="178" t="s">
        <v>215</v>
      </c>
      <c r="H368" s="179">
        <v>10</v>
      </c>
      <c r="I368" s="180"/>
      <c r="J368" s="181">
        <f>ROUND(I368*H368,2)</f>
        <v>0</v>
      </c>
      <c r="K368" s="177" t="s">
        <v>138</v>
      </c>
      <c r="L368" s="40"/>
      <c r="M368" s="182" t="s">
        <v>19</v>
      </c>
      <c r="N368" s="183" t="s">
        <v>47</v>
      </c>
      <c r="O368" s="65"/>
      <c r="P368" s="184">
        <f>O368*H368</f>
        <v>0</v>
      </c>
      <c r="Q368" s="184">
        <v>2.8240000000000001E-2</v>
      </c>
      <c r="R368" s="184">
        <f>Q368*H368</f>
        <v>0.28239999999999998</v>
      </c>
      <c r="S368" s="184">
        <v>0</v>
      </c>
      <c r="T368" s="185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6" t="s">
        <v>139</v>
      </c>
      <c r="AT368" s="186" t="s">
        <v>134</v>
      </c>
      <c r="AU368" s="186" t="s">
        <v>85</v>
      </c>
      <c r="AY368" s="18" t="s">
        <v>132</v>
      </c>
      <c r="BE368" s="187">
        <f>IF(N368="základní",J368,0)</f>
        <v>0</v>
      </c>
      <c r="BF368" s="187">
        <f>IF(N368="snížená",J368,0)</f>
        <v>0</v>
      </c>
      <c r="BG368" s="187">
        <f>IF(N368="zákl. přenesená",J368,0)</f>
        <v>0</v>
      </c>
      <c r="BH368" s="187">
        <f>IF(N368="sníž. přenesená",J368,0)</f>
        <v>0</v>
      </c>
      <c r="BI368" s="187">
        <f>IF(N368="nulová",J368,0)</f>
        <v>0</v>
      </c>
      <c r="BJ368" s="18" t="s">
        <v>83</v>
      </c>
      <c r="BK368" s="187">
        <f>ROUND(I368*H368,2)</f>
        <v>0</v>
      </c>
      <c r="BL368" s="18" t="s">
        <v>139</v>
      </c>
      <c r="BM368" s="186" t="s">
        <v>554</v>
      </c>
    </row>
    <row r="369" spans="1:65" s="2" customFormat="1" ht="11.25">
      <c r="A369" s="35"/>
      <c r="B369" s="36"/>
      <c r="C369" s="37"/>
      <c r="D369" s="188" t="s">
        <v>141</v>
      </c>
      <c r="E369" s="37"/>
      <c r="F369" s="189" t="s">
        <v>555</v>
      </c>
      <c r="G369" s="37"/>
      <c r="H369" s="37"/>
      <c r="I369" s="190"/>
      <c r="J369" s="37"/>
      <c r="K369" s="37"/>
      <c r="L369" s="40"/>
      <c r="M369" s="191"/>
      <c r="N369" s="192"/>
      <c r="O369" s="65"/>
      <c r="P369" s="65"/>
      <c r="Q369" s="65"/>
      <c r="R369" s="65"/>
      <c r="S369" s="65"/>
      <c r="T369" s="66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8" t="s">
        <v>141</v>
      </c>
      <c r="AU369" s="18" t="s">
        <v>85</v>
      </c>
    </row>
    <row r="370" spans="1:65" s="13" customFormat="1" ht="11.25">
      <c r="B370" s="193"/>
      <c r="C370" s="194"/>
      <c r="D370" s="195" t="s">
        <v>143</v>
      </c>
      <c r="E370" s="196" t="s">
        <v>19</v>
      </c>
      <c r="F370" s="197" t="s">
        <v>556</v>
      </c>
      <c r="G370" s="194"/>
      <c r="H370" s="198">
        <v>10</v>
      </c>
      <c r="I370" s="199"/>
      <c r="J370" s="194"/>
      <c r="K370" s="194"/>
      <c r="L370" s="200"/>
      <c r="M370" s="201"/>
      <c r="N370" s="202"/>
      <c r="O370" s="202"/>
      <c r="P370" s="202"/>
      <c r="Q370" s="202"/>
      <c r="R370" s="202"/>
      <c r="S370" s="202"/>
      <c r="T370" s="203"/>
      <c r="AT370" s="204" t="s">
        <v>143</v>
      </c>
      <c r="AU370" s="204" t="s">
        <v>85</v>
      </c>
      <c r="AV370" s="13" t="s">
        <v>85</v>
      </c>
      <c r="AW370" s="13" t="s">
        <v>37</v>
      </c>
      <c r="AX370" s="13" t="s">
        <v>76</v>
      </c>
      <c r="AY370" s="204" t="s">
        <v>132</v>
      </c>
    </row>
    <row r="371" spans="1:65" s="14" customFormat="1" ht="11.25">
      <c r="B371" s="205"/>
      <c r="C371" s="206"/>
      <c r="D371" s="195" t="s">
        <v>143</v>
      </c>
      <c r="E371" s="207" t="s">
        <v>19</v>
      </c>
      <c r="F371" s="208" t="s">
        <v>145</v>
      </c>
      <c r="G371" s="206"/>
      <c r="H371" s="209">
        <v>10</v>
      </c>
      <c r="I371" s="210"/>
      <c r="J371" s="206"/>
      <c r="K371" s="206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143</v>
      </c>
      <c r="AU371" s="215" t="s">
        <v>85</v>
      </c>
      <c r="AV371" s="14" t="s">
        <v>139</v>
      </c>
      <c r="AW371" s="14" t="s">
        <v>37</v>
      </c>
      <c r="AX371" s="14" t="s">
        <v>83</v>
      </c>
      <c r="AY371" s="215" t="s">
        <v>132</v>
      </c>
    </row>
    <row r="372" spans="1:65" s="2" customFormat="1" ht="37.9" customHeight="1">
      <c r="A372" s="35"/>
      <c r="B372" s="36"/>
      <c r="C372" s="175" t="s">
        <v>557</v>
      </c>
      <c r="D372" s="175" t="s">
        <v>134</v>
      </c>
      <c r="E372" s="176" t="s">
        <v>558</v>
      </c>
      <c r="F372" s="177" t="s">
        <v>559</v>
      </c>
      <c r="G372" s="178" t="s">
        <v>192</v>
      </c>
      <c r="H372" s="179">
        <v>121.55500000000001</v>
      </c>
      <c r="I372" s="180"/>
      <c r="J372" s="181">
        <f>ROUND(I372*H372,2)</f>
        <v>0</v>
      </c>
      <c r="K372" s="177" t="s">
        <v>138</v>
      </c>
      <c r="L372" s="40"/>
      <c r="M372" s="182" t="s">
        <v>19</v>
      </c>
      <c r="N372" s="183" t="s">
        <v>47</v>
      </c>
      <c r="O372" s="65"/>
      <c r="P372" s="184">
        <f>O372*H372</f>
        <v>0</v>
      </c>
      <c r="Q372" s="184">
        <v>1.0489999999999999E-2</v>
      </c>
      <c r="R372" s="184">
        <f>Q372*H372</f>
        <v>1.2751119499999999</v>
      </c>
      <c r="S372" s="184">
        <v>0</v>
      </c>
      <c r="T372" s="185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6" t="s">
        <v>139</v>
      </c>
      <c r="AT372" s="186" t="s">
        <v>134</v>
      </c>
      <c r="AU372" s="186" t="s">
        <v>85</v>
      </c>
      <c r="AY372" s="18" t="s">
        <v>132</v>
      </c>
      <c r="BE372" s="187">
        <f>IF(N372="základní",J372,0)</f>
        <v>0</v>
      </c>
      <c r="BF372" s="187">
        <f>IF(N372="snížená",J372,0)</f>
        <v>0</v>
      </c>
      <c r="BG372" s="187">
        <f>IF(N372="zákl. přenesená",J372,0)</f>
        <v>0</v>
      </c>
      <c r="BH372" s="187">
        <f>IF(N372="sníž. přenesená",J372,0)</f>
        <v>0</v>
      </c>
      <c r="BI372" s="187">
        <f>IF(N372="nulová",J372,0)</f>
        <v>0</v>
      </c>
      <c r="BJ372" s="18" t="s">
        <v>83</v>
      </c>
      <c r="BK372" s="187">
        <f>ROUND(I372*H372,2)</f>
        <v>0</v>
      </c>
      <c r="BL372" s="18" t="s">
        <v>139</v>
      </c>
      <c r="BM372" s="186" t="s">
        <v>560</v>
      </c>
    </row>
    <row r="373" spans="1:65" s="2" customFormat="1" ht="11.25">
      <c r="A373" s="35"/>
      <c r="B373" s="36"/>
      <c r="C373" s="37"/>
      <c r="D373" s="188" t="s">
        <v>141</v>
      </c>
      <c r="E373" s="37"/>
      <c r="F373" s="189" t="s">
        <v>561</v>
      </c>
      <c r="G373" s="37"/>
      <c r="H373" s="37"/>
      <c r="I373" s="190"/>
      <c r="J373" s="37"/>
      <c r="K373" s="37"/>
      <c r="L373" s="40"/>
      <c r="M373" s="191"/>
      <c r="N373" s="192"/>
      <c r="O373" s="65"/>
      <c r="P373" s="65"/>
      <c r="Q373" s="65"/>
      <c r="R373" s="65"/>
      <c r="S373" s="65"/>
      <c r="T373" s="66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141</v>
      </c>
      <c r="AU373" s="18" t="s">
        <v>85</v>
      </c>
    </row>
    <row r="374" spans="1:65" s="13" customFormat="1" ht="22.5">
      <c r="B374" s="193"/>
      <c r="C374" s="194"/>
      <c r="D374" s="195" t="s">
        <v>143</v>
      </c>
      <c r="E374" s="196" t="s">
        <v>19</v>
      </c>
      <c r="F374" s="197" t="s">
        <v>562</v>
      </c>
      <c r="G374" s="194"/>
      <c r="H374" s="198">
        <v>121.55500000000001</v>
      </c>
      <c r="I374" s="199"/>
      <c r="J374" s="194"/>
      <c r="K374" s="194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143</v>
      </c>
      <c r="AU374" s="204" t="s">
        <v>85</v>
      </c>
      <c r="AV374" s="13" t="s">
        <v>85</v>
      </c>
      <c r="AW374" s="13" t="s">
        <v>37</v>
      </c>
      <c r="AX374" s="13" t="s">
        <v>76</v>
      </c>
      <c r="AY374" s="204" t="s">
        <v>132</v>
      </c>
    </row>
    <row r="375" spans="1:65" s="14" customFormat="1" ht="11.25">
      <c r="B375" s="205"/>
      <c r="C375" s="206"/>
      <c r="D375" s="195" t="s">
        <v>143</v>
      </c>
      <c r="E375" s="207" t="s">
        <v>19</v>
      </c>
      <c r="F375" s="208" t="s">
        <v>145</v>
      </c>
      <c r="G375" s="206"/>
      <c r="H375" s="209">
        <v>121.55500000000001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143</v>
      </c>
      <c r="AU375" s="215" t="s">
        <v>85</v>
      </c>
      <c r="AV375" s="14" t="s">
        <v>139</v>
      </c>
      <c r="AW375" s="14" t="s">
        <v>37</v>
      </c>
      <c r="AX375" s="14" t="s">
        <v>83</v>
      </c>
      <c r="AY375" s="215" t="s">
        <v>132</v>
      </c>
    </row>
    <row r="376" spans="1:65" s="2" customFormat="1" ht="24.2" customHeight="1">
      <c r="A376" s="35"/>
      <c r="B376" s="36"/>
      <c r="C376" s="175" t="s">
        <v>563</v>
      </c>
      <c r="D376" s="175" t="s">
        <v>134</v>
      </c>
      <c r="E376" s="176" t="s">
        <v>564</v>
      </c>
      <c r="F376" s="177" t="s">
        <v>565</v>
      </c>
      <c r="G376" s="178" t="s">
        <v>208</v>
      </c>
      <c r="H376" s="179">
        <v>121</v>
      </c>
      <c r="I376" s="180"/>
      <c r="J376" s="181">
        <f>ROUND(I376*H376,2)</f>
        <v>0</v>
      </c>
      <c r="K376" s="177" t="s">
        <v>138</v>
      </c>
      <c r="L376" s="40"/>
      <c r="M376" s="182" t="s">
        <v>19</v>
      </c>
      <c r="N376" s="183" t="s">
        <v>47</v>
      </c>
      <c r="O376" s="65"/>
      <c r="P376" s="184">
        <f>O376*H376</f>
        <v>0</v>
      </c>
      <c r="Q376" s="184">
        <v>1.298E-2</v>
      </c>
      <c r="R376" s="184">
        <f>Q376*H376</f>
        <v>1.5705800000000001</v>
      </c>
      <c r="S376" s="184">
        <v>0</v>
      </c>
      <c r="T376" s="185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6" t="s">
        <v>139</v>
      </c>
      <c r="AT376" s="186" t="s">
        <v>134</v>
      </c>
      <c r="AU376" s="186" t="s">
        <v>85</v>
      </c>
      <c r="AY376" s="18" t="s">
        <v>132</v>
      </c>
      <c r="BE376" s="187">
        <f>IF(N376="základní",J376,0)</f>
        <v>0</v>
      </c>
      <c r="BF376" s="187">
        <f>IF(N376="snížená",J376,0)</f>
        <v>0</v>
      </c>
      <c r="BG376" s="187">
        <f>IF(N376="zákl. přenesená",J376,0)</f>
        <v>0</v>
      </c>
      <c r="BH376" s="187">
        <f>IF(N376="sníž. přenesená",J376,0)</f>
        <v>0</v>
      </c>
      <c r="BI376" s="187">
        <f>IF(N376="nulová",J376,0)</f>
        <v>0</v>
      </c>
      <c r="BJ376" s="18" t="s">
        <v>83</v>
      </c>
      <c r="BK376" s="187">
        <f>ROUND(I376*H376,2)</f>
        <v>0</v>
      </c>
      <c r="BL376" s="18" t="s">
        <v>139</v>
      </c>
      <c r="BM376" s="186" t="s">
        <v>566</v>
      </c>
    </row>
    <row r="377" spans="1:65" s="2" customFormat="1" ht="11.25">
      <c r="A377" s="35"/>
      <c r="B377" s="36"/>
      <c r="C377" s="37"/>
      <c r="D377" s="188" t="s">
        <v>141</v>
      </c>
      <c r="E377" s="37"/>
      <c r="F377" s="189" t="s">
        <v>567</v>
      </c>
      <c r="G377" s="37"/>
      <c r="H377" s="37"/>
      <c r="I377" s="190"/>
      <c r="J377" s="37"/>
      <c r="K377" s="37"/>
      <c r="L377" s="40"/>
      <c r="M377" s="191"/>
      <c r="N377" s="192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141</v>
      </c>
      <c r="AU377" s="18" t="s">
        <v>85</v>
      </c>
    </row>
    <row r="378" spans="1:65" s="13" customFormat="1" ht="11.25">
      <c r="B378" s="193"/>
      <c r="C378" s="194"/>
      <c r="D378" s="195" t="s">
        <v>143</v>
      </c>
      <c r="E378" s="196" t="s">
        <v>19</v>
      </c>
      <c r="F378" s="197" t="s">
        <v>568</v>
      </c>
      <c r="G378" s="194"/>
      <c r="H378" s="198">
        <v>121</v>
      </c>
      <c r="I378" s="199"/>
      <c r="J378" s="194"/>
      <c r="K378" s="194"/>
      <c r="L378" s="200"/>
      <c r="M378" s="201"/>
      <c r="N378" s="202"/>
      <c r="O378" s="202"/>
      <c r="P378" s="202"/>
      <c r="Q378" s="202"/>
      <c r="R378" s="202"/>
      <c r="S378" s="202"/>
      <c r="T378" s="203"/>
      <c r="AT378" s="204" t="s">
        <v>143</v>
      </c>
      <c r="AU378" s="204" t="s">
        <v>85</v>
      </c>
      <c r="AV378" s="13" t="s">
        <v>85</v>
      </c>
      <c r="AW378" s="13" t="s">
        <v>37</v>
      </c>
      <c r="AX378" s="13" t="s">
        <v>76</v>
      </c>
      <c r="AY378" s="204" t="s">
        <v>132</v>
      </c>
    </row>
    <row r="379" spans="1:65" s="14" customFormat="1" ht="11.25">
      <c r="B379" s="205"/>
      <c r="C379" s="206"/>
      <c r="D379" s="195" t="s">
        <v>143</v>
      </c>
      <c r="E379" s="207" t="s">
        <v>19</v>
      </c>
      <c r="F379" s="208" t="s">
        <v>145</v>
      </c>
      <c r="G379" s="206"/>
      <c r="H379" s="209">
        <v>121</v>
      </c>
      <c r="I379" s="210"/>
      <c r="J379" s="206"/>
      <c r="K379" s="206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143</v>
      </c>
      <c r="AU379" s="215" t="s">
        <v>85</v>
      </c>
      <c r="AV379" s="14" t="s">
        <v>139</v>
      </c>
      <c r="AW379" s="14" t="s">
        <v>37</v>
      </c>
      <c r="AX379" s="14" t="s">
        <v>83</v>
      </c>
      <c r="AY379" s="215" t="s">
        <v>132</v>
      </c>
    </row>
    <row r="380" spans="1:65" s="2" customFormat="1" ht="24.2" customHeight="1">
      <c r="A380" s="35"/>
      <c r="B380" s="36"/>
      <c r="C380" s="175" t="s">
        <v>569</v>
      </c>
      <c r="D380" s="175" t="s">
        <v>134</v>
      </c>
      <c r="E380" s="176" t="s">
        <v>570</v>
      </c>
      <c r="F380" s="177" t="s">
        <v>571</v>
      </c>
      <c r="G380" s="178" t="s">
        <v>208</v>
      </c>
      <c r="H380" s="179">
        <v>121</v>
      </c>
      <c r="I380" s="180"/>
      <c r="J380" s="181">
        <f>ROUND(I380*H380,2)</f>
        <v>0</v>
      </c>
      <c r="K380" s="177" t="s">
        <v>138</v>
      </c>
      <c r="L380" s="40"/>
      <c r="M380" s="182" t="s">
        <v>19</v>
      </c>
      <c r="N380" s="183" t="s">
        <v>47</v>
      </c>
      <c r="O380" s="65"/>
      <c r="P380" s="184">
        <f>O380*H380</f>
        <v>0</v>
      </c>
      <c r="Q380" s="184">
        <v>1.1000000000000001E-3</v>
      </c>
      <c r="R380" s="184">
        <f>Q380*H380</f>
        <v>0.1331</v>
      </c>
      <c r="S380" s="184">
        <v>0</v>
      </c>
      <c r="T380" s="185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6" t="s">
        <v>139</v>
      </c>
      <c r="AT380" s="186" t="s">
        <v>134</v>
      </c>
      <c r="AU380" s="186" t="s">
        <v>85</v>
      </c>
      <c r="AY380" s="18" t="s">
        <v>132</v>
      </c>
      <c r="BE380" s="187">
        <f>IF(N380="základní",J380,0)</f>
        <v>0</v>
      </c>
      <c r="BF380" s="187">
        <f>IF(N380="snížená",J380,0)</f>
        <v>0</v>
      </c>
      <c r="BG380" s="187">
        <f>IF(N380="zákl. přenesená",J380,0)</f>
        <v>0</v>
      </c>
      <c r="BH380" s="187">
        <f>IF(N380="sníž. přenesená",J380,0)</f>
        <v>0</v>
      </c>
      <c r="BI380" s="187">
        <f>IF(N380="nulová",J380,0)</f>
        <v>0</v>
      </c>
      <c r="BJ380" s="18" t="s">
        <v>83</v>
      </c>
      <c r="BK380" s="187">
        <f>ROUND(I380*H380,2)</f>
        <v>0</v>
      </c>
      <c r="BL380" s="18" t="s">
        <v>139</v>
      </c>
      <c r="BM380" s="186" t="s">
        <v>572</v>
      </c>
    </row>
    <row r="381" spans="1:65" s="2" customFormat="1" ht="11.25">
      <c r="A381" s="35"/>
      <c r="B381" s="36"/>
      <c r="C381" s="37"/>
      <c r="D381" s="188" t="s">
        <v>141</v>
      </c>
      <c r="E381" s="37"/>
      <c r="F381" s="189" t="s">
        <v>573</v>
      </c>
      <c r="G381" s="37"/>
      <c r="H381" s="37"/>
      <c r="I381" s="190"/>
      <c r="J381" s="37"/>
      <c r="K381" s="37"/>
      <c r="L381" s="40"/>
      <c r="M381" s="191"/>
      <c r="N381" s="192"/>
      <c r="O381" s="65"/>
      <c r="P381" s="65"/>
      <c r="Q381" s="65"/>
      <c r="R381" s="65"/>
      <c r="S381" s="65"/>
      <c r="T381" s="66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8" t="s">
        <v>141</v>
      </c>
      <c r="AU381" s="18" t="s">
        <v>85</v>
      </c>
    </row>
    <row r="382" spans="1:65" s="2" customFormat="1" ht="49.15" customHeight="1">
      <c r="A382" s="35"/>
      <c r="B382" s="36"/>
      <c r="C382" s="175" t="s">
        <v>574</v>
      </c>
      <c r="D382" s="175" t="s">
        <v>134</v>
      </c>
      <c r="E382" s="176" t="s">
        <v>575</v>
      </c>
      <c r="F382" s="177" t="s">
        <v>576</v>
      </c>
      <c r="G382" s="178" t="s">
        <v>155</v>
      </c>
      <c r="H382" s="179">
        <v>3.85</v>
      </c>
      <c r="I382" s="180"/>
      <c r="J382" s="181">
        <f>ROUND(I382*H382,2)</f>
        <v>0</v>
      </c>
      <c r="K382" s="177" t="s">
        <v>138</v>
      </c>
      <c r="L382" s="40"/>
      <c r="M382" s="182" t="s">
        <v>19</v>
      </c>
      <c r="N382" s="183" t="s">
        <v>47</v>
      </c>
      <c r="O382" s="65"/>
      <c r="P382" s="184">
        <f>O382*H382</f>
        <v>0</v>
      </c>
      <c r="Q382" s="184">
        <v>2</v>
      </c>
      <c r="R382" s="184">
        <f>Q382*H382</f>
        <v>7.7</v>
      </c>
      <c r="S382" s="184">
        <v>0</v>
      </c>
      <c r="T382" s="185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6" t="s">
        <v>139</v>
      </c>
      <c r="AT382" s="186" t="s">
        <v>134</v>
      </c>
      <c r="AU382" s="186" t="s">
        <v>85</v>
      </c>
      <c r="AY382" s="18" t="s">
        <v>132</v>
      </c>
      <c r="BE382" s="187">
        <f>IF(N382="základní",J382,0)</f>
        <v>0</v>
      </c>
      <c r="BF382" s="187">
        <f>IF(N382="snížená",J382,0)</f>
        <v>0</v>
      </c>
      <c r="BG382" s="187">
        <f>IF(N382="zákl. přenesená",J382,0)</f>
        <v>0</v>
      </c>
      <c r="BH382" s="187">
        <f>IF(N382="sníž. přenesená",J382,0)</f>
        <v>0</v>
      </c>
      <c r="BI382" s="187">
        <f>IF(N382="nulová",J382,0)</f>
        <v>0</v>
      </c>
      <c r="BJ382" s="18" t="s">
        <v>83</v>
      </c>
      <c r="BK382" s="187">
        <f>ROUND(I382*H382,2)</f>
        <v>0</v>
      </c>
      <c r="BL382" s="18" t="s">
        <v>139</v>
      </c>
      <c r="BM382" s="186" t="s">
        <v>577</v>
      </c>
    </row>
    <row r="383" spans="1:65" s="2" customFormat="1" ht="11.25">
      <c r="A383" s="35"/>
      <c r="B383" s="36"/>
      <c r="C383" s="37"/>
      <c r="D383" s="188" t="s">
        <v>141</v>
      </c>
      <c r="E383" s="37"/>
      <c r="F383" s="189" t="s">
        <v>578</v>
      </c>
      <c r="G383" s="37"/>
      <c r="H383" s="37"/>
      <c r="I383" s="190"/>
      <c r="J383" s="37"/>
      <c r="K383" s="37"/>
      <c r="L383" s="40"/>
      <c r="M383" s="191"/>
      <c r="N383" s="192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141</v>
      </c>
      <c r="AU383" s="18" t="s">
        <v>85</v>
      </c>
    </row>
    <row r="384" spans="1:65" s="13" customFormat="1" ht="22.5">
      <c r="B384" s="193"/>
      <c r="C384" s="194"/>
      <c r="D384" s="195" t="s">
        <v>143</v>
      </c>
      <c r="E384" s="196" t="s">
        <v>19</v>
      </c>
      <c r="F384" s="197" t="s">
        <v>579</v>
      </c>
      <c r="G384" s="194"/>
      <c r="H384" s="198">
        <v>3.85</v>
      </c>
      <c r="I384" s="199"/>
      <c r="J384" s="194"/>
      <c r="K384" s="194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143</v>
      </c>
      <c r="AU384" s="204" t="s">
        <v>85</v>
      </c>
      <c r="AV384" s="13" t="s">
        <v>85</v>
      </c>
      <c r="AW384" s="13" t="s">
        <v>37</v>
      </c>
      <c r="AX384" s="13" t="s">
        <v>76</v>
      </c>
      <c r="AY384" s="204" t="s">
        <v>132</v>
      </c>
    </row>
    <row r="385" spans="1:65" s="14" customFormat="1" ht="11.25">
      <c r="B385" s="205"/>
      <c r="C385" s="206"/>
      <c r="D385" s="195" t="s">
        <v>143</v>
      </c>
      <c r="E385" s="207" t="s">
        <v>19</v>
      </c>
      <c r="F385" s="208" t="s">
        <v>145</v>
      </c>
      <c r="G385" s="206"/>
      <c r="H385" s="209">
        <v>3.85</v>
      </c>
      <c r="I385" s="210"/>
      <c r="J385" s="206"/>
      <c r="K385" s="206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143</v>
      </c>
      <c r="AU385" s="215" t="s">
        <v>85</v>
      </c>
      <c r="AV385" s="14" t="s">
        <v>139</v>
      </c>
      <c r="AW385" s="14" t="s">
        <v>37</v>
      </c>
      <c r="AX385" s="14" t="s">
        <v>83</v>
      </c>
      <c r="AY385" s="215" t="s">
        <v>132</v>
      </c>
    </row>
    <row r="386" spans="1:65" s="2" customFormat="1" ht="37.9" customHeight="1">
      <c r="A386" s="35"/>
      <c r="B386" s="36"/>
      <c r="C386" s="175" t="s">
        <v>580</v>
      </c>
      <c r="D386" s="175" t="s">
        <v>134</v>
      </c>
      <c r="E386" s="176" t="s">
        <v>581</v>
      </c>
      <c r="F386" s="177" t="s">
        <v>582</v>
      </c>
      <c r="G386" s="178" t="s">
        <v>155</v>
      </c>
      <c r="H386" s="179">
        <v>20.503</v>
      </c>
      <c r="I386" s="180"/>
      <c r="J386" s="181">
        <f>ROUND(I386*H386,2)</f>
        <v>0</v>
      </c>
      <c r="K386" s="177" t="s">
        <v>138</v>
      </c>
      <c r="L386" s="40"/>
      <c r="M386" s="182" t="s">
        <v>19</v>
      </c>
      <c r="N386" s="183" t="s">
        <v>47</v>
      </c>
      <c r="O386" s="65"/>
      <c r="P386" s="184">
        <f>O386*H386</f>
        <v>0</v>
      </c>
      <c r="Q386" s="184">
        <v>2.49255</v>
      </c>
      <c r="R386" s="184">
        <f>Q386*H386</f>
        <v>51.104752650000002</v>
      </c>
      <c r="S386" s="184">
        <v>0</v>
      </c>
      <c r="T386" s="185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6" t="s">
        <v>139</v>
      </c>
      <c r="AT386" s="186" t="s">
        <v>134</v>
      </c>
      <c r="AU386" s="186" t="s">
        <v>85</v>
      </c>
      <c r="AY386" s="18" t="s">
        <v>132</v>
      </c>
      <c r="BE386" s="187">
        <f>IF(N386="základní",J386,0)</f>
        <v>0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8" t="s">
        <v>83</v>
      </c>
      <c r="BK386" s="187">
        <f>ROUND(I386*H386,2)</f>
        <v>0</v>
      </c>
      <c r="BL386" s="18" t="s">
        <v>139</v>
      </c>
      <c r="BM386" s="186" t="s">
        <v>583</v>
      </c>
    </row>
    <row r="387" spans="1:65" s="2" customFormat="1" ht="11.25">
      <c r="A387" s="35"/>
      <c r="B387" s="36"/>
      <c r="C387" s="37"/>
      <c r="D387" s="188" t="s">
        <v>141</v>
      </c>
      <c r="E387" s="37"/>
      <c r="F387" s="189" t="s">
        <v>584</v>
      </c>
      <c r="G387" s="37"/>
      <c r="H387" s="37"/>
      <c r="I387" s="190"/>
      <c r="J387" s="37"/>
      <c r="K387" s="37"/>
      <c r="L387" s="40"/>
      <c r="M387" s="191"/>
      <c r="N387" s="192"/>
      <c r="O387" s="65"/>
      <c r="P387" s="65"/>
      <c r="Q387" s="65"/>
      <c r="R387" s="65"/>
      <c r="S387" s="65"/>
      <c r="T387" s="66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T387" s="18" t="s">
        <v>141</v>
      </c>
      <c r="AU387" s="18" t="s">
        <v>85</v>
      </c>
    </row>
    <row r="388" spans="1:65" s="13" customFormat="1" ht="22.5">
      <c r="B388" s="193"/>
      <c r="C388" s="194"/>
      <c r="D388" s="195" t="s">
        <v>143</v>
      </c>
      <c r="E388" s="196" t="s">
        <v>19</v>
      </c>
      <c r="F388" s="197" t="s">
        <v>585</v>
      </c>
      <c r="G388" s="194"/>
      <c r="H388" s="198">
        <v>6.5419999999999998</v>
      </c>
      <c r="I388" s="199"/>
      <c r="J388" s="194"/>
      <c r="K388" s="194"/>
      <c r="L388" s="200"/>
      <c r="M388" s="201"/>
      <c r="N388" s="202"/>
      <c r="O388" s="202"/>
      <c r="P388" s="202"/>
      <c r="Q388" s="202"/>
      <c r="R388" s="202"/>
      <c r="S388" s="202"/>
      <c r="T388" s="203"/>
      <c r="AT388" s="204" t="s">
        <v>143</v>
      </c>
      <c r="AU388" s="204" t="s">
        <v>85</v>
      </c>
      <c r="AV388" s="13" t="s">
        <v>85</v>
      </c>
      <c r="AW388" s="13" t="s">
        <v>37</v>
      </c>
      <c r="AX388" s="13" t="s">
        <v>76</v>
      </c>
      <c r="AY388" s="204" t="s">
        <v>132</v>
      </c>
    </row>
    <row r="389" spans="1:65" s="13" customFormat="1" ht="22.5">
      <c r="B389" s="193"/>
      <c r="C389" s="194"/>
      <c r="D389" s="195" t="s">
        <v>143</v>
      </c>
      <c r="E389" s="196" t="s">
        <v>19</v>
      </c>
      <c r="F389" s="197" t="s">
        <v>586</v>
      </c>
      <c r="G389" s="194"/>
      <c r="H389" s="198">
        <v>13.961</v>
      </c>
      <c r="I389" s="199"/>
      <c r="J389" s="194"/>
      <c r="K389" s="194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143</v>
      </c>
      <c r="AU389" s="204" t="s">
        <v>85</v>
      </c>
      <c r="AV389" s="13" t="s">
        <v>85</v>
      </c>
      <c r="AW389" s="13" t="s">
        <v>37</v>
      </c>
      <c r="AX389" s="13" t="s">
        <v>76</v>
      </c>
      <c r="AY389" s="204" t="s">
        <v>132</v>
      </c>
    </row>
    <row r="390" spans="1:65" s="14" customFormat="1" ht="11.25">
      <c r="B390" s="205"/>
      <c r="C390" s="206"/>
      <c r="D390" s="195" t="s">
        <v>143</v>
      </c>
      <c r="E390" s="207" t="s">
        <v>19</v>
      </c>
      <c r="F390" s="208" t="s">
        <v>145</v>
      </c>
      <c r="G390" s="206"/>
      <c r="H390" s="209">
        <v>20.503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143</v>
      </c>
      <c r="AU390" s="215" t="s">
        <v>85</v>
      </c>
      <c r="AV390" s="14" t="s">
        <v>139</v>
      </c>
      <c r="AW390" s="14" t="s">
        <v>37</v>
      </c>
      <c r="AX390" s="14" t="s">
        <v>83</v>
      </c>
      <c r="AY390" s="215" t="s">
        <v>132</v>
      </c>
    </row>
    <row r="391" spans="1:65" s="2" customFormat="1" ht="33" customHeight="1">
      <c r="A391" s="35"/>
      <c r="B391" s="36"/>
      <c r="C391" s="175" t="s">
        <v>587</v>
      </c>
      <c r="D391" s="175" t="s">
        <v>134</v>
      </c>
      <c r="E391" s="176" t="s">
        <v>588</v>
      </c>
      <c r="F391" s="177" t="s">
        <v>589</v>
      </c>
      <c r="G391" s="178" t="s">
        <v>155</v>
      </c>
      <c r="H391" s="179">
        <v>4.2</v>
      </c>
      <c r="I391" s="180"/>
      <c r="J391" s="181">
        <f>ROUND(I391*H391,2)</f>
        <v>0</v>
      </c>
      <c r="K391" s="177" t="s">
        <v>138</v>
      </c>
      <c r="L391" s="40"/>
      <c r="M391" s="182" t="s">
        <v>19</v>
      </c>
      <c r="N391" s="183" t="s">
        <v>47</v>
      </c>
      <c r="O391" s="65"/>
      <c r="P391" s="184">
        <f>O391*H391</f>
        <v>0</v>
      </c>
      <c r="Q391" s="184">
        <v>2.3456999999999999</v>
      </c>
      <c r="R391" s="184">
        <f>Q391*H391</f>
        <v>9.8519400000000008</v>
      </c>
      <c r="S391" s="184">
        <v>0</v>
      </c>
      <c r="T391" s="185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6" t="s">
        <v>139</v>
      </c>
      <c r="AT391" s="186" t="s">
        <v>134</v>
      </c>
      <c r="AU391" s="186" t="s">
        <v>85</v>
      </c>
      <c r="AY391" s="18" t="s">
        <v>132</v>
      </c>
      <c r="BE391" s="187">
        <f>IF(N391="základní",J391,0)</f>
        <v>0</v>
      </c>
      <c r="BF391" s="187">
        <f>IF(N391="snížená",J391,0)</f>
        <v>0</v>
      </c>
      <c r="BG391" s="187">
        <f>IF(N391="zákl. přenesená",J391,0)</f>
        <v>0</v>
      </c>
      <c r="BH391" s="187">
        <f>IF(N391="sníž. přenesená",J391,0)</f>
        <v>0</v>
      </c>
      <c r="BI391" s="187">
        <f>IF(N391="nulová",J391,0)</f>
        <v>0</v>
      </c>
      <c r="BJ391" s="18" t="s">
        <v>83</v>
      </c>
      <c r="BK391" s="187">
        <f>ROUND(I391*H391,2)</f>
        <v>0</v>
      </c>
      <c r="BL391" s="18" t="s">
        <v>139</v>
      </c>
      <c r="BM391" s="186" t="s">
        <v>590</v>
      </c>
    </row>
    <row r="392" spans="1:65" s="2" customFormat="1" ht="11.25">
      <c r="A392" s="35"/>
      <c r="B392" s="36"/>
      <c r="C392" s="37"/>
      <c r="D392" s="188" t="s">
        <v>141</v>
      </c>
      <c r="E392" s="37"/>
      <c r="F392" s="189" t="s">
        <v>591</v>
      </c>
      <c r="G392" s="37"/>
      <c r="H392" s="37"/>
      <c r="I392" s="190"/>
      <c r="J392" s="37"/>
      <c r="K392" s="37"/>
      <c r="L392" s="40"/>
      <c r="M392" s="191"/>
      <c r="N392" s="192"/>
      <c r="O392" s="65"/>
      <c r="P392" s="65"/>
      <c r="Q392" s="65"/>
      <c r="R392" s="65"/>
      <c r="S392" s="65"/>
      <c r="T392" s="66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141</v>
      </c>
      <c r="AU392" s="18" t="s">
        <v>85</v>
      </c>
    </row>
    <row r="393" spans="1:65" s="15" customFormat="1" ht="22.5">
      <c r="B393" s="216"/>
      <c r="C393" s="217"/>
      <c r="D393" s="195" t="s">
        <v>143</v>
      </c>
      <c r="E393" s="218" t="s">
        <v>19</v>
      </c>
      <c r="F393" s="219" t="s">
        <v>592</v>
      </c>
      <c r="G393" s="217"/>
      <c r="H393" s="218" t="s">
        <v>19</v>
      </c>
      <c r="I393" s="220"/>
      <c r="J393" s="217"/>
      <c r="K393" s="217"/>
      <c r="L393" s="221"/>
      <c r="M393" s="222"/>
      <c r="N393" s="223"/>
      <c r="O393" s="223"/>
      <c r="P393" s="223"/>
      <c r="Q393" s="223"/>
      <c r="R393" s="223"/>
      <c r="S393" s="223"/>
      <c r="T393" s="224"/>
      <c r="AT393" s="225" t="s">
        <v>143</v>
      </c>
      <c r="AU393" s="225" t="s">
        <v>85</v>
      </c>
      <c r="AV393" s="15" t="s">
        <v>83</v>
      </c>
      <c r="AW393" s="15" t="s">
        <v>37</v>
      </c>
      <c r="AX393" s="15" t="s">
        <v>76</v>
      </c>
      <c r="AY393" s="225" t="s">
        <v>132</v>
      </c>
    </row>
    <row r="394" spans="1:65" s="13" customFormat="1" ht="11.25">
      <c r="B394" s="193"/>
      <c r="C394" s="194"/>
      <c r="D394" s="195" t="s">
        <v>143</v>
      </c>
      <c r="E394" s="196" t="s">
        <v>19</v>
      </c>
      <c r="F394" s="197" t="s">
        <v>593</v>
      </c>
      <c r="G394" s="194"/>
      <c r="H394" s="198">
        <v>4.2</v>
      </c>
      <c r="I394" s="199"/>
      <c r="J394" s="194"/>
      <c r="K394" s="194"/>
      <c r="L394" s="200"/>
      <c r="M394" s="201"/>
      <c r="N394" s="202"/>
      <c r="O394" s="202"/>
      <c r="P394" s="202"/>
      <c r="Q394" s="202"/>
      <c r="R394" s="202"/>
      <c r="S394" s="202"/>
      <c r="T394" s="203"/>
      <c r="AT394" s="204" t="s">
        <v>143</v>
      </c>
      <c r="AU394" s="204" t="s">
        <v>85</v>
      </c>
      <c r="AV394" s="13" t="s">
        <v>85</v>
      </c>
      <c r="AW394" s="13" t="s">
        <v>37</v>
      </c>
      <c r="AX394" s="13" t="s">
        <v>76</v>
      </c>
      <c r="AY394" s="204" t="s">
        <v>132</v>
      </c>
    </row>
    <row r="395" spans="1:65" s="14" customFormat="1" ht="11.25">
      <c r="B395" s="205"/>
      <c r="C395" s="206"/>
      <c r="D395" s="195" t="s">
        <v>143</v>
      </c>
      <c r="E395" s="207" t="s">
        <v>19</v>
      </c>
      <c r="F395" s="208" t="s">
        <v>145</v>
      </c>
      <c r="G395" s="206"/>
      <c r="H395" s="209">
        <v>4.2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143</v>
      </c>
      <c r="AU395" s="215" t="s">
        <v>85</v>
      </c>
      <c r="AV395" s="14" t="s">
        <v>139</v>
      </c>
      <c r="AW395" s="14" t="s">
        <v>37</v>
      </c>
      <c r="AX395" s="14" t="s">
        <v>83</v>
      </c>
      <c r="AY395" s="215" t="s">
        <v>132</v>
      </c>
    </row>
    <row r="396" spans="1:65" s="2" customFormat="1" ht="49.15" customHeight="1">
      <c r="A396" s="35"/>
      <c r="B396" s="36"/>
      <c r="C396" s="175" t="s">
        <v>594</v>
      </c>
      <c r="D396" s="175" t="s">
        <v>134</v>
      </c>
      <c r="E396" s="176" t="s">
        <v>595</v>
      </c>
      <c r="F396" s="177" t="s">
        <v>596</v>
      </c>
      <c r="G396" s="178" t="s">
        <v>155</v>
      </c>
      <c r="H396" s="179">
        <v>32.125</v>
      </c>
      <c r="I396" s="180"/>
      <c r="J396" s="181">
        <f>ROUND(I396*H396,2)</f>
        <v>0</v>
      </c>
      <c r="K396" s="177" t="s">
        <v>138</v>
      </c>
      <c r="L396" s="40"/>
      <c r="M396" s="182" t="s">
        <v>19</v>
      </c>
      <c r="N396" s="183" t="s">
        <v>47</v>
      </c>
      <c r="O396" s="65"/>
      <c r="P396" s="184">
        <f>O396*H396</f>
        <v>0</v>
      </c>
      <c r="Q396" s="184">
        <v>2.21</v>
      </c>
      <c r="R396" s="184">
        <f>Q396*H396</f>
        <v>70.996250000000003</v>
      </c>
      <c r="S396" s="184">
        <v>0</v>
      </c>
      <c r="T396" s="185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6" t="s">
        <v>139</v>
      </c>
      <c r="AT396" s="186" t="s">
        <v>134</v>
      </c>
      <c r="AU396" s="186" t="s">
        <v>85</v>
      </c>
      <c r="AY396" s="18" t="s">
        <v>132</v>
      </c>
      <c r="BE396" s="187">
        <f>IF(N396="základní",J396,0)</f>
        <v>0</v>
      </c>
      <c r="BF396" s="187">
        <f>IF(N396="snížená",J396,0)</f>
        <v>0</v>
      </c>
      <c r="BG396" s="187">
        <f>IF(N396="zákl. přenesená",J396,0)</f>
        <v>0</v>
      </c>
      <c r="BH396" s="187">
        <f>IF(N396="sníž. přenesená",J396,0)</f>
        <v>0</v>
      </c>
      <c r="BI396" s="187">
        <f>IF(N396="nulová",J396,0)</f>
        <v>0</v>
      </c>
      <c r="BJ396" s="18" t="s">
        <v>83</v>
      </c>
      <c r="BK396" s="187">
        <f>ROUND(I396*H396,2)</f>
        <v>0</v>
      </c>
      <c r="BL396" s="18" t="s">
        <v>139</v>
      </c>
      <c r="BM396" s="186" t="s">
        <v>597</v>
      </c>
    </row>
    <row r="397" spans="1:65" s="2" customFormat="1" ht="11.25">
      <c r="A397" s="35"/>
      <c r="B397" s="36"/>
      <c r="C397" s="37"/>
      <c r="D397" s="188" t="s">
        <v>141</v>
      </c>
      <c r="E397" s="37"/>
      <c r="F397" s="189" t="s">
        <v>598</v>
      </c>
      <c r="G397" s="37"/>
      <c r="H397" s="37"/>
      <c r="I397" s="190"/>
      <c r="J397" s="37"/>
      <c r="K397" s="37"/>
      <c r="L397" s="40"/>
      <c r="M397" s="191"/>
      <c r="N397" s="192"/>
      <c r="O397" s="65"/>
      <c r="P397" s="65"/>
      <c r="Q397" s="65"/>
      <c r="R397" s="65"/>
      <c r="S397" s="65"/>
      <c r="T397" s="66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8" t="s">
        <v>141</v>
      </c>
      <c r="AU397" s="18" t="s">
        <v>85</v>
      </c>
    </row>
    <row r="398" spans="1:65" s="13" customFormat="1" ht="33.75">
      <c r="B398" s="193"/>
      <c r="C398" s="194"/>
      <c r="D398" s="195" t="s">
        <v>143</v>
      </c>
      <c r="E398" s="196" t="s">
        <v>19</v>
      </c>
      <c r="F398" s="197" t="s">
        <v>599</v>
      </c>
      <c r="G398" s="194"/>
      <c r="H398" s="198">
        <v>32.125</v>
      </c>
      <c r="I398" s="199"/>
      <c r="J398" s="194"/>
      <c r="K398" s="194"/>
      <c r="L398" s="200"/>
      <c r="M398" s="201"/>
      <c r="N398" s="202"/>
      <c r="O398" s="202"/>
      <c r="P398" s="202"/>
      <c r="Q398" s="202"/>
      <c r="R398" s="202"/>
      <c r="S398" s="202"/>
      <c r="T398" s="203"/>
      <c r="AT398" s="204" t="s">
        <v>143</v>
      </c>
      <c r="AU398" s="204" t="s">
        <v>85</v>
      </c>
      <c r="AV398" s="13" t="s">
        <v>85</v>
      </c>
      <c r="AW398" s="13" t="s">
        <v>37</v>
      </c>
      <c r="AX398" s="13" t="s">
        <v>76</v>
      </c>
      <c r="AY398" s="204" t="s">
        <v>132</v>
      </c>
    </row>
    <row r="399" spans="1:65" s="14" customFormat="1" ht="11.25">
      <c r="B399" s="205"/>
      <c r="C399" s="206"/>
      <c r="D399" s="195" t="s">
        <v>143</v>
      </c>
      <c r="E399" s="207" t="s">
        <v>19</v>
      </c>
      <c r="F399" s="208" t="s">
        <v>145</v>
      </c>
      <c r="G399" s="206"/>
      <c r="H399" s="209">
        <v>32.125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143</v>
      </c>
      <c r="AU399" s="215" t="s">
        <v>85</v>
      </c>
      <c r="AV399" s="14" t="s">
        <v>139</v>
      </c>
      <c r="AW399" s="14" t="s">
        <v>37</v>
      </c>
      <c r="AX399" s="14" t="s">
        <v>83</v>
      </c>
      <c r="AY399" s="215" t="s">
        <v>132</v>
      </c>
    </row>
    <row r="400" spans="1:65" s="2" customFormat="1" ht="55.5" customHeight="1">
      <c r="A400" s="35"/>
      <c r="B400" s="36"/>
      <c r="C400" s="175" t="s">
        <v>600</v>
      </c>
      <c r="D400" s="175" t="s">
        <v>134</v>
      </c>
      <c r="E400" s="176" t="s">
        <v>601</v>
      </c>
      <c r="F400" s="177" t="s">
        <v>602</v>
      </c>
      <c r="G400" s="178" t="s">
        <v>208</v>
      </c>
      <c r="H400" s="179">
        <v>114.312</v>
      </c>
      <c r="I400" s="180"/>
      <c r="J400" s="181">
        <f>ROUND(I400*H400,2)</f>
        <v>0</v>
      </c>
      <c r="K400" s="177" t="s">
        <v>138</v>
      </c>
      <c r="L400" s="40"/>
      <c r="M400" s="182" t="s">
        <v>19</v>
      </c>
      <c r="N400" s="183" t="s">
        <v>47</v>
      </c>
      <c r="O400" s="65"/>
      <c r="P400" s="184">
        <f>O400*H400</f>
        <v>0</v>
      </c>
      <c r="Q400" s="184">
        <v>1.0311999999999999</v>
      </c>
      <c r="R400" s="184">
        <f>Q400*H400</f>
        <v>117.87853439999999</v>
      </c>
      <c r="S400" s="184">
        <v>0</v>
      </c>
      <c r="T400" s="185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6" t="s">
        <v>139</v>
      </c>
      <c r="AT400" s="186" t="s">
        <v>134</v>
      </c>
      <c r="AU400" s="186" t="s">
        <v>85</v>
      </c>
      <c r="AY400" s="18" t="s">
        <v>132</v>
      </c>
      <c r="BE400" s="187">
        <f>IF(N400="základní",J400,0)</f>
        <v>0</v>
      </c>
      <c r="BF400" s="187">
        <f>IF(N400="snížená",J400,0)</f>
        <v>0</v>
      </c>
      <c r="BG400" s="187">
        <f>IF(N400="zákl. přenesená",J400,0)</f>
        <v>0</v>
      </c>
      <c r="BH400" s="187">
        <f>IF(N400="sníž. přenesená",J400,0)</f>
        <v>0</v>
      </c>
      <c r="BI400" s="187">
        <f>IF(N400="nulová",J400,0)</f>
        <v>0</v>
      </c>
      <c r="BJ400" s="18" t="s">
        <v>83</v>
      </c>
      <c r="BK400" s="187">
        <f>ROUND(I400*H400,2)</f>
        <v>0</v>
      </c>
      <c r="BL400" s="18" t="s">
        <v>139</v>
      </c>
      <c r="BM400" s="186" t="s">
        <v>603</v>
      </c>
    </row>
    <row r="401" spans="1:65" s="2" customFormat="1" ht="11.25">
      <c r="A401" s="35"/>
      <c r="B401" s="36"/>
      <c r="C401" s="37"/>
      <c r="D401" s="188" t="s">
        <v>141</v>
      </c>
      <c r="E401" s="37"/>
      <c r="F401" s="189" t="s">
        <v>604</v>
      </c>
      <c r="G401" s="37"/>
      <c r="H401" s="37"/>
      <c r="I401" s="190"/>
      <c r="J401" s="37"/>
      <c r="K401" s="37"/>
      <c r="L401" s="40"/>
      <c r="M401" s="191"/>
      <c r="N401" s="192"/>
      <c r="O401" s="65"/>
      <c r="P401" s="65"/>
      <c r="Q401" s="65"/>
      <c r="R401" s="65"/>
      <c r="S401" s="65"/>
      <c r="T401" s="66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141</v>
      </c>
      <c r="AU401" s="18" t="s">
        <v>85</v>
      </c>
    </row>
    <row r="402" spans="1:65" s="13" customFormat="1" ht="22.5">
      <c r="B402" s="193"/>
      <c r="C402" s="194"/>
      <c r="D402" s="195" t="s">
        <v>143</v>
      </c>
      <c r="E402" s="196" t="s">
        <v>19</v>
      </c>
      <c r="F402" s="197" t="s">
        <v>605</v>
      </c>
      <c r="G402" s="194"/>
      <c r="H402" s="198">
        <v>114.312</v>
      </c>
      <c r="I402" s="199"/>
      <c r="J402" s="194"/>
      <c r="K402" s="194"/>
      <c r="L402" s="200"/>
      <c r="M402" s="201"/>
      <c r="N402" s="202"/>
      <c r="O402" s="202"/>
      <c r="P402" s="202"/>
      <c r="Q402" s="202"/>
      <c r="R402" s="202"/>
      <c r="S402" s="202"/>
      <c r="T402" s="203"/>
      <c r="AT402" s="204" t="s">
        <v>143</v>
      </c>
      <c r="AU402" s="204" t="s">
        <v>85</v>
      </c>
      <c r="AV402" s="13" t="s">
        <v>85</v>
      </c>
      <c r="AW402" s="13" t="s">
        <v>37</v>
      </c>
      <c r="AX402" s="13" t="s">
        <v>76</v>
      </c>
      <c r="AY402" s="204" t="s">
        <v>132</v>
      </c>
    </row>
    <row r="403" spans="1:65" s="14" customFormat="1" ht="11.25">
      <c r="B403" s="205"/>
      <c r="C403" s="206"/>
      <c r="D403" s="195" t="s">
        <v>143</v>
      </c>
      <c r="E403" s="207" t="s">
        <v>19</v>
      </c>
      <c r="F403" s="208" t="s">
        <v>145</v>
      </c>
      <c r="G403" s="206"/>
      <c r="H403" s="209">
        <v>114.312</v>
      </c>
      <c r="I403" s="210"/>
      <c r="J403" s="206"/>
      <c r="K403" s="206"/>
      <c r="L403" s="211"/>
      <c r="M403" s="212"/>
      <c r="N403" s="213"/>
      <c r="O403" s="213"/>
      <c r="P403" s="213"/>
      <c r="Q403" s="213"/>
      <c r="R403" s="213"/>
      <c r="S403" s="213"/>
      <c r="T403" s="214"/>
      <c r="AT403" s="215" t="s">
        <v>143</v>
      </c>
      <c r="AU403" s="215" t="s">
        <v>85</v>
      </c>
      <c r="AV403" s="14" t="s">
        <v>139</v>
      </c>
      <c r="AW403" s="14" t="s">
        <v>37</v>
      </c>
      <c r="AX403" s="14" t="s">
        <v>83</v>
      </c>
      <c r="AY403" s="215" t="s">
        <v>132</v>
      </c>
    </row>
    <row r="404" spans="1:65" s="12" customFormat="1" ht="22.9" customHeight="1">
      <c r="B404" s="159"/>
      <c r="C404" s="160"/>
      <c r="D404" s="161" t="s">
        <v>75</v>
      </c>
      <c r="E404" s="173" t="s">
        <v>165</v>
      </c>
      <c r="F404" s="173" t="s">
        <v>606</v>
      </c>
      <c r="G404" s="160"/>
      <c r="H404" s="160"/>
      <c r="I404" s="163"/>
      <c r="J404" s="174">
        <f>BK404</f>
        <v>0</v>
      </c>
      <c r="K404" s="160"/>
      <c r="L404" s="165"/>
      <c r="M404" s="166"/>
      <c r="N404" s="167"/>
      <c r="O404" s="167"/>
      <c r="P404" s="168">
        <f>SUM(P405:P422)</f>
        <v>0</v>
      </c>
      <c r="Q404" s="167"/>
      <c r="R404" s="168">
        <f>SUM(R405:R422)</f>
        <v>12.178004199999998</v>
      </c>
      <c r="S404" s="167"/>
      <c r="T404" s="169">
        <f>SUM(T405:T422)</f>
        <v>0</v>
      </c>
      <c r="AR404" s="170" t="s">
        <v>83</v>
      </c>
      <c r="AT404" s="171" t="s">
        <v>75</v>
      </c>
      <c r="AU404" s="171" t="s">
        <v>83</v>
      </c>
      <c r="AY404" s="170" t="s">
        <v>132</v>
      </c>
      <c r="BK404" s="172">
        <f>SUM(BK405:BK422)</f>
        <v>0</v>
      </c>
    </row>
    <row r="405" spans="1:65" s="2" customFormat="1" ht="33" customHeight="1">
      <c r="A405" s="35"/>
      <c r="B405" s="36"/>
      <c r="C405" s="175" t="s">
        <v>607</v>
      </c>
      <c r="D405" s="175" t="s">
        <v>134</v>
      </c>
      <c r="E405" s="176" t="s">
        <v>608</v>
      </c>
      <c r="F405" s="177" t="s">
        <v>609</v>
      </c>
      <c r="G405" s="178" t="s">
        <v>208</v>
      </c>
      <c r="H405" s="179">
        <v>24.58</v>
      </c>
      <c r="I405" s="180"/>
      <c r="J405" s="181">
        <f>ROUND(I405*H405,2)</f>
        <v>0</v>
      </c>
      <c r="K405" s="177" t="s">
        <v>138</v>
      </c>
      <c r="L405" s="40"/>
      <c r="M405" s="182" t="s">
        <v>19</v>
      </c>
      <c r="N405" s="183" t="s">
        <v>47</v>
      </c>
      <c r="O405" s="65"/>
      <c r="P405" s="184">
        <f>O405*H405</f>
        <v>0</v>
      </c>
      <c r="Q405" s="184">
        <v>0.34499999999999997</v>
      </c>
      <c r="R405" s="184">
        <f>Q405*H405</f>
        <v>8.4800999999999984</v>
      </c>
      <c r="S405" s="184">
        <v>0</v>
      </c>
      <c r="T405" s="185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6" t="s">
        <v>139</v>
      </c>
      <c r="AT405" s="186" t="s">
        <v>134</v>
      </c>
      <c r="AU405" s="186" t="s">
        <v>85</v>
      </c>
      <c r="AY405" s="18" t="s">
        <v>132</v>
      </c>
      <c r="BE405" s="187">
        <f>IF(N405="základní",J405,0)</f>
        <v>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18" t="s">
        <v>83</v>
      </c>
      <c r="BK405" s="187">
        <f>ROUND(I405*H405,2)</f>
        <v>0</v>
      </c>
      <c r="BL405" s="18" t="s">
        <v>139</v>
      </c>
      <c r="BM405" s="186" t="s">
        <v>610</v>
      </c>
    </row>
    <row r="406" spans="1:65" s="2" customFormat="1" ht="11.25">
      <c r="A406" s="35"/>
      <c r="B406" s="36"/>
      <c r="C406" s="37"/>
      <c r="D406" s="188" t="s">
        <v>141</v>
      </c>
      <c r="E406" s="37"/>
      <c r="F406" s="189" t="s">
        <v>611</v>
      </c>
      <c r="G406" s="37"/>
      <c r="H406" s="37"/>
      <c r="I406" s="190"/>
      <c r="J406" s="37"/>
      <c r="K406" s="37"/>
      <c r="L406" s="40"/>
      <c r="M406" s="191"/>
      <c r="N406" s="192"/>
      <c r="O406" s="65"/>
      <c r="P406" s="65"/>
      <c r="Q406" s="65"/>
      <c r="R406" s="65"/>
      <c r="S406" s="65"/>
      <c r="T406" s="66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8" t="s">
        <v>141</v>
      </c>
      <c r="AU406" s="18" t="s">
        <v>85</v>
      </c>
    </row>
    <row r="407" spans="1:65" s="13" customFormat="1" ht="11.25">
      <c r="B407" s="193"/>
      <c r="C407" s="194"/>
      <c r="D407" s="195" t="s">
        <v>143</v>
      </c>
      <c r="E407" s="196" t="s">
        <v>19</v>
      </c>
      <c r="F407" s="197" t="s">
        <v>612</v>
      </c>
      <c r="G407" s="194"/>
      <c r="H407" s="198">
        <v>24.58</v>
      </c>
      <c r="I407" s="199"/>
      <c r="J407" s="194"/>
      <c r="K407" s="194"/>
      <c r="L407" s="200"/>
      <c r="M407" s="201"/>
      <c r="N407" s="202"/>
      <c r="O407" s="202"/>
      <c r="P407" s="202"/>
      <c r="Q407" s="202"/>
      <c r="R407" s="202"/>
      <c r="S407" s="202"/>
      <c r="T407" s="203"/>
      <c r="AT407" s="204" t="s">
        <v>143</v>
      </c>
      <c r="AU407" s="204" t="s">
        <v>85</v>
      </c>
      <c r="AV407" s="13" t="s">
        <v>85</v>
      </c>
      <c r="AW407" s="13" t="s">
        <v>37</v>
      </c>
      <c r="AX407" s="13" t="s">
        <v>76</v>
      </c>
      <c r="AY407" s="204" t="s">
        <v>132</v>
      </c>
    </row>
    <row r="408" spans="1:65" s="14" customFormat="1" ht="11.25">
      <c r="B408" s="205"/>
      <c r="C408" s="206"/>
      <c r="D408" s="195" t="s">
        <v>143</v>
      </c>
      <c r="E408" s="207" t="s">
        <v>19</v>
      </c>
      <c r="F408" s="208" t="s">
        <v>145</v>
      </c>
      <c r="G408" s="206"/>
      <c r="H408" s="209">
        <v>24.58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143</v>
      </c>
      <c r="AU408" s="215" t="s">
        <v>85</v>
      </c>
      <c r="AV408" s="14" t="s">
        <v>139</v>
      </c>
      <c r="AW408" s="14" t="s">
        <v>37</v>
      </c>
      <c r="AX408" s="14" t="s">
        <v>83</v>
      </c>
      <c r="AY408" s="215" t="s">
        <v>132</v>
      </c>
    </row>
    <row r="409" spans="1:65" s="2" customFormat="1" ht="49.15" customHeight="1">
      <c r="A409" s="35"/>
      <c r="B409" s="36"/>
      <c r="C409" s="175" t="s">
        <v>613</v>
      </c>
      <c r="D409" s="175" t="s">
        <v>134</v>
      </c>
      <c r="E409" s="176" t="s">
        <v>614</v>
      </c>
      <c r="F409" s="177" t="s">
        <v>615</v>
      </c>
      <c r="G409" s="178" t="s">
        <v>208</v>
      </c>
      <c r="H409" s="179">
        <v>16.329999999999998</v>
      </c>
      <c r="I409" s="180"/>
      <c r="J409" s="181">
        <f>ROUND(I409*H409,2)</f>
        <v>0</v>
      </c>
      <c r="K409" s="177" t="s">
        <v>138</v>
      </c>
      <c r="L409" s="40"/>
      <c r="M409" s="182" t="s">
        <v>19</v>
      </c>
      <c r="N409" s="183" t="s">
        <v>47</v>
      </c>
      <c r="O409" s="65"/>
      <c r="P409" s="184">
        <f>O409*H409</f>
        <v>0</v>
      </c>
      <c r="Q409" s="184">
        <v>0.13188</v>
      </c>
      <c r="R409" s="184">
        <f>Q409*H409</f>
        <v>2.1536003999999997</v>
      </c>
      <c r="S409" s="184">
        <v>0</v>
      </c>
      <c r="T409" s="185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6" t="s">
        <v>139</v>
      </c>
      <c r="AT409" s="186" t="s">
        <v>134</v>
      </c>
      <c r="AU409" s="186" t="s">
        <v>85</v>
      </c>
      <c r="AY409" s="18" t="s">
        <v>132</v>
      </c>
      <c r="BE409" s="187">
        <f>IF(N409="základní",J409,0)</f>
        <v>0</v>
      </c>
      <c r="BF409" s="187">
        <f>IF(N409="snížená",J409,0)</f>
        <v>0</v>
      </c>
      <c r="BG409" s="187">
        <f>IF(N409="zákl. přenesená",J409,0)</f>
        <v>0</v>
      </c>
      <c r="BH409" s="187">
        <f>IF(N409="sníž. přenesená",J409,0)</f>
        <v>0</v>
      </c>
      <c r="BI409" s="187">
        <f>IF(N409="nulová",J409,0)</f>
        <v>0</v>
      </c>
      <c r="BJ409" s="18" t="s">
        <v>83</v>
      </c>
      <c r="BK409" s="187">
        <f>ROUND(I409*H409,2)</f>
        <v>0</v>
      </c>
      <c r="BL409" s="18" t="s">
        <v>139</v>
      </c>
      <c r="BM409" s="186" t="s">
        <v>616</v>
      </c>
    </row>
    <row r="410" spans="1:65" s="2" customFormat="1" ht="11.25">
      <c r="A410" s="35"/>
      <c r="B410" s="36"/>
      <c r="C410" s="37"/>
      <c r="D410" s="188" t="s">
        <v>141</v>
      </c>
      <c r="E410" s="37"/>
      <c r="F410" s="189" t="s">
        <v>617</v>
      </c>
      <c r="G410" s="37"/>
      <c r="H410" s="37"/>
      <c r="I410" s="190"/>
      <c r="J410" s="37"/>
      <c r="K410" s="37"/>
      <c r="L410" s="40"/>
      <c r="M410" s="191"/>
      <c r="N410" s="192"/>
      <c r="O410" s="65"/>
      <c r="P410" s="65"/>
      <c r="Q410" s="65"/>
      <c r="R410" s="65"/>
      <c r="S410" s="65"/>
      <c r="T410" s="66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141</v>
      </c>
      <c r="AU410" s="18" t="s">
        <v>85</v>
      </c>
    </row>
    <row r="411" spans="1:65" s="13" customFormat="1" ht="11.25">
      <c r="B411" s="193"/>
      <c r="C411" s="194"/>
      <c r="D411" s="195" t="s">
        <v>143</v>
      </c>
      <c r="E411" s="196" t="s">
        <v>19</v>
      </c>
      <c r="F411" s="197" t="s">
        <v>618</v>
      </c>
      <c r="G411" s="194"/>
      <c r="H411" s="198">
        <v>16.329999999999998</v>
      </c>
      <c r="I411" s="199"/>
      <c r="J411" s="194"/>
      <c r="K411" s="194"/>
      <c r="L411" s="200"/>
      <c r="M411" s="201"/>
      <c r="N411" s="202"/>
      <c r="O411" s="202"/>
      <c r="P411" s="202"/>
      <c r="Q411" s="202"/>
      <c r="R411" s="202"/>
      <c r="S411" s="202"/>
      <c r="T411" s="203"/>
      <c r="AT411" s="204" t="s">
        <v>143</v>
      </c>
      <c r="AU411" s="204" t="s">
        <v>85</v>
      </c>
      <c r="AV411" s="13" t="s">
        <v>85</v>
      </c>
      <c r="AW411" s="13" t="s">
        <v>37</v>
      </c>
      <c r="AX411" s="13" t="s">
        <v>76</v>
      </c>
      <c r="AY411" s="204" t="s">
        <v>132</v>
      </c>
    </row>
    <row r="412" spans="1:65" s="14" customFormat="1" ht="11.25">
      <c r="B412" s="205"/>
      <c r="C412" s="206"/>
      <c r="D412" s="195" t="s">
        <v>143</v>
      </c>
      <c r="E412" s="207" t="s">
        <v>19</v>
      </c>
      <c r="F412" s="208" t="s">
        <v>145</v>
      </c>
      <c r="G412" s="206"/>
      <c r="H412" s="209">
        <v>16.329999999999998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143</v>
      </c>
      <c r="AU412" s="215" t="s">
        <v>85</v>
      </c>
      <c r="AV412" s="14" t="s">
        <v>139</v>
      </c>
      <c r="AW412" s="14" t="s">
        <v>37</v>
      </c>
      <c r="AX412" s="14" t="s">
        <v>83</v>
      </c>
      <c r="AY412" s="215" t="s">
        <v>132</v>
      </c>
    </row>
    <row r="413" spans="1:65" s="2" customFormat="1" ht="24.2" customHeight="1">
      <c r="A413" s="35"/>
      <c r="B413" s="36"/>
      <c r="C413" s="175" t="s">
        <v>619</v>
      </c>
      <c r="D413" s="175" t="s">
        <v>134</v>
      </c>
      <c r="E413" s="176" t="s">
        <v>620</v>
      </c>
      <c r="F413" s="177" t="s">
        <v>621</v>
      </c>
      <c r="G413" s="178" t="s">
        <v>208</v>
      </c>
      <c r="H413" s="179">
        <v>16.329999999999998</v>
      </c>
      <c r="I413" s="180"/>
      <c r="J413" s="181">
        <f>ROUND(I413*H413,2)</f>
        <v>0</v>
      </c>
      <c r="K413" s="177" t="s">
        <v>138</v>
      </c>
      <c r="L413" s="40"/>
      <c r="M413" s="182" t="s">
        <v>19</v>
      </c>
      <c r="N413" s="183" t="s">
        <v>47</v>
      </c>
      <c r="O413" s="65"/>
      <c r="P413" s="184">
        <f>O413*H413</f>
        <v>0</v>
      </c>
      <c r="Q413" s="184">
        <v>3.4000000000000002E-4</v>
      </c>
      <c r="R413" s="184">
        <f>Q413*H413</f>
        <v>5.5522000000000002E-3</v>
      </c>
      <c r="S413" s="184">
        <v>0</v>
      </c>
      <c r="T413" s="185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6" t="s">
        <v>139</v>
      </c>
      <c r="AT413" s="186" t="s">
        <v>134</v>
      </c>
      <c r="AU413" s="186" t="s">
        <v>85</v>
      </c>
      <c r="AY413" s="18" t="s">
        <v>132</v>
      </c>
      <c r="BE413" s="187">
        <f>IF(N413="základní",J413,0)</f>
        <v>0</v>
      </c>
      <c r="BF413" s="187">
        <f>IF(N413="snížená",J413,0)</f>
        <v>0</v>
      </c>
      <c r="BG413" s="187">
        <f>IF(N413="zákl. přenesená",J413,0)</f>
        <v>0</v>
      </c>
      <c r="BH413" s="187">
        <f>IF(N413="sníž. přenesená",J413,0)</f>
        <v>0</v>
      </c>
      <c r="BI413" s="187">
        <f>IF(N413="nulová",J413,0)</f>
        <v>0</v>
      </c>
      <c r="BJ413" s="18" t="s">
        <v>83</v>
      </c>
      <c r="BK413" s="187">
        <f>ROUND(I413*H413,2)</f>
        <v>0</v>
      </c>
      <c r="BL413" s="18" t="s">
        <v>139</v>
      </c>
      <c r="BM413" s="186" t="s">
        <v>622</v>
      </c>
    </row>
    <row r="414" spans="1:65" s="2" customFormat="1" ht="11.25">
      <c r="A414" s="35"/>
      <c r="B414" s="36"/>
      <c r="C414" s="37"/>
      <c r="D414" s="188" t="s">
        <v>141</v>
      </c>
      <c r="E414" s="37"/>
      <c r="F414" s="189" t="s">
        <v>623</v>
      </c>
      <c r="G414" s="37"/>
      <c r="H414" s="37"/>
      <c r="I414" s="190"/>
      <c r="J414" s="37"/>
      <c r="K414" s="37"/>
      <c r="L414" s="40"/>
      <c r="M414" s="191"/>
      <c r="N414" s="192"/>
      <c r="O414" s="65"/>
      <c r="P414" s="65"/>
      <c r="Q414" s="65"/>
      <c r="R414" s="65"/>
      <c r="S414" s="65"/>
      <c r="T414" s="66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141</v>
      </c>
      <c r="AU414" s="18" t="s">
        <v>85</v>
      </c>
    </row>
    <row r="415" spans="1:65" s="2" customFormat="1" ht="24.2" customHeight="1">
      <c r="A415" s="35"/>
      <c r="B415" s="36"/>
      <c r="C415" s="175" t="s">
        <v>624</v>
      </c>
      <c r="D415" s="175" t="s">
        <v>134</v>
      </c>
      <c r="E415" s="176" t="s">
        <v>625</v>
      </c>
      <c r="F415" s="177" t="s">
        <v>626</v>
      </c>
      <c r="G415" s="178" t="s">
        <v>208</v>
      </c>
      <c r="H415" s="179">
        <v>14.79</v>
      </c>
      <c r="I415" s="180"/>
      <c r="J415" s="181">
        <f>ROUND(I415*H415,2)</f>
        <v>0</v>
      </c>
      <c r="K415" s="177" t="s">
        <v>138</v>
      </c>
      <c r="L415" s="40"/>
      <c r="M415" s="182" t="s">
        <v>19</v>
      </c>
      <c r="N415" s="183" t="s">
        <v>47</v>
      </c>
      <c r="O415" s="65"/>
      <c r="P415" s="184">
        <f>O415*H415</f>
        <v>0</v>
      </c>
      <c r="Q415" s="184">
        <v>3.1E-4</v>
      </c>
      <c r="R415" s="184">
        <f>Q415*H415</f>
        <v>4.5848999999999994E-3</v>
      </c>
      <c r="S415" s="184">
        <v>0</v>
      </c>
      <c r="T415" s="185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6" t="s">
        <v>139</v>
      </c>
      <c r="AT415" s="186" t="s">
        <v>134</v>
      </c>
      <c r="AU415" s="186" t="s">
        <v>85</v>
      </c>
      <c r="AY415" s="18" t="s">
        <v>132</v>
      </c>
      <c r="BE415" s="187">
        <f>IF(N415="základní",J415,0)</f>
        <v>0</v>
      </c>
      <c r="BF415" s="187">
        <f>IF(N415="snížená",J415,0)</f>
        <v>0</v>
      </c>
      <c r="BG415" s="187">
        <f>IF(N415="zákl. přenesená",J415,0)</f>
        <v>0</v>
      </c>
      <c r="BH415" s="187">
        <f>IF(N415="sníž. přenesená",J415,0)</f>
        <v>0</v>
      </c>
      <c r="BI415" s="187">
        <f>IF(N415="nulová",J415,0)</f>
        <v>0</v>
      </c>
      <c r="BJ415" s="18" t="s">
        <v>83</v>
      </c>
      <c r="BK415" s="187">
        <f>ROUND(I415*H415,2)</f>
        <v>0</v>
      </c>
      <c r="BL415" s="18" t="s">
        <v>139</v>
      </c>
      <c r="BM415" s="186" t="s">
        <v>627</v>
      </c>
    </row>
    <row r="416" spans="1:65" s="2" customFormat="1" ht="11.25">
      <c r="A416" s="35"/>
      <c r="B416" s="36"/>
      <c r="C416" s="37"/>
      <c r="D416" s="188" t="s">
        <v>141</v>
      </c>
      <c r="E416" s="37"/>
      <c r="F416" s="189" t="s">
        <v>628</v>
      </c>
      <c r="G416" s="37"/>
      <c r="H416" s="37"/>
      <c r="I416" s="190"/>
      <c r="J416" s="37"/>
      <c r="K416" s="37"/>
      <c r="L416" s="40"/>
      <c r="M416" s="191"/>
      <c r="N416" s="192"/>
      <c r="O416" s="65"/>
      <c r="P416" s="65"/>
      <c r="Q416" s="65"/>
      <c r="R416" s="65"/>
      <c r="S416" s="65"/>
      <c r="T416" s="66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141</v>
      </c>
      <c r="AU416" s="18" t="s">
        <v>85</v>
      </c>
    </row>
    <row r="417" spans="1:65" s="13" customFormat="1" ht="11.25">
      <c r="B417" s="193"/>
      <c r="C417" s="194"/>
      <c r="D417" s="195" t="s">
        <v>143</v>
      </c>
      <c r="E417" s="196" t="s">
        <v>19</v>
      </c>
      <c r="F417" s="197" t="s">
        <v>629</v>
      </c>
      <c r="G417" s="194"/>
      <c r="H417" s="198">
        <v>14.79</v>
      </c>
      <c r="I417" s="199"/>
      <c r="J417" s="194"/>
      <c r="K417" s="194"/>
      <c r="L417" s="200"/>
      <c r="M417" s="201"/>
      <c r="N417" s="202"/>
      <c r="O417" s="202"/>
      <c r="P417" s="202"/>
      <c r="Q417" s="202"/>
      <c r="R417" s="202"/>
      <c r="S417" s="202"/>
      <c r="T417" s="203"/>
      <c r="AT417" s="204" t="s">
        <v>143</v>
      </c>
      <c r="AU417" s="204" t="s">
        <v>85</v>
      </c>
      <c r="AV417" s="13" t="s">
        <v>85</v>
      </c>
      <c r="AW417" s="13" t="s">
        <v>37</v>
      </c>
      <c r="AX417" s="13" t="s">
        <v>76</v>
      </c>
      <c r="AY417" s="204" t="s">
        <v>132</v>
      </c>
    </row>
    <row r="418" spans="1:65" s="14" customFormat="1" ht="11.25">
      <c r="B418" s="205"/>
      <c r="C418" s="206"/>
      <c r="D418" s="195" t="s">
        <v>143</v>
      </c>
      <c r="E418" s="207" t="s">
        <v>19</v>
      </c>
      <c r="F418" s="208" t="s">
        <v>145</v>
      </c>
      <c r="G418" s="206"/>
      <c r="H418" s="209">
        <v>14.79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143</v>
      </c>
      <c r="AU418" s="215" t="s">
        <v>85</v>
      </c>
      <c r="AV418" s="14" t="s">
        <v>139</v>
      </c>
      <c r="AW418" s="14" t="s">
        <v>37</v>
      </c>
      <c r="AX418" s="14" t="s">
        <v>83</v>
      </c>
      <c r="AY418" s="215" t="s">
        <v>132</v>
      </c>
    </row>
    <row r="419" spans="1:65" s="2" customFormat="1" ht="44.25" customHeight="1">
      <c r="A419" s="35"/>
      <c r="B419" s="36"/>
      <c r="C419" s="175" t="s">
        <v>630</v>
      </c>
      <c r="D419" s="175" t="s">
        <v>134</v>
      </c>
      <c r="E419" s="176" t="s">
        <v>631</v>
      </c>
      <c r="F419" s="177" t="s">
        <v>632</v>
      </c>
      <c r="G419" s="178" t="s">
        <v>208</v>
      </c>
      <c r="H419" s="179">
        <v>14.79</v>
      </c>
      <c r="I419" s="180"/>
      <c r="J419" s="181">
        <f>ROUND(I419*H419,2)</f>
        <v>0</v>
      </c>
      <c r="K419" s="177" t="s">
        <v>138</v>
      </c>
      <c r="L419" s="40"/>
      <c r="M419" s="182" t="s">
        <v>19</v>
      </c>
      <c r="N419" s="183" t="s">
        <v>47</v>
      </c>
      <c r="O419" s="65"/>
      <c r="P419" s="184">
        <f>O419*H419</f>
        <v>0</v>
      </c>
      <c r="Q419" s="184">
        <v>0.10373</v>
      </c>
      <c r="R419" s="184">
        <f>Q419*H419</f>
        <v>1.5341666999999999</v>
      </c>
      <c r="S419" s="184">
        <v>0</v>
      </c>
      <c r="T419" s="185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6" t="s">
        <v>139</v>
      </c>
      <c r="AT419" s="186" t="s">
        <v>134</v>
      </c>
      <c r="AU419" s="186" t="s">
        <v>85</v>
      </c>
      <c r="AY419" s="18" t="s">
        <v>132</v>
      </c>
      <c r="BE419" s="187">
        <f>IF(N419="základní",J419,0)</f>
        <v>0</v>
      </c>
      <c r="BF419" s="187">
        <f>IF(N419="snížená",J419,0)</f>
        <v>0</v>
      </c>
      <c r="BG419" s="187">
        <f>IF(N419="zákl. přenesená",J419,0)</f>
        <v>0</v>
      </c>
      <c r="BH419" s="187">
        <f>IF(N419="sníž. přenesená",J419,0)</f>
        <v>0</v>
      </c>
      <c r="BI419" s="187">
        <f>IF(N419="nulová",J419,0)</f>
        <v>0</v>
      </c>
      <c r="BJ419" s="18" t="s">
        <v>83</v>
      </c>
      <c r="BK419" s="187">
        <f>ROUND(I419*H419,2)</f>
        <v>0</v>
      </c>
      <c r="BL419" s="18" t="s">
        <v>139</v>
      </c>
      <c r="BM419" s="186" t="s">
        <v>633</v>
      </c>
    </row>
    <row r="420" spans="1:65" s="2" customFormat="1" ht="11.25">
      <c r="A420" s="35"/>
      <c r="B420" s="36"/>
      <c r="C420" s="37"/>
      <c r="D420" s="188" t="s">
        <v>141</v>
      </c>
      <c r="E420" s="37"/>
      <c r="F420" s="189" t="s">
        <v>634</v>
      </c>
      <c r="G420" s="37"/>
      <c r="H420" s="37"/>
      <c r="I420" s="190"/>
      <c r="J420" s="37"/>
      <c r="K420" s="37"/>
      <c r="L420" s="40"/>
      <c r="M420" s="191"/>
      <c r="N420" s="192"/>
      <c r="O420" s="65"/>
      <c r="P420" s="65"/>
      <c r="Q420" s="65"/>
      <c r="R420" s="65"/>
      <c r="S420" s="65"/>
      <c r="T420" s="66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8" t="s">
        <v>141</v>
      </c>
      <c r="AU420" s="18" t="s">
        <v>85</v>
      </c>
    </row>
    <row r="421" spans="1:65" s="13" customFormat="1" ht="11.25">
      <c r="B421" s="193"/>
      <c r="C421" s="194"/>
      <c r="D421" s="195" t="s">
        <v>143</v>
      </c>
      <c r="E421" s="196" t="s">
        <v>19</v>
      </c>
      <c r="F421" s="197" t="s">
        <v>635</v>
      </c>
      <c r="G421" s="194"/>
      <c r="H421" s="198">
        <v>14.79</v>
      </c>
      <c r="I421" s="199"/>
      <c r="J421" s="194"/>
      <c r="K421" s="194"/>
      <c r="L421" s="200"/>
      <c r="M421" s="201"/>
      <c r="N421" s="202"/>
      <c r="O421" s="202"/>
      <c r="P421" s="202"/>
      <c r="Q421" s="202"/>
      <c r="R421" s="202"/>
      <c r="S421" s="202"/>
      <c r="T421" s="203"/>
      <c r="AT421" s="204" t="s">
        <v>143</v>
      </c>
      <c r="AU421" s="204" t="s">
        <v>85</v>
      </c>
      <c r="AV421" s="13" t="s">
        <v>85</v>
      </c>
      <c r="AW421" s="13" t="s">
        <v>37</v>
      </c>
      <c r="AX421" s="13" t="s">
        <v>76</v>
      </c>
      <c r="AY421" s="204" t="s">
        <v>132</v>
      </c>
    </row>
    <row r="422" spans="1:65" s="14" customFormat="1" ht="11.25">
      <c r="B422" s="205"/>
      <c r="C422" s="206"/>
      <c r="D422" s="195" t="s">
        <v>143</v>
      </c>
      <c r="E422" s="207" t="s">
        <v>19</v>
      </c>
      <c r="F422" s="208" t="s">
        <v>145</v>
      </c>
      <c r="G422" s="206"/>
      <c r="H422" s="209">
        <v>14.79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143</v>
      </c>
      <c r="AU422" s="215" t="s">
        <v>85</v>
      </c>
      <c r="AV422" s="14" t="s">
        <v>139</v>
      </c>
      <c r="AW422" s="14" t="s">
        <v>37</v>
      </c>
      <c r="AX422" s="14" t="s">
        <v>83</v>
      </c>
      <c r="AY422" s="215" t="s">
        <v>132</v>
      </c>
    </row>
    <row r="423" spans="1:65" s="12" customFormat="1" ht="22.9" customHeight="1">
      <c r="B423" s="159"/>
      <c r="C423" s="160"/>
      <c r="D423" s="161" t="s">
        <v>75</v>
      </c>
      <c r="E423" s="173" t="s">
        <v>173</v>
      </c>
      <c r="F423" s="173" t="s">
        <v>636</v>
      </c>
      <c r="G423" s="160"/>
      <c r="H423" s="160"/>
      <c r="I423" s="163"/>
      <c r="J423" s="174">
        <f>BK423</f>
        <v>0</v>
      </c>
      <c r="K423" s="160"/>
      <c r="L423" s="165"/>
      <c r="M423" s="166"/>
      <c r="N423" s="167"/>
      <c r="O423" s="167"/>
      <c r="P423" s="168">
        <f>SUM(P424:P426)</f>
        <v>0</v>
      </c>
      <c r="Q423" s="167"/>
      <c r="R423" s="168">
        <f>SUM(R424:R426)</f>
        <v>0</v>
      </c>
      <c r="S423" s="167"/>
      <c r="T423" s="169">
        <f>SUM(T424:T426)</f>
        <v>0</v>
      </c>
      <c r="AR423" s="170" t="s">
        <v>83</v>
      </c>
      <c r="AT423" s="171" t="s">
        <v>75</v>
      </c>
      <c r="AU423" s="171" t="s">
        <v>83</v>
      </c>
      <c r="AY423" s="170" t="s">
        <v>132</v>
      </c>
      <c r="BK423" s="172">
        <f>SUM(BK424:BK426)</f>
        <v>0</v>
      </c>
    </row>
    <row r="424" spans="1:65" s="2" customFormat="1" ht="21.75" customHeight="1">
      <c r="A424" s="35"/>
      <c r="B424" s="36"/>
      <c r="C424" s="175" t="s">
        <v>637</v>
      </c>
      <c r="D424" s="175" t="s">
        <v>134</v>
      </c>
      <c r="E424" s="176" t="s">
        <v>638</v>
      </c>
      <c r="F424" s="177" t="s">
        <v>639</v>
      </c>
      <c r="G424" s="178" t="s">
        <v>208</v>
      </c>
      <c r="H424" s="179">
        <v>107.05</v>
      </c>
      <c r="I424" s="180"/>
      <c r="J424" s="181">
        <f>ROUND(I424*H424,2)</f>
        <v>0</v>
      </c>
      <c r="K424" s="177" t="s">
        <v>640</v>
      </c>
      <c r="L424" s="40"/>
      <c r="M424" s="182" t="s">
        <v>19</v>
      </c>
      <c r="N424" s="183" t="s">
        <v>47</v>
      </c>
      <c r="O424" s="65"/>
      <c r="P424" s="184">
        <f>O424*H424</f>
        <v>0</v>
      </c>
      <c r="Q424" s="184">
        <v>0</v>
      </c>
      <c r="R424" s="184">
        <f>Q424*H424</f>
        <v>0</v>
      </c>
      <c r="S424" s="184">
        <v>0</v>
      </c>
      <c r="T424" s="185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6" t="s">
        <v>139</v>
      </c>
      <c r="AT424" s="186" t="s">
        <v>134</v>
      </c>
      <c r="AU424" s="186" t="s">
        <v>85</v>
      </c>
      <c r="AY424" s="18" t="s">
        <v>132</v>
      </c>
      <c r="BE424" s="187">
        <f>IF(N424="základní",J424,0)</f>
        <v>0</v>
      </c>
      <c r="BF424" s="187">
        <f>IF(N424="snížená",J424,0)</f>
        <v>0</v>
      </c>
      <c r="BG424" s="187">
        <f>IF(N424="zákl. přenesená",J424,0)</f>
        <v>0</v>
      </c>
      <c r="BH424" s="187">
        <f>IF(N424="sníž. přenesená",J424,0)</f>
        <v>0</v>
      </c>
      <c r="BI424" s="187">
        <f>IF(N424="nulová",J424,0)</f>
        <v>0</v>
      </c>
      <c r="BJ424" s="18" t="s">
        <v>83</v>
      </c>
      <c r="BK424" s="187">
        <f>ROUND(I424*H424,2)</f>
        <v>0</v>
      </c>
      <c r="BL424" s="18" t="s">
        <v>139</v>
      </c>
      <c r="BM424" s="186" t="s">
        <v>641</v>
      </c>
    </row>
    <row r="425" spans="1:65" s="13" customFormat="1" ht="11.25">
      <c r="B425" s="193"/>
      <c r="C425" s="194"/>
      <c r="D425" s="195" t="s">
        <v>143</v>
      </c>
      <c r="E425" s="196" t="s">
        <v>19</v>
      </c>
      <c r="F425" s="197" t="s">
        <v>642</v>
      </c>
      <c r="G425" s="194"/>
      <c r="H425" s="198">
        <v>107.05</v>
      </c>
      <c r="I425" s="199"/>
      <c r="J425" s="194"/>
      <c r="K425" s="194"/>
      <c r="L425" s="200"/>
      <c r="M425" s="201"/>
      <c r="N425" s="202"/>
      <c r="O425" s="202"/>
      <c r="P425" s="202"/>
      <c r="Q425" s="202"/>
      <c r="R425" s="202"/>
      <c r="S425" s="202"/>
      <c r="T425" s="203"/>
      <c r="AT425" s="204" t="s">
        <v>143</v>
      </c>
      <c r="AU425" s="204" t="s">
        <v>85</v>
      </c>
      <c r="AV425" s="13" t="s">
        <v>85</v>
      </c>
      <c r="AW425" s="13" t="s">
        <v>37</v>
      </c>
      <c r="AX425" s="13" t="s">
        <v>76</v>
      </c>
      <c r="AY425" s="204" t="s">
        <v>132</v>
      </c>
    </row>
    <row r="426" spans="1:65" s="14" customFormat="1" ht="11.25">
      <c r="B426" s="205"/>
      <c r="C426" s="206"/>
      <c r="D426" s="195" t="s">
        <v>143</v>
      </c>
      <c r="E426" s="207" t="s">
        <v>19</v>
      </c>
      <c r="F426" s="208" t="s">
        <v>145</v>
      </c>
      <c r="G426" s="206"/>
      <c r="H426" s="209">
        <v>107.05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143</v>
      </c>
      <c r="AU426" s="215" t="s">
        <v>85</v>
      </c>
      <c r="AV426" s="14" t="s">
        <v>139</v>
      </c>
      <c r="AW426" s="14" t="s">
        <v>37</v>
      </c>
      <c r="AX426" s="14" t="s">
        <v>83</v>
      </c>
      <c r="AY426" s="215" t="s">
        <v>132</v>
      </c>
    </row>
    <row r="427" spans="1:65" s="12" customFormat="1" ht="22.9" customHeight="1">
      <c r="B427" s="159"/>
      <c r="C427" s="160"/>
      <c r="D427" s="161" t="s">
        <v>75</v>
      </c>
      <c r="E427" s="173" t="s">
        <v>189</v>
      </c>
      <c r="F427" s="173" t="s">
        <v>643</v>
      </c>
      <c r="G427" s="160"/>
      <c r="H427" s="160"/>
      <c r="I427" s="163"/>
      <c r="J427" s="174">
        <f>BK427</f>
        <v>0</v>
      </c>
      <c r="K427" s="160"/>
      <c r="L427" s="165"/>
      <c r="M427" s="166"/>
      <c r="N427" s="167"/>
      <c r="O427" s="167"/>
      <c r="P427" s="168">
        <f>SUM(P428:P431)</f>
        <v>0</v>
      </c>
      <c r="Q427" s="167"/>
      <c r="R427" s="168">
        <f>SUM(R428:R431)</f>
        <v>1.6559999999999999E-3</v>
      </c>
      <c r="S427" s="167"/>
      <c r="T427" s="169">
        <f>SUM(T428:T431)</f>
        <v>0</v>
      </c>
      <c r="AR427" s="170" t="s">
        <v>83</v>
      </c>
      <c r="AT427" s="171" t="s">
        <v>75</v>
      </c>
      <c r="AU427" s="171" t="s">
        <v>83</v>
      </c>
      <c r="AY427" s="170" t="s">
        <v>132</v>
      </c>
      <c r="BK427" s="172">
        <f>SUM(BK428:BK431)</f>
        <v>0</v>
      </c>
    </row>
    <row r="428" spans="1:65" s="2" customFormat="1" ht="44.25" customHeight="1">
      <c r="A428" s="35"/>
      <c r="B428" s="36"/>
      <c r="C428" s="175" t="s">
        <v>644</v>
      </c>
      <c r="D428" s="175" t="s">
        <v>134</v>
      </c>
      <c r="E428" s="176" t="s">
        <v>645</v>
      </c>
      <c r="F428" s="177" t="s">
        <v>646</v>
      </c>
      <c r="G428" s="178" t="s">
        <v>192</v>
      </c>
      <c r="H428" s="179">
        <v>0.6</v>
      </c>
      <c r="I428" s="180"/>
      <c r="J428" s="181">
        <f>ROUND(I428*H428,2)</f>
        <v>0</v>
      </c>
      <c r="K428" s="177" t="s">
        <v>138</v>
      </c>
      <c r="L428" s="40"/>
      <c r="M428" s="182" t="s">
        <v>19</v>
      </c>
      <c r="N428" s="183" t="s">
        <v>47</v>
      </c>
      <c r="O428" s="65"/>
      <c r="P428" s="184">
        <f>O428*H428</f>
        <v>0</v>
      </c>
      <c r="Q428" s="184">
        <v>2.7599999999999999E-3</v>
      </c>
      <c r="R428" s="184">
        <f>Q428*H428</f>
        <v>1.6559999999999999E-3</v>
      </c>
      <c r="S428" s="184">
        <v>0</v>
      </c>
      <c r="T428" s="185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6" t="s">
        <v>139</v>
      </c>
      <c r="AT428" s="186" t="s">
        <v>134</v>
      </c>
      <c r="AU428" s="186" t="s">
        <v>85</v>
      </c>
      <c r="AY428" s="18" t="s">
        <v>132</v>
      </c>
      <c r="BE428" s="187">
        <f>IF(N428="základní",J428,0)</f>
        <v>0</v>
      </c>
      <c r="BF428" s="187">
        <f>IF(N428="snížená",J428,0)</f>
        <v>0</v>
      </c>
      <c r="BG428" s="187">
        <f>IF(N428="zákl. přenesená",J428,0)</f>
        <v>0</v>
      </c>
      <c r="BH428" s="187">
        <f>IF(N428="sníž. přenesená",J428,0)</f>
        <v>0</v>
      </c>
      <c r="BI428" s="187">
        <f>IF(N428="nulová",J428,0)</f>
        <v>0</v>
      </c>
      <c r="BJ428" s="18" t="s">
        <v>83</v>
      </c>
      <c r="BK428" s="187">
        <f>ROUND(I428*H428,2)</f>
        <v>0</v>
      </c>
      <c r="BL428" s="18" t="s">
        <v>139</v>
      </c>
      <c r="BM428" s="186" t="s">
        <v>647</v>
      </c>
    </row>
    <row r="429" spans="1:65" s="2" customFormat="1" ht="11.25">
      <c r="A429" s="35"/>
      <c r="B429" s="36"/>
      <c r="C429" s="37"/>
      <c r="D429" s="188" t="s">
        <v>141</v>
      </c>
      <c r="E429" s="37"/>
      <c r="F429" s="189" t="s">
        <v>648</v>
      </c>
      <c r="G429" s="37"/>
      <c r="H429" s="37"/>
      <c r="I429" s="190"/>
      <c r="J429" s="37"/>
      <c r="K429" s="37"/>
      <c r="L429" s="40"/>
      <c r="M429" s="191"/>
      <c r="N429" s="192"/>
      <c r="O429" s="65"/>
      <c r="P429" s="65"/>
      <c r="Q429" s="65"/>
      <c r="R429" s="65"/>
      <c r="S429" s="65"/>
      <c r="T429" s="66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141</v>
      </c>
      <c r="AU429" s="18" t="s">
        <v>85</v>
      </c>
    </row>
    <row r="430" spans="1:65" s="13" customFormat="1" ht="22.5">
      <c r="B430" s="193"/>
      <c r="C430" s="194"/>
      <c r="D430" s="195" t="s">
        <v>143</v>
      </c>
      <c r="E430" s="196" t="s">
        <v>19</v>
      </c>
      <c r="F430" s="197" t="s">
        <v>649</v>
      </c>
      <c r="G430" s="194"/>
      <c r="H430" s="198">
        <v>0.6</v>
      </c>
      <c r="I430" s="199"/>
      <c r="J430" s="194"/>
      <c r="K430" s="194"/>
      <c r="L430" s="200"/>
      <c r="M430" s="201"/>
      <c r="N430" s="202"/>
      <c r="O430" s="202"/>
      <c r="P430" s="202"/>
      <c r="Q430" s="202"/>
      <c r="R430" s="202"/>
      <c r="S430" s="202"/>
      <c r="T430" s="203"/>
      <c r="AT430" s="204" t="s">
        <v>143</v>
      </c>
      <c r="AU430" s="204" t="s">
        <v>85</v>
      </c>
      <c r="AV430" s="13" t="s">
        <v>85</v>
      </c>
      <c r="AW430" s="13" t="s">
        <v>37</v>
      </c>
      <c r="AX430" s="13" t="s">
        <v>76</v>
      </c>
      <c r="AY430" s="204" t="s">
        <v>132</v>
      </c>
    </row>
    <row r="431" spans="1:65" s="14" customFormat="1" ht="11.25">
      <c r="B431" s="205"/>
      <c r="C431" s="206"/>
      <c r="D431" s="195" t="s">
        <v>143</v>
      </c>
      <c r="E431" s="207" t="s">
        <v>19</v>
      </c>
      <c r="F431" s="208" t="s">
        <v>145</v>
      </c>
      <c r="G431" s="206"/>
      <c r="H431" s="209">
        <v>0.6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143</v>
      </c>
      <c r="AU431" s="215" t="s">
        <v>85</v>
      </c>
      <c r="AV431" s="14" t="s">
        <v>139</v>
      </c>
      <c r="AW431" s="14" t="s">
        <v>37</v>
      </c>
      <c r="AX431" s="14" t="s">
        <v>83</v>
      </c>
      <c r="AY431" s="215" t="s">
        <v>132</v>
      </c>
    </row>
    <row r="432" spans="1:65" s="12" customFormat="1" ht="22.9" customHeight="1">
      <c r="B432" s="159"/>
      <c r="C432" s="160"/>
      <c r="D432" s="161" t="s">
        <v>75</v>
      </c>
      <c r="E432" s="173" t="s">
        <v>196</v>
      </c>
      <c r="F432" s="173" t="s">
        <v>650</v>
      </c>
      <c r="G432" s="160"/>
      <c r="H432" s="160"/>
      <c r="I432" s="163"/>
      <c r="J432" s="174">
        <f>BK432</f>
        <v>0</v>
      </c>
      <c r="K432" s="160"/>
      <c r="L432" s="165"/>
      <c r="M432" s="166"/>
      <c r="N432" s="167"/>
      <c r="O432" s="167"/>
      <c r="P432" s="168">
        <f>SUM(P433:P470)</f>
        <v>0</v>
      </c>
      <c r="Q432" s="167"/>
      <c r="R432" s="168">
        <f>SUM(R433:R470)</f>
        <v>1.171435</v>
      </c>
      <c r="S432" s="167"/>
      <c r="T432" s="169">
        <f>SUM(T433:T470)</f>
        <v>0</v>
      </c>
      <c r="AR432" s="170" t="s">
        <v>83</v>
      </c>
      <c r="AT432" s="171" t="s">
        <v>75</v>
      </c>
      <c r="AU432" s="171" t="s">
        <v>83</v>
      </c>
      <c r="AY432" s="170" t="s">
        <v>132</v>
      </c>
      <c r="BK432" s="172">
        <f>SUM(BK433:BK470)</f>
        <v>0</v>
      </c>
    </row>
    <row r="433" spans="1:65" s="2" customFormat="1" ht="24.2" customHeight="1">
      <c r="A433" s="35"/>
      <c r="B433" s="36"/>
      <c r="C433" s="175" t="s">
        <v>651</v>
      </c>
      <c r="D433" s="175" t="s">
        <v>134</v>
      </c>
      <c r="E433" s="176" t="s">
        <v>652</v>
      </c>
      <c r="F433" s="177" t="s">
        <v>653</v>
      </c>
      <c r="G433" s="178" t="s">
        <v>192</v>
      </c>
      <c r="H433" s="179">
        <v>57</v>
      </c>
      <c r="I433" s="180"/>
      <c r="J433" s="181">
        <f>ROUND(I433*H433,2)</f>
        <v>0</v>
      </c>
      <c r="K433" s="177" t="s">
        <v>640</v>
      </c>
      <c r="L433" s="40"/>
      <c r="M433" s="182" t="s">
        <v>19</v>
      </c>
      <c r="N433" s="183" t="s">
        <v>47</v>
      </c>
      <c r="O433" s="65"/>
      <c r="P433" s="184">
        <f>O433*H433</f>
        <v>0</v>
      </c>
      <c r="Q433" s="184">
        <v>0</v>
      </c>
      <c r="R433" s="184">
        <f>Q433*H433</f>
        <v>0</v>
      </c>
      <c r="S433" s="184">
        <v>0</v>
      </c>
      <c r="T433" s="185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86" t="s">
        <v>139</v>
      </c>
      <c r="AT433" s="186" t="s">
        <v>134</v>
      </c>
      <c r="AU433" s="186" t="s">
        <v>85</v>
      </c>
      <c r="AY433" s="18" t="s">
        <v>132</v>
      </c>
      <c r="BE433" s="187">
        <f>IF(N433="základní",J433,0)</f>
        <v>0</v>
      </c>
      <c r="BF433" s="187">
        <f>IF(N433="snížená",J433,0)</f>
        <v>0</v>
      </c>
      <c r="BG433" s="187">
        <f>IF(N433="zákl. přenesená",J433,0)</f>
        <v>0</v>
      </c>
      <c r="BH433" s="187">
        <f>IF(N433="sníž. přenesená",J433,0)</f>
        <v>0</v>
      </c>
      <c r="BI433" s="187">
        <f>IF(N433="nulová",J433,0)</f>
        <v>0</v>
      </c>
      <c r="BJ433" s="18" t="s">
        <v>83</v>
      </c>
      <c r="BK433" s="187">
        <f>ROUND(I433*H433,2)</f>
        <v>0</v>
      </c>
      <c r="BL433" s="18" t="s">
        <v>139</v>
      </c>
      <c r="BM433" s="186" t="s">
        <v>654</v>
      </c>
    </row>
    <row r="434" spans="1:65" s="2" customFormat="1" ht="49.15" customHeight="1">
      <c r="A434" s="35"/>
      <c r="B434" s="36"/>
      <c r="C434" s="175" t="s">
        <v>655</v>
      </c>
      <c r="D434" s="175" t="s">
        <v>134</v>
      </c>
      <c r="E434" s="176" t="s">
        <v>656</v>
      </c>
      <c r="F434" s="177" t="s">
        <v>657</v>
      </c>
      <c r="G434" s="178" t="s">
        <v>192</v>
      </c>
      <c r="H434" s="179">
        <v>15.5</v>
      </c>
      <c r="I434" s="180"/>
      <c r="J434" s="181">
        <f>ROUND(I434*H434,2)</f>
        <v>0</v>
      </c>
      <c r="K434" s="177" t="s">
        <v>138</v>
      </c>
      <c r="L434" s="40"/>
      <c r="M434" s="182" t="s">
        <v>19</v>
      </c>
      <c r="N434" s="183" t="s">
        <v>47</v>
      </c>
      <c r="O434" s="65"/>
      <c r="P434" s="184">
        <f>O434*H434</f>
        <v>0</v>
      </c>
      <c r="Q434" s="184">
        <v>0</v>
      </c>
      <c r="R434" s="184">
        <f>Q434*H434</f>
        <v>0</v>
      </c>
      <c r="S434" s="184">
        <v>0</v>
      </c>
      <c r="T434" s="185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6" t="s">
        <v>139</v>
      </c>
      <c r="AT434" s="186" t="s">
        <v>134</v>
      </c>
      <c r="AU434" s="186" t="s">
        <v>85</v>
      </c>
      <c r="AY434" s="18" t="s">
        <v>132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18" t="s">
        <v>83</v>
      </c>
      <c r="BK434" s="187">
        <f>ROUND(I434*H434,2)</f>
        <v>0</v>
      </c>
      <c r="BL434" s="18" t="s">
        <v>139</v>
      </c>
      <c r="BM434" s="186" t="s">
        <v>658</v>
      </c>
    </row>
    <row r="435" spans="1:65" s="2" customFormat="1" ht="11.25">
      <c r="A435" s="35"/>
      <c r="B435" s="36"/>
      <c r="C435" s="37"/>
      <c r="D435" s="188" t="s">
        <v>141</v>
      </c>
      <c r="E435" s="37"/>
      <c r="F435" s="189" t="s">
        <v>659</v>
      </c>
      <c r="G435" s="37"/>
      <c r="H435" s="37"/>
      <c r="I435" s="190"/>
      <c r="J435" s="37"/>
      <c r="K435" s="37"/>
      <c r="L435" s="40"/>
      <c r="M435" s="191"/>
      <c r="N435" s="192"/>
      <c r="O435" s="65"/>
      <c r="P435" s="65"/>
      <c r="Q435" s="65"/>
      <c r="R435" s="65"/>
      <c r="S435" s="65"/>
      <c r="T435" s="66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8" t="s">
        <v>141</v>
      </c>
      <c r="AU435" s="18" t="s">
        <v>85</v>
      </c>
    </row>
    <row r="436" spans="1:65" s="13" customFormat="1" ht="22.5">
      <c r="B436" s="193"/>
      <c r="C436" s="194"/>
      <c r="D436" s="195" t="s">
        <v>143</v>
      </c>
      <c r="E436" s="196" t="s">
        <v>19</v>
      </c>
      <c r="F436" s="197" t="s">
        <v>660</v>
      </c>
      <c r="G436" s="194"/>
      <c r="H436" s="198">
        <v>15.5</v>
      </c>
      <c r="I436" s="199"/>
      <c r="J436" s="194"/>
      <c r="K436" s="194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143</v>
      </c>
      <c r="AU436" s="204" t="s">
        <v>85</v>
      </c>
      <c r="AV436" s="13" t="s">
        <v>85</v>
      </c>
      <c r="AW436" s="13" t="s">
        <v>37</v>
      </c>
      <c r="AX436" s="13" t="s">
        <v>76</v>
      </c>
      <c r="AY436" s="204" t="s">
        <v>132</v>
      </c>
    </row>
    <row r="437" spans="1:65" s="14" customFormat="1" ht="11.25">
      <c r="B437" s="205"/>
      <c r="C437" s="206"/>
      <c r="D437" s="195" t="s">
        <v>143</v>
      </c>
      <c r="E437" s="207" t="s">
        <v>19</v>
      </c>
      <c r="F437" s="208" t="s">
        <v>145</v>
      </c>
      <c r="G437" s="206"/>
      <c r="H437" s="209">
        <v>15.5</v>
      </c>
      <c r="I437" s="210"/>
      <c r="J437" s="206"/>
      <c r="K437" s="206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143</v>
      </c>
      <c r="AU437" s="215" t="s">
        <v>85</v>
      </c>
      <c r="AV437" s="14" t="s">
        <v>139</v>
      </c>
      <c r="AW437" s="14" t="s">
        <v>37</v>
      </c>
      <c r="AX437" s="14" t="s">
        <v>83</v>
      </c>
      <c r="AY437" s="215" t="s">
        <v>132</v>
      </c>
    </row>
    <row r="438" spans="1:65" s="2" customFormat="1" ht="62.65" customHeight="1">
      <c r="A438" s="35"/>
      <c r="B438" s="36"/>
      <c r="C438" s="175" t="s">
        <v>661</v>
      </c>
      <c r="D438" s="175" t="s">
        <v>134</v>
      </c>
      <c r="E438" s="176" t="s">
        <v>662</v>
      </c>
      <c r="F438" s="177" t="s">
        <v>663</v>
      </c>
      <c r="G438" s="178" t="s">
        <v>192</v>
      </c>
      <c r="H438" s="179">
        <v>1395</v>
      </c>
      <c r="I438" s="180"/>
      <c r="J438" s="181">
        <f>ROUND(I438*H438,2)</f>
        <v>0</v>
      </c>
      <c r="K438" s="177" t="s">
        <v>138</v>
      </c>
      <c r="L438" s="40"/>
      <c r="M438" s="182" t="s">
        <v>19</v>
      </c>
      <c r="N438" s="183" t="s">
        <v>47</v>
      </c>
      <c r="O438" s="65"/>
      <c r="P438" s="184">
        <f>O438*H438</f>
        <v>0</v>
      </c>
      <c r="Q438" s="184">
        <v>0</v>
      </c>
      <c r="R438" s="184">
        <f>Q438*H438</f>
        <v>0</v>
      </c>
      <c r="S438" s="184">
        <v>0</v>
      </c>
      <c r="T438" s="185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86" t="s">
        <v>139</v>
      </c>
      <c r="AT438" s="186" t="s">
        <v>134</v>
      </c>
      <c r="AU438" s="186" t="s">
        <v>85</v>
      </c>
      <c r="AY438" s="18" t="s">
        <v>132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18" t="s">
        <v>83</v>
      </c>
      <c r="BK438" s="187">
        <f>ROUND(I438*H438,2)</f>
        <v>0</v>
      </c>
      <c r="BL438" s="18" t="s">
        <v>139</v>
      </c>
      <c r="BM438" s="186" t="s">
        <v>664</v>
      </c>
    </row>
    <row r="439" spans="1:65" s="2" customFormat="1" ht="11.25">
      <c r="A439" s="35"/>
      <c r="B439" s="36"/>
      <c r="C439" s="37"/>
      <c r="D439" s="188" t="s">
        <v>141</v>
      </c>
      <c r="E439" s="37"/>
      <c r="F439" s="189" t="s">
        <v>665</v>
      </c>
      <c r="G439" s="37"/>
      <c r="H439" s="37"/>
      <c r="I439" s="190"/>
      <c r="J439" s="37"/>
      <c r="K439" s="37"/>
      <c r="L439" s="40"/>
      <c r="M439" s="191"/>
      <c r="N439" s="192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141</v>
      </c>
      <c r="AU439" s="18" t="s">
        <v>85</v>
      </c>
    </row>
    <row r="440" spans="1:65" s="13" customFormat="1" ht="11.25">
      <c r="B440" s="193"/>
      <c r="C440" s="194"/>
      <c r="D440" s="195" t="s">
        <v>143</v>
      </c>
      <c r="E440" s="196" t="s">
        <v>19</v>
      </c>
      <c r="F440" s="197" t="s">
        <v>666</v>
      </c>
      <c r="G440" s="194"/>
      <c r="H440" s="198">
        <v>1395</v>
      </c>
      <c r="I440" s="199"/>
      <c r="J440" s="194"/>
      <c r="K440" s="194"/>
      <c r="L440" s="200"/>
      <c r="M440" s="201"/>
      <c r="N440" s="202"/>
      <c r="O440" s="202"/>
      <c r="P440" s="202"/>
      <c r="Q440" s="202"/>
      <c r="R440" s="202"/>
      <c r="S440" s="202"/>
      <c r="T440" s="203"/>
      <c r="AT440" s="204" t="s">
        <v>143</v>
      </c>
      <c r="AU440" s="204" t="s">
        <v>85</v>
      </c>
      <c r="AV440" s="13" t="s">
        <v>85</v>
      </c>
      <c r="AW440" s="13" t="s">
        <v>37</v>
      </c>
      <c r="AX440" s="13" t="s">
        <v>76</v>
      </c>
      <c r="AY440" s="204" t="s">
        <v>132</v>
      </c>
    </row>
    <row r="441" spans="1:65" s="14" customFormat="1" ht="11.25">
      <c r="B441" s="205"/>
      <c r="C441" s="206"/>
      <c r="D441" s="195" t="s">
        <v>143</v>
      </c>
      <c r="E441" s="207" t="s">
        <v>19</v>
      </c>
      <c r="F441" s="208" t="s">
        <v>145</v>
      </c>
      <c r="G441" s="206"/>
      <c r="H441" s="209">
        <v>1395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143</v>
      </c>
      <c r="AU441" s="215" t="s">
        <v>85</v>
      </c>
      <c r="AV441" s="14" t="s">
        <v>139</v>
      </c>
      <c r="AW441" s="14" t="s">
        <v>37</v>
      </c>
      <c r="AX441" s="14" t="s">
        <v>83</v>
      </c>
      <c r="AY441" s="215" t="s">
        <v>132</v>
      </c>
    </row>
    <row r="442" spans="1:65" s="2" customFormat="1" ht="21.75" customHeight="1">
      <c r="A442" s="35"/>
      <c r="B442" s="36"/>
      <c r="C442" s="175" t="s">
        <v>667</v>
      </c>
      <c r="D442" s="175" t="s">
        <v>134</v>
      </c>
      <c r="E442" s="176" t="s">
        <v>668</v>
      </c>
      <c r="F442" s="177" t="s">
        <v>669</v>
      </c>
      <c r="G442" s="178" t="s">
        <v>215</v>
      </c>
      <c r="H442" s="179">
        <v>1</v>
      </c>
      <c r="I442" s="180"/>
      <c r="J442" s="181">
        <f>ROUND(I442*H442,2)</f>
        <v>0</v>
      </c>
      <c r="K442" s="177" t="s">
        <v>640</v>
      </c>
      <c r="L442" s="40"/>
      <c r="M442" s="182" t="s">
        <v>19</v>
      </c>
      <c r="N442" s="183" t="s">
        <v>47</v>
      </c>
      <c r="O442" s="65"/>
      <c r="P442" s="184">
        <f>O442*H442</f>
        <v>0</v>
      </c>
      <c r="Q442" s="184">
        <v>0</v>
      </c>
      <c r="R442" s="184">
        <f>Q442*H442</f>
        <v>0</v>
      </c>
      <c r="S442" s="184">
        <v>0</v>
      </c>
      <c r="T442" s="185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6" t="s">
        <v>139</v>
      </c>
      <c r="AT442" s="186" t="s">
        <v>134</v>
      </c>
      <c r="AU442" s="186" t="s">
        <v>85</v>
      </c>
      <c r="AY442" s="18" t="s">
        <v>132</v>
      </c>
      <c r="BE442" s="187">
        <f>IF(N442="základní",J442,0)</f>
        <v>0</v>
      </c>
      <c r="BF442" s="187">
        <f>IF(N442="snížená",J442,0)</f>
        <v>0</v>
      </c>
      <c r="BG442" s="187">
        <f>IF(N442="zákl. přenesená",J442,0)</f>
        <v>0</v>
      </c>
      <c r="BH442" s="187">
        <f>IF(N442="sníž. přenesená",J442,0)</f>
        <v>0</v>
      </c>
      <c r="BI442" s="187">
        <f>IF(N442="nulová",J442,0)</f>
        <v>0</v>
      </c>
      <c r="BJ442" s="18" t="s">
        <v>83</v>
      </c>
      <c r="BK442" s="187">
        <f>ROUND(I442*H442,2)</f>
        <v>0</v>
      </c>
      <c r="BL442" s="18" t="s">
        <v>139</v>
      </c>
      <c r="BM442" s="186" t="s">
        <v>670</v>
      </c>
    </row>
    <row r="443" spans="1:65" s="2" customFormat="1" ht="55.5" customHeight="1">
      <c r="A443" s="35"/>
      <c r="B443" s="36"/>
      <c r="C443" s="175" t="s">
        <v>671</v>
      </c>
      <c r="D443" s="175" t="s">
        <v>134</v>
      </c>
      <c r="E443" s="176" t="s">
        <v>672</v>
      </c>
      <c r="F443" s="177" t="s">
        <v>673</v>
      </c>
      <c r="G443" s="178" t="s">
        <v>192</v>
      </c>
      <c r="H443" s="179">
        <v>5.6</v>
      </c>
      <c r="I443" s="180"/>
      <c r="J443" s="181">
        <f>ROUND(I443*H443,2)</f>
        <v>0</v>
      </c>
      <c r="K443" s="177" t="s">
        <v>138</v>
      </c>
      <c r="L443" s="40"/>
      <c r="M443" s="182" t="s">
        <v>19</v>
      </c>
      <c r="N443" s="183" t="s">
        <v>47</v>
      </c>
      <c r="O443" s="65"/>
      <c r="P443" s="184">
        <f>O443*H443</f>
        <v>0</v>
      </c>
      <c r="Q443" s="184">
        <v>1.1E-4</v>
      </c>
      <c r="R443" s="184">
        <f>Q443*H443</f>
        <v>6.1600000000000001E-4</v>
      </c>
      <c r="S443" s="184">
        <v>0</v>
      </c>
      <c r="T443" s="185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6" t="s">
        <v>139</v>
      </c>
      <c r="AT443" s="186" t="s">
        <v>134</v>
      </c>
      <c r="AU443" s="186" t="s">
        <v>85</v>
      </c>
      <c r="AY443" s="18" t="s">
        <v>132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18" t="s">
        <v>83</v>
      </c>
      <c r="BK443" s="187">
        <f>ROUND(I443*H443,2)</f>
        <v>0</v>
      </c>
      <c r="BL443" s="18" t="s">
        <v>139</v>
      </c>
      <c r="BM443" s="186" t="s">
        <v>674</v>
      </c>
    </row>
    <row r="444" spans="1:65" s="2" customFormat="1" ht="11.25">
      <c r="A444" s="35"/>
      <c r="B444" s="36"/>
      <c r="C444" s="37"/>
      <c r="D444" s="188" t="s">
        <v>141</v>
      </c>
      <c r="E444" s="37"/>
      <c r="F444" s="189" t="s">
        <v>675</v>
      </c>
      <c r="G444" s="37"/>
      <c r="H444" s="37"/>
      <c r="I444" s="190"/>
      <c r="J444" s="37"/>
      <c r="K444" s="37"/>
      <c r="L444" s="40"/>
      <c r="M444" s="191"/>
      <c r="N444" s="192"/>
      <c r="O444" s="65"/>
      <c r="P444" s="65"/>
      <c r="Q444" s="65"/>
      <c r="R444" s="65"/>
      <c r="S444" s="65"/>
      <c r="T444" s="66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141</v>
      </c>
      <c r="AU444" s="18" t="s">
        <v>85</v>
      </c>
    </row>
    <row r="445" spans="1:65" s="13" customFormat="1" ht="11.25">
      <c r="B445" s="193"/>
      <c r="C445" s="194"/>
      <c r="D445" s="195" t="s">
        <v>143</v>
      </c>
      <c r="E445" s="196" t="s">
        <v>19</v>
      </c>
      <c r="F445" s="197" t="s">
        <v>676</v>
      </c>
      <c r="G445" s="194"/>
      <c r="H445" s="198">
        <v>5.6</v>
      </c>
      <c r="I445" s="199"/>
      <c r="J445" s="194"/>
      <c r="K445" s="194"/>
      <c r="L445" s="200"/>
      <c r="M445" s="201"/>
      <c r="N445" s="202"/>
      <c r="O445" s="202"/>
      <c r="P445" s="202"/>
      <c r="Q445" s="202"/>
      <c r="R445" s="202"/>
      <c r="S445" s="202"/>
      <c r="T445" s="203"/>
      <c r="AT445" s="204" t="s">
        <v>143</v>
      </c>
      <c r="AU445" s="204" t="s">
        <v>85</v>
      </c>
      <c r="AV445" s="13" t="s">
        <v>85</v>
      </c>
      <c r="AW445" s="13" t="s">
        <v>37</v>
      </c>
      <c r="AX445" s="13" t="s">
        <v>76</v>
      </c>
      <c r="AY445" s="204" t="s">
        <v>132</v>
      </c>
    </row>
    <row r="446" spans="1:65" s="14" customFormat="1" ht="11.25">
      <c r="B446" s="205"/>
      <c r="C446" s="206"/>
      <c r="D446" s="195" t="s">
        <v>143</v>
      </c>
      <c r="E446" s="207" t="s">
        <v>19</v>
      </c>
      <c r="F446" s="208" t="s">
        <v>145</v>
      </c>
      <c r="G446" s="206"/>
      <c r="H446" s="209">
        <v>5.6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143</v>
      </c>
      <c r="AU446" s="215" t="s">
        <v>85</v>
      </c>
      <c r="AV446" s="14" t="s">
        <v>139</v>
      </c>
      <c r="AW446" s="14" t="s">
        <v>37</v>
      </c>
      <c r="AX446" s="14" t="s">
        <v>83</v>
      </c>
      <c r="AY446" s="215" t="s">
        <v>132</v>
      </c>
    </row>
    <row r="447" spans="1:65" s="2" customFormat="1" ht="16.5" customHeight="1">
      <c r="A447" s="35"/>
      <c r="B447" s="36"/>
      <c r="C447" s="175" t="s">
        <v>677</v>
      </c>
      <c r="D447" s="175" t="s">
        <v>134</v>
      </c>
      <c r="E447" s="176" t="s">
        <v>678</v>
      </c>
      <c r="F447" s="177" t="s">
        <v>679</v>
      </c>
      <c r="G447" s="178" t="s">
        <v>208</v>
      </c>
      <c r="H447" s="179">
        <v>17.584</v>
      </c>
      <c r="I447" s="180"/>
      <c r="J447" s="181">
        <f>ROUND(I447*H447,2)</f>
        <v>0</v>
      </c>
      <c r="K447" s="177" t="s">
        <v>640</v>
      </c>
      <c r="L447" s="40"/>
      <c r="M447" s="182" t="s">
        <v>19</v>
      </c>
      <c r="N447" s="183" t="s">
        <v>47</v>
      </c>
      <c r="O447" s="65"/>
      <c r="P447" s="184">
        <f>O447*H447</f>
        <v>0</v>
      </c>
      <c r="Q447" s="184">
        <v>0</v>
      </c>
      <c r="R447" s="184">
        <f>Q447*H447</f>
        <v>0</v>
      </c>
      <c r="S447" s="184">
        <v>0</v>
      </c>
      <c r="T447" s="185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6" t="s">
        <v>139</v>
      </c>
      <c r="AT447" s="186" t="s">
        <v>134</v>
      </c>
      <c r="AU447" s="186" t="s">
        <v>85</v>
      </c>
      <c r="AY447" s="18" t="s">
        <v>132</v>
      </c>
      <c r="BE447" s="187">
        <f>IF(N447="základní",J447,0)</f>
        <v>0</v>
      </c>
      <c r="BF447" s="187">
        <f>IF(N447="snížená",J447,0)</f>
        <v>0</v>
      </c>
      <c r="BG447" s="187">
        <f>IF(N447="zákl. přenesená",J447,0)</f>
        <v>0</v>
      </c>
      <c r="BH447" s="187">
        <f>IF(N447="sníž. přenesená",J447,0)</f>
        <v>0</v>
      </c>
      <c r="BI447" s="187">
        <f>IF(N447="nulová",J447,0)</f>
        <v>0</v>
      </c>
      <c r="BJ447" s="18" t="s">
        <v>83</v>
      </c>
      <c r="BK447" s="187">
        <f>ROUND(I447*H447,2)</f>
        <v>0</v>
      </c>
      <c r="BL447" s="18" t="s">
        <v>139</v>
      </c>
      <c r="BM447" s="186" t="s">
        <v>680</v>
      </c>
    </row>
    <row r="448" spans="1:65" s="13" customFormat="1" ht="11.25">
      <c r="B448" s="193"/>
      <c r="C448" s="194"/>
      <c r="D448" s="195" t="s">
        <v>143</v>
      </c>
      <c r="E448" s="196" t="s">
        <v>19</v>
      </c>
      <c r="F448" s="197" t="s">
        <v>681</v>
      </c>
      <c r="G448" s="194"/>
      <c r="H448" s="198">
        <v>17.584</v>
      </c>
      <c r="I448" s="199"/>
      <c r="J448" s="194"/>
      <c r="K448" s="194"/>
      <c r="L448" s="200"/>
      <c r="M448" s="201"/>
      <c r="N448" s="202"/>
      <c r="O448" s="202"/>
      <c r="P448" s="202"/>
      <c r="Q448" s="202"/>
      <c r="R448" s="202"/>
      <c r="S448" s="202"/>
      <c r="T448" s="203"/>
      <c r="AT448" s="204" t="s">
        <v>143</v>
      </c>
      <c r="AU448" s="204" t="s">
        <v>85</v>
      </c>
      <c r="AV448" s="13" t="s">
        <v>85</v>
      </c>
      <c r="AW448" s="13" t="s">
        <v>37</v>
      </c>
      <c r="AX448" s="13" t="s">
        <v>76</v>
      </c>
      <c r="AY448" s="204" t="s">
        <v>132</v>
      </c>
    </row>
    <row r="449" spans="1:65" s="14" customFormat="1" ht="11.25">
      <c r="B449" s="205"/>
      <c r="C449" s="206"/>
      <c r="D449" s="195" t="s">
        <v>143</v>
      </c>
      <c r="E449" s="207" t="s">
        <v>19</v>
      </c>
      <c r="F449" s="208" t="s">
        <v>145</v>
      </c>
      <c r="G449" s="206"/>
      <c r="H449" s="209">
        <v>17.584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143</v>
      </c>
      <c r="AU449" s="215" t="s">
        <v>85</v>
      </c>
      <c r="AV449" s="14" t="s">
        <v>139</v>
      </c>
      <c r="AW449" s="14" t="s">
        <v>37</v>
      </c>
      <c r="AX449" s="14" t="s">
        <v>83</v>
      </c>
      <c r="AY449" s="215" t="s">
        <v>132</v>
      </c>
    </row>
    <row r="450" spans="1:65" s="2" customFormat="1" ht="62.65" customHeight="1">
      <c r="A450" s="35"/>
      <c r="B450" s="36"/>
      <c r="C450" s="175" t="s">
        <v>682</v>
      </c>
      <c r="D450" s="175" t="s">
        <v>134</v>
      </c>
      <c r="E450" s="176" t="s">
        <v>683</v>
      </c>
      <c r="F450" s="177" t="s">
        <v>684</v>
      </c>
      <c r="G450" s="178" t="s">
        <v>192</v>
      </c>
      <c r="H450" s="179">
        <v>5.0999999999999996</v>
      </c>
      <c r="I450" s="180"/>
      <c r="J450" s="181">
        <f>ROUND(I450*H450,2)</f>
        <v>0</v>
      </c>
      <c r="K450" s="177" t="s">
        <v>138</v>
      </c>
      <c r="L450" s="40"/>
      <c r="M450" s="182" t="s">
        <v>19</v>
      </c>
      <c r="N450" s="183" t="s">
        <v>47</v>
      </c>
      <c r="O450" s="65"/>
      <c r="P450" s="184">
        <f>O450*H450</f>
        <v>0</v>
      </c>
      <c r="Q450" s="184">
        <v>6.0999999999999997E-4</v>
      </c>
      <c r="R450" s="184">
        <f>Q450*H450</f>
        <v>3.1109999999999996E-3</v>
      </c>
      <c r="S450" s="184">
        <v>0</v>
      </c>
      <c r="T450" s="185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6" t="s">
        <v>139</v>
      </c>
      <c r="AT450" s="186" t="s">
        <v>134</v>
      </c>
      <c r="AU450" s="186" t="s">
        <v>85</v>
      </c>
      <c r="AY450" s="18" t="s">
        <v>132</v>
      </c>
      <c r="BE450" s="187">
        <f>IF(N450="základní",J450,0)</f>
        <v>0</v>
      </c>
      <c r="BF450" s="187">
        <f>IF(N450="snížená",J450,0)</f>
        <v>0</v>
      </c>
      <c r="BG450" s="187">
        <f>IF(N450="zákl. přenesená",J450,0)</f>
        <v>0</v>
      </c>
      <c r="BH450" s="187">
        <f>IF(N450="sníž. přenesená",J450,0)</f>
        <v>0</v>
      </c>
      <c r="BI450" s="187">
        <f>IF(N450="nulová",J450,0)</f>
        <v>0</v>
      </c>
      <c r="BJ450" s="18" t="s">
        <v>83</v>
      </c>
      <c r="BK450" s="187">
        <f>ROUND(I450*H450,2)</f>
        <v>0</v>
      </c>
      <c r="BL450" s="18" t="s">
        <v>139</v>
      </c>
      <c r="BM450" s="186" t="s">
        <v>685</v>
      </c>
    </row>
    <row r="451" spans="1:65" s="2" customFormat="1" ht="11.25">
      <c r="A451" s="35"/>
      <c r="B451" s="36"/>
      <c r="C451" s="37"/>
      <c r="D451" s="188" t="s">
        <v>141</v>
      </c>
      <c r="E451" s="37"/>
      <c r="F451" s="189" t="s">
        <v>686</v>
      </c>
      <c r="G451" s="37"/>
      <c r="H451" s="37"/>
      <c r="I451" s="190"/>
      <c r="J451" s="37"/>
      <c r="K451" s="37"/>
      <c r="L451" s="40"/>
      <c r="M451" s="191"/>
      <c r="N451" s="192"/>
      <c r="O451" s="65"/>
      <c r="P451" s="65"/>
      <c r="Q451" s="65"/>
      <c r="R451" s="65"/>
      <c r="S451" s="65"/>
      <c r="T451" s="66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141</v>
      </c>
      <c r="AU451" s="18" t="s">
        <v>85</v>
      </c>
    </row>
    <row r="452" spans="1:65" s="13" customFormat="1" ht="22.5">
      <c r="B452" s="193"/>
      <c r="C452" s="194"/>
      <c r="D452" s="195" t="s">
        <v>143</v>
      </c>
      <c r="E452" s="196" t="s">
        <v>19</v>
      </c>
      <c r="F452" s="197" t="s">
        <v>687</v>
      </c>
      <c r="G452" s="194"/>
      <c r="H452" s="198">
        <v>5.0999999999999996</v>
      </c>
      <c r="I452" s="199"/>
      <c r="J452" s="194"/>
      <c r="K452" s="194"/>
      <c r="L452" s="200"/>
      <c r="M452" s="201"/>
      <c r="N452" s="202"/>
      <c r="O452" s="202"/>
      <c r="P452" s="202"/>
      <c r="Q452" s="202"/>
      <c r="R452" s="202"/>
      <c r="S452" s="202"/>
      <c r="T452" s="203"/>
      <c r="AT452" s="204" t="s">
        <v>143</v>
      </c>
      <c r="AU452" s="204" t="s">
        <v>85</v>
      </c>
      <c r="AV452" s="13" t="s">
        <v>85</v>
      </c>
      <c r="AW452" s="13" t="s">
        <v>37</v>
      </c>
      <c r="AX452" s="13" t="s">
        <v>76</v>
      </c>
      <c r="AY452" s="204" t="s">
        <v>132</v>
      </c>
    </row>
    <row r="453" spans="1:65" s="14" customFormat="1" ht="11.25">
      <c r="B453" s="205"/>
      <c r="C453" s="206"/>
      <c r="D453" s="195" t="s">
        <v>143</v>
      </c>
      <c r="E453" s="207" t="s">
        <v>19</v>
      </c>
      <c r="F453" s="208" t="s">
        <v>145</v>
      </c>
      <c r="G453" s="206"/>
      <c r="H453" s="209">
        <v>5.0999999999999996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143</v>
      </c>
      <c r="AU453" s="215" t="s">
        <v>85</v>
      </c>
      <c r="AV453" s="14" t="s">
        <v>139</v>
      </c>
      <c r="AW453" s="14" t="s">
        <v>37</v>
      </c>
      <c r="AX453" s="14" t="s">
        <v>83</v>
      </c>
      <c r="AY453" s="215" t="s">
        <v>132</v>
      </c>
    </row>
    <row r="454" spans="1:65" s="2" customFormat="1" ht="24.2" customHeight="1">
      <c r="A454" s="35"/>
      <c r="B454" s="36"/>
      <c r="C454" s="175" t="s">
        <v>688</v>
      </c>
      <c r="D454" s="175" t="s">
        <v>134</v>
      </c>
      <c r="E454" s="176" t="s">
        <v>689</v>
      </c>
      <c r="F454" s="177" t="s">
        <v>690</v>
      </c>
      <c r="G454" s="178" t="s">
        <v>192</v>
      </c>
      <c r="H454" s="179">
        <v>5.6</v>
      </c>
      <c r="I454" s="180"/>
      <c r="J454" s="181">
        <f>ROUND(I454*H454,2)</f>
        <v>0</v>
      </c>
      <c r="K454" s="177" t="s">
        <v>138</v>
      </c>
      <c r="L454" s="40"/>
      <c r="M454" s="182" t="s">
        <v>19</v>
      </c>
      <c r="N454" s="183" t="s">
        <v>47</v>
      </c>
      <c r="O454" s="65"/>
      <c r="P454" s="184">
        <f>O454*H454</f>
        <v>0</v>
      </c>
      <c r="Q454" s="184">
        <v>0</v>
      </c>
      <c r="R454" s="184">
        <f>Q454*H454</f>
        <v>0</v>
      </c>
      <c r="S454" s="184">
        <v>0</v>
      </c>
      <c r="T454" s="185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6" t="s">
        <v>139</v>
      </c>
      <c r="AT454" s="186" t="s">
        <v>134</v>
      </c>
      <c r="AU454" s="186" t="s">
        <v>85</v>
      </c>
      <c r="AY454" s="18" t="s">
        <v>132</v>
      </c>
      <c r="BE454" s="187">
        <f>IF(N454="základní",J454,0)</f>
        <v>0</v>
      </c>
      <c r="BF454" s="187">
        <f>IF(N454="snížená",J454,0)</f>
        <v>0</v>
      </c>
      <c r="BG454" s="187">
        <f>IF(N454="zákl. přenesená",J454,0)</f>
        <v>0</v>
      </c>
      <c r="BH454" s="187">
        <f>IF(N454="sníž. přenesená",J454,0)</f>
        <v>0</v>
      </c>
      <c r="BI454" s="187">
        <f>IF(N454="nulová",J454,0)</f>
        <v>0</v>
      </c>
      <c r="BJ454" s="18" t="s">
        <v>83</v>
      </c>
      <c r="BK454" s="187">
        <f>ROUND(I454*H454,2)</f>
        <v>0</v>
      </c>
      <c r="BL454" s="18" t="s">
        <v>139</v>
      </c>
      <c r="BM454" s="186" t="s">
        <v>691</v>
      </c>
    </row>
    <row r="455" spans="1:65" s="2" customFormat="1" ht="11.25">
      <c r="A455" s="35"/>
      <c r="B455" s="36"/>
      <c r="C455" s="37"/>
      <c r="D455" s="188" t="s">
        <v>141</v>
      </c>
      <c r="E455" s="37"/>
      <c r="F455" s="189" t="s">
        <v>692</v>
      </c>
      <c r="G455" s="37"/>
      <c r="H455" s="37"/>
      <c r="I455" s="190"/>
      <c r="J455" s="37"/>
      <c r="K455" s="37"/>
      <c r="L455" s="40"/>
      <c r="M455" s="191"/>
      <c r="N455" s="192"/>
      <c r="O455" s="65"/>
      <c r="P455" s="65"/>
      <c r="Q455" s="65"/>
      <c r="R455" s="65"/>
      <c r="S455" s="65"/>
      <c r="T455" s="66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18" t="s">
        <v>141</v>
      </c>
      <c r="AU455" s="18" t="s">
        <v>85</v>
      </c>
    </row>
    <row r="456" spans="1:65" s="13" customFormat="1" ht="11.25">
      <c r="B456" s="193"/>
      <c r="C456" s="194"/>
      <c r="D456" s="195" t="s">
        <v>143</v>
      </c>
      <c r="E456" s="196" t="s">
        <v>19</v>
      </c>
      <c r="F456" s="197" t="s">
        <v>693</v>
      </c>
      <c r="G456" s="194"/>
      <c r="H456" s="198">
        <v>5.6</v>
      </c>
      <c r="I456" s="199"/>
      <c r="J456" s="194"/>
      <c r="K456" s="194"/>
      <c r="L456" s="200"/>
      <c r="M456" s="201"/>
      <c r="N456" s="202"/>
      <c r="O456" s="202"/>
      <c r="P456" s="202"/>
      <c r="Q456" s="202"/>
      <c r="R456" s="202"/>
      <c r="S456" s="202"/>
      <c r="T456" s="203"/>
      <c r="AT456" s="204" t="s">
        <v>143</v>
      </c>
      <c r="AU456" s="204" t="s">
        <v>85</v>
      </c>
      <c r="AV456" s="13" t="s">
        <v>85</v>
      </c>
      <c r="AW456" s="13" t="s">
        <v>37</v>
      </c>
      <c r="AX456" s="13" t="s">
        <v>76</v>
      </c>
      <c r="AY456" s="204" t="s">
        <v>132</v>
      </c>
    </row>
    <row r="457" spans="1:65" s="14" customFormat="1" ht="11.25">
      <c r="B457" s="205"/>
      <c r="C457" s="206"/>
      <c r="D457" s="195" t="s">
        <v>143</v>
      </c>
      <c r="E457" s="207" t="s">
        <v>19</v>
      </c>
      <c r="F457" s="208" t="s">
        <v>145</v>
      </c>
      <c r="G457" s="206"/>
      <c r="H457" s="209">
        <v>5.6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143</v>
      </c>
      <c r="AU457" s="215" t="s">
        <v>85</v>
      </c>
      <c r="AV457" s="14" t="s">
        <v>139</v>
      </c>
      <c r="AW457" s="14" t="s">
        <v>37</v>
      </c>
      <c r="AX457" s="14" t="s">
        <v>83</v>
      </c>
      <c r="AY457" s="215" t="s">
        <v>132</v>
      </c>
    </row>
    <row r="458" spans="1:65" s="2" customFormat="1" ht="33" customHeight="1">
      <c r="A458" s="35"/>
      <c r="B458" s="36"/>
      <c r="C458" s="175" t="s">
        <v>694</v>
      </c>
      <c r="D458" s="175" t="s">
        <v>134</v>
      </c>
      <c r="E458" s="176" t="s">
        <v>695</v>
      </c>
      <c r="F458" s="177" t="s">
        <v>696</v>
      </c>
      <c r="G458" s="178" t="s">
        <v>192</v>
      </c>
      <c r="H458" s="179">
        <v>20.2</v>
      </c>
      <c r="I458" s="180"/>
      <c r="J458" s="181">
        <f>ROUND(I458*H458,2)</f>
        <v>0</v>
      </c>
      <c r="K458" s="177" t="s">
        <v>138</v>
      </c>
      <c r="L458" s="40"/>
      <c r="M458" s="182" t="s">
        <v>19</v>
      </c>
      <c r="N458" s="183" t="s">
        <v>47</v>
      </c>
      <c r="O458" s="65"/>
      <c r="P458" s="184">
        <f>O458*H458</f>
        <v>0</v>
      </c>
      <c r="Q458" s="184">
        <v>1.7000000000000001E-4</v>
      </c>
      <c r="R458" s="184">
        <f>Q458*H458</f>
        <v>3.434E-3</v>
      </c>
      <c r="S458" s="184">
        <v>0</v>
      </c>
      <c r="T458" s="185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6" t="s">
        <v>139</v>
      </c>
      <c r="AT458" s="186" t="s">
        <v>134</v>
      </c>
      <c r="AU458" s="186" t="s">
        <v>85</v>
      </c>
      <c r="AY458" s="18" t="s">
        <v>132</v>
      </c>
      <c r="BE458" s="187">
        <f>IF(N458="základní",J458,0)</f>
        <v>0</v>
      </c>
      <c r="BF458" s="187">
        <f>IF(N458="snížená",J458,0)</f>
        <v>0</v>
      </c>
      <c r="BG458" s="187">
        <f>IF(N458="zákl. přenesená",J458,0)</f>
        <v>0</v>
      </c>
      <c r="BH458" s="187">
        <f>IF(N458="sníž. přenesená",J458,0)</f>
        <v>0</v>
      </c>
      <c r="BI458" s="187">
        <f>IF(N458="nulová",J458,0)</f>
        <v>0</v>
      </c>
      <c r="BJ458" s="18" t="s">
        <v>83</v>
      </c>
      <c r="BK458" s="187">
        <f>ROUND(I458*H458,2)</f>
        <v>0</v>
      </c>
      <c r="BL458" s="18" t="s">
        <v>139</v>
      </c>
      <c r="BM458" s="186" t="s">
        <v>697</v>
      </c>
    </row>
    <row r="459" spans="1:65" s="2" customFormat="1" ht="11.25">
      <c r="A459" s="35"/>
      <c r="B459" s="36"/>
      <c r="C459" s="37"/>
      <c r="D459" s="188" t="s">
        <v>141</v>
      </c>
      <c r="E459" s="37"/>
      <c r="F459" s="189" t="s">
        <v>698</v>
      </c>
      <c r="G459" s="37"/>
      <c r="H459" s="37"/>
      <c r="I459" s="190"/>
      <c r="J459" s="37"/>
      <c r="K459" s="37"/>
      <c r="L459" s="40"/>
      <c r="M459" s="191"/>
      <c r="N459" s="192"/>
      <c r="O459" s="65"/>
      <c r="P459" s="65"/>
      <c r="Q459" s="65"/>
      <c r="R459" s="65"/>
      <c r="S459" s="65"/>
      <c r="T459" s="66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8" t="s">
        <v>141</v>
      </c>
      <c r="AU459" s="18" t="s">
        <v>85</v>
      </c>
    </row>
    <row r="460" spans="1:65" s="13" customFormat="1" ht="22.5">
      <c r="B460" s="193"/>
      <c r="C460" s="194"/>
      <c r="D460" s="195" t="s">
        <v>143</v>
      </c>
      <c r="E460" s="196" t="s">
        <v>19</v>
      </c>
      <c r="F460" s="197" t="s">
        <v>699</v>
      </c>
      <c r="G460" s="194"/>
      <c r="H460" s="198">
        <v>20.2</v>
      </c>
      <c r="I460" s="199"/>
      <c r="J460" s="194"/>
      <c r="K460" s="194"/>
      <c r="L460" s="200"/>
      <c r="M460" s="201"/>
      <c r="N460" s="202"/>
      <c r="O460" s="202"/>
      <c r="P460" s="202"/>
      <c r="Q460" s="202"/>
      <c r="R460" s="202"/>
      <c r="S460" s="202"/>
      <c r="T460" s="203"/>
      <c r="AT460" s="204" t="s">
        <v>143</v>
      </c>
      <c r="AU460" s="204" t="s">
        <v>85</v>
      </c>
      <c r="AV460" s="13" t="s">
        <v>85</v>
      </c>
      <c r="AW460" s="13" t="s">
        <v>37</v>
      </c>
      <c r="AX460" s="13" t="s">
        <v>76</v>
      </c>
      <c r="AY460" s="204" t="s">
        <v>132</v>
      </c>
    </row>
    <row r="461" spans="1:65" s="14" customFormat="1" ht="11.25">
      <c r="B461" s="205"/>
      <c r="C461" s="206"/>
      <c r="D461" s="195" t="s">
        <v>143</v>
      </c>
      <c r="E461" s="207" t="s">
        <v>19</v>
      </c>
      <c r="F461" s="208" t="s">
        <v>145</v>
      </c>
      <c r="G461" s="206"/>
      <c r="H461" s="209">
        <v>20.2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143</v>
      </c>
      <c r="AU461" s="215" t="s">
        <v>85</v>
      </c>
      <c r="AV461" s="14" t="s">
        <v>139</v>
      </c>
      <c r="AW461" s="14" t="s">
        <v>37</v>
      </c>
      <c r="AX461" s="14" t="s">
        <v>83</v>
      </c>
      <c r="AY461" s="215" t="s">
        <v>132</v>
      </c>
    </row>
    <row r="462" spans="1:65" s="2" customFormat="1" ht="37.9" customHeight="1">
      <c r="A462" s="35"/>
      <c r="B462" s="36"/>
      <c r="C462" s="175" t="s">
        <v>700</v>
      </c>
      <c r="D462" s="175" t="s">
        <v>134</v>
      </c>
      <c r="E462" s="176" t="s">
        <v>701</v>
      </c>
      <c r="F462" s="177" t="s">
        <v>702</v>
      </c>
      <c r="G462" s="178" t="s">
        <v>192</v>
      </c>
      <c r="H462" s="179">
        <v>48.6</v>
      </c>
      <c r="I462" s="180"/>
      <c r="J462" s="181">
        <f>ROUND(I462*H462,2)</f>
        <v>0</v>
      </c>
      <c r="K462" s="177" t="s">
        <v>138</v>
      </c>
      <c r="L462" s="40"/>
      <c r="M462" s="182" t="s">
        <v>19</v>
      </c>
      <c r="N462" s="183" t="s">
        <v>47</v>
      </c>
      <c r="O462" s="65"/>
      <c r="P462" s="184">
        <f>O462*H462</f>
        <v>0</v>
      </c>
      <c r="Q462" s="184">
        <v>3.4499999999999999E-3</v>
      </c>
      <c r="R462" s="184">
        <f>Q462*H462</f>
        <v>0.16767000000000001</v>
      </c>
      <c r="S462" s="184">
        <v>0</v>
      </c>
      <c r="T462" s="185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86" t="s">
        <v>139</v>
      </c>
      <c r="AT462" s="186" t="s">
        <v>134</v>
      </c>
      <c r="AU462" s="186" t="s">
        <v>85</v>
      </c>
      <c r="AY462" s="18" t="s">
        <v>132</v>
      </c>
      <c r="BE462" s="187">
        <f>IF(N462="základní",J462,0)</f>
        <v>0</v>
      </c>
      <c r="BF462" s="187">
        <f>IF(N462="snížená",J462,0)</f>
        <v>0</v>
      </c>
      <c r="BG462" s="187">
        <f>IF(N462="zákl. přenesená",J462,0)</f>
        <v>0</v>
      </c>
      <c r="BH462" s="187">
        <f>IF(N462="sníž. přenesená",J462,0)</f>
        <v>0</v>
      </c>
      <c r="BI462" s="187">
        <f>IF(N462="nulová",J462,0)</f>
        <v>0</v>
      </c>
      <c r="BJ462" s="18" t="s">
        <v>83</v>
      </c>
      <c r="BK462" s="187">
        <f>ROUND(I462*H462,2)</f>
        <v>0</v>
      </c>
      <c r="BL462" s="18" t="s">
        <v>139</v>
      </c>
      <c r="BM462" s="186" t="s">
        <v>703</v>
      </c>
    </row>
    <row r="463" spans="1:65" s="2" customFormat="1" ht="11.25">
      <c r="A463" s="35"/>
      <c r="B463" s="36"/>
      <c r="C463" s="37"/>
      <c r="D463" s="188" t="s">
        <v>141</v>
      </c>
      <c r="E463" s="37"/>
      <c r="F463" s="189" t="s">
        <v>704</v>
      </c>
      <c r="G463" s="37"/>
      <c r="H463" s="37"/>
      <c r="I463" s="190"/>
      <c r="J463" s="37"/>
      <c r="K463" s="37"/>
      <c r="L463" s="40"/>
      <c r="M463" s="191"/>
      <c r="N463" s="192"/>
      <c r="O463" s="65"/>
      <c r="P463" s="65"/>
      <c r="Q463" s="65"/>
      <c r="R463" s="65"/>
      <c r="S463" s="65"/>
      <c r="T463" s="66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18" t="s">
        <v>141</v>
      </c>
      <c r="AU463" s="18" t="s">
        <v>85</v>
      </c>
    </row>
    <row r="464" spans="1:65" s="13" customFormat="1" ht="22.5">
      <c r="B464" s="193"/>
      <c r="C464" s="194"/>
      <c r="D464" s="195" t="s">
        <v>143</v>
      </c>
      <c r="E464" s="196" t="s">
        <v>19</v>
      </c>
      <c r="F464" s="197" t="s">
        <v>705</v>
      </c>
      <c r="G464" s="194"/>
      <c r="H464" s="198">
        <v>14.2</v>
      </c>
      <c r="I464" s="199"/>
      <c r="J464" s="194"/>
      <c r="K464" s="194"/>
      <c r="L464" s="200"/>
      <c r="M464" s="201"/>
      <c r="N464" s="202"/>
      <c r="O464" s="202"/>
      <c r="P464" s="202"/>
      <c r="Q464" s="202"/>
      <c r="R464" s="202"/>
      <c r="S464" s="202"/>
      <c r="T464" s="203"/>
      <c r="AT464" s="204" t="s">
        <v>143</v>
      </c>
      <c r="AU464" s="204" t="s">
        <v>85</v>
      </c>
      <c r="AV464" s="13" t="s">
        <v>85</v>
      </c>
      <c r="AW464" s="13" t="s">
        <v>37</v>
      </c>
      <c r="AX464" s="13" t="s">
        <v>76</v>
      </c>
      <c r="AY464" s="204" t="s">
        <v>132</v>
      </c>
    </row>
    <row r="465" spans="1:65" s="13" customFormat="1" ht="22.5">
      <c r="B465" s="193"/>
      <c r="C465" s="194"/>
      <c r="D465" s="195" t="s">
        <v>143</v>
      </c>
      <c r="E465" s="196" t="s">
        <v>19</v>
      </c>
      <c r="F465" s="197" t="s">
        <v>706</v>
      </c>
      <c r="G465" s="194"/>
      <c r="H465" s="198">
        <v>34.4</v>
      </c>
      <c r="I465" s="199"/>
      <c r="J465" s="194"/>
      <c r="K465" s="194"/>
      <c r="L465" s="200"/>
      <c r="M465" s="201"/>
      <c r="N465" s="202"/>
      <c r="O465" s="202"/>
      <c r="P465" s="202"/>
      <c r="Q465" s="202"/>
      <c r="R465" s="202"/>
      <c r="S465" s="202"/>
      <c r="T465" s="203"/>
      <c r="AT465" s="204" t="s">
        <v>143</v>
      </c>
      <c r="AU465" s="204" t="s">
        <v>85</v>
      </c>
      <c r="AV465" s="13" t="s">
        <v>85</v>
      </c>
      <c r="AW465" s="13" t="s">
        <v>37</v>
      </c>
      <c r="AX465" s="13" t="s">
        <v>76</v>
      </c>
      <c r="AY465" s="204" t="s">
        <v>132</v>
      </c>
    </row>
    <row r="466" spans="1:65" s="14" customFormat="1" ht="11.25">
      <c r="B466" s="205"/>
      <c r="C466" s="206"/>
      <c r="D466" s="195" t="s">
        <v>143</v>
      </c>
      <c r="E466" s="207" t="s">
        <v>19</v>
      </c>
      <c r="F466" s="208" t="s">
        <v>145</v>
      </c>
      <c r="G466" s="206"/>
      <c r="H466" s="209">
        <v>48.6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143</v>
      </c>
      <c r="AU466" s="215" t="s">
        <v>85</v>
      </c>
      <c r="AV466" s="14" t="s">
        <v>139</v>
      </c>
      <c r="AW466" s="14" t="s">
        <v>37</v>
      </c>
      <c r="AX466" s="14" t="s">
        <v>83</v>
      </c>
      <c r="AY466" s="215" t="s">
        <v>132</v>
      </c>
    </row>
    <row r="467" spans="1:65" s="2" customFormat="1" ht="33" customHeight="1">
      <c r="A467" s="35"/>
      <c r="B467" s="36"/>
      <c r="C467" s="175" t="s">
        <v>707</v>
      </c>
      <c r="D467" s="175" t="s">
        <v>134</v>
      </c>
      <c r="E467" s="176" t="s">
        <v>708</v>
      </c>
      <c r="F467" s="177" t="s">
        <v>709</v>
      </c>
      <c r="G467" s="178" t="s">
        <v>192</v>
      </c>
      <c r="H467" s="179">
        <v>2.8</v>
      </c>
      <c r="I467" s="180"/>
      <c r="J467" s="181">
        <f>ROUND(I467*H467,2)</f>
        <v>0</v>
      </c>
      <c r="K467" s="177" t="s">
        <v>138</v>
      </c>
      <c r="L467" s="40"/>
      <c r="M467" s="182" t="s">
        <v>19</v>
      </c>
      <c r="N467" s="183" t="s">
        <v>47</v>
      </c>
      <c r="O467" s="65"/>
      <c r="P467" s="184">
        <f>O467*H467</f>
        <v>0</v>
      </c>
      <c r="Q467" s="184">
        <v>0.35593000000000002</v>
      </c>
      <c r="R467" s="184">
        <f>Q467*H467</f>
        <v>0.99660400000000005</v>
      </c>
      <c r="S467" s="184">
        <v>0</v>
      </c>
      <c r="T467" s="185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86" t="s">
        <v>139</v>
      </c>
      <c r="AT467" s="186" t="s">
        <v>134</v>
      </c>
      <c r="AU467" s="186" t="s">
        <v>85</v>
      </c>
      <c r="AY467" s="18" t="s">
        <v>132</v>
      </c>
      <c r="BE467" s="187">
        <f>IF(N467="základní",J467,0)</f>
        <v>0</v>
      </c>
      <c r="BF467" s="187">
        <f>IF(N467="snížená",J467,0)</f>
        <v>0</v>
      </c>
      <c r="BG467" s="187">
        <f>IF(N467="zákl. přenesená",J467,0)</f>
        <v>0</v>
      </c>
      <c r="BH467" s="187">
        <f>IF(N467="sníž. přenesená",J467,0)</f>
        <v>0</v>
      </c>
      <c r="BI467" s="187">
        <f>IF(N467="nulová",J467,0)</f>
        <v>0</v>
      </c>
      <c r="BJ467" s="18" t="s">
        <v>83</v>
      </c>
      <c r="BK467" s="187">
        <f>ROUND(I467*H467,2)</f>
        <v>0</v>
      </c>
      <c r="BL467" s="18" t="s">
        <v>139</v>
      </c>
      <c r="BM467" s="186" t="s">
        <v>710</v>
      </c>
    </row>
    <row r="468" spans="1:65" s="2" customFormat="1" ht="11.25">
      <c r="A468" s="35"/>
      <c r="B468" s="36"/>
      <c r="C468" s="37"/>
      <c r="D468" s="188" t="s">
        <v>141</v>
      </c>
      <c r="E468" s="37"/>
      <c r="F468" s="189" t="s">
        <v>711</v>
      </c>
      <c r="G468" s="37"/>
      <c r="H468" s="37"/>
      <c r="I468" s="190"/>
      <c r="J468" s="37"/>
      <c r="K468" s="37"/>
      <c r="L468" s="40"/>
      <c r="M468" s="191"/>
      <c r="N468" s="192"/>
      <c r="O468" s="65"/>
      <c r="P468" s="65"/>
      <c r="Q468" s="65"/>
      <c r="R468" s="65"/>
      <c r="S468" s="65"/>
      <c r="T468" s="66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8" t="s">
        <v>141</v>
      </c>
      <c r="AU468" s="18" t="s">
        <v>85</v>
      </c>
    </row>
    <row r="469" spans="1:65" s="13" customFormat="1" ht="22.5">
      <c r="B469" s="193"/>
      <c r="C469" s="194"/>
      <c r="D469" s="195" t="s">
        <v>143</v>
      </c>
      <c r="E469" s="196" t="s">
        <v>19</v>
      </c>
      <c r="F469" s="197" t="s">
        <v>712</v>
      </c>
      <c r="G469" s="194"/>
      <c r="H469" s="198">
        <v>2.8</v>
      </c>
      <c r="I469" s="199"/>
      <c r="J469" s="194"/>
      <c r="K469" s="194"/>
      <c r="L469" s="200"/>
      <c r="M469" s="201"/>
      <c r="N469" s="202"/>
      <c r="O469" s="202"/>
      <c r="P469" s="202"/>
      <c r="Q469" s="202"/>
      <c r="R469" s="202"/>
      <c r="S469" s="202"/>
      <c r="T469" s="203"/>
      <c r="AT469" s="204" t="s">
        <v>143</v>
      </c>
      <c r="AU469" s="204" t="s">
        <v>85</v>
      </c>
      <c r="AV469" s="13" t="s">
        <v>85</v>
      </c>
      <c r="AW469" s="13" t="s">
        <v>37</v>
      </c>
      <c r="AX469" s="13" t="s">
        <v>76</v>
      </c>
      <c r="AY469" s="204" t="s">
        <v>132</v>
      </c>
    </row>
    <row r="470" spans="1:65" s="14" customFormat="1" ht="11.25">
      <c r="B470" s="205"/>
      <c r="C470" s="206"/>
      <c r="D470" s="195" t="s">
        <v>143</v>
      </c>
      <c r="E470" s="207" t="s">
        <v>19</v>
      </c>
      <c r="F470" s="208" t="s">
        <v>145</v>
      </c>
      <c r="G470" s="206"/>
      <c r="H470" s="209">
        <v>2.8</v>
      </c>
      <c r="I470" s="210"/>
      <c r="J470" s="206"/>
      <c r="K470" s="206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143</v>
      </c>
      <c r="AU470" s="215" t="s">
        <v>85</v>
      </c>
      <c r="AV470" s="14" t="s">
        <v>139</v>
      </c>
      <c r="AW470" s="14" t="s">
        <v>37</v>
      </c>
      <c r="AX470" s="14" t="s">
        <v>83</v>
      </c>
      <c r="AY470" s="215" t="s">
        <v>132</v>
      </c>
    </row>
    <row r="471" spans="1:65" s="12" customFormat="1" ht="22.9" customHeight="1">
      <c r="B471" s="159"/>
      <c r="C471" s="160"/>
      <c r="D471" s="161" t="s">
        <v>75</v>
      </c>
      <c r="E471" s="173" t="s">
        <v>713</v>
      </c>
      <c r="F471" s="173" t="s">
        <v>714</v>
      </c>
      <c r="G471" s="160"/>
      <c r="H471" s="160"/>
      <c r="I471" s="163"/>
      <c r="J471" s="174">
        <f>BK471</f>
        <v>0</v>
      </c>
      <c r="K471" s="160"/>
      <c r="L471" s="165"/>
      <c r="M471" s="166"/>
      <c r="N471" s="167"/>
      <c r="O471" s="167"/>
      <c r="P471" s="168">
        <f>SUM(P472:P473)</f>
        <v>0</v>
      </c>
      <c r="Q471" s="167"/>
      <c r="R471" s="168">
        <f>SUM(R472:R473)</f>
        <v>0</v>
      </c>
      <c r="S471" s="167"/>
      <c r="T471" s="169">
        <f>SUM(T472:T473)</f>
        <v>0</v>
      </c>
      <c r="AR471" s="170" t="s">
        <v>83</v>
      </c>
      <c r="AT471" s="171" t="s">
        <v>75</v>
      </c>
      <c r="AU471" s="171" t="s">
        <v>83</v>
      </c>
      <c r="AY471" s="170" t="s">
        <v>132</v>
      </c>
      <c r="BK471" s="172">
        <f>SUM(BK472:BK473)</f>
        <v>0</v>
      </c>
    </row>
    <row r="472" spans="1:65" s="2" customFormat="1" ht="44.25" customHeight="1">
      <c r="A472" s="35"/>
      <c r="B472" s="36"/>
      <c r="C472" s="175" t="s">
        <v>715</v>
      </c>
      <c r="D472" s="175" t="s">
        <v>134</v>
      </c>
      <c r="E472" s="176" t="s">
        <v>716</v>
      </c>
      <c r="F472" s="177" t="s">
        <v>717</v>
      </c>
      <c r="G472" s="178" t="s">
        <v>200</v>
      </c>
      <c r="H472" s="179">
        <v>954.19500000000005</v>
      </c>
      <c r="I472" s="180"/>
      <c r="J472" s="181">
        <f>ROUND(I472*H472,2)</f>
        <v>0</v>
      </c>
      <c r="K472" s="177" t="s">
        <v>138</v>
      </c>
      <c r="L472" s="40"/>
      <c r="M472" s="182" t="s">
        <v>19</v>
      </c>
      <c r="N472" s="183" t="s">
        <v>47</v>
      </c>
      <c r="O472" s="65"/>
      <c r="P472" s="184">
        <f>O472*H472</f>
        <v>0</v>
      </c>
      <c r="Q472" s="184">
        <v>0</v>
      </c>
      <c r="R472" s="184">
        <f>Q472*H472</f>
        <v>0</v>
      </c>
      <c r="S472" s="184">
        <v>0</v>
      </c>
      <c r="T472" s="185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86" t="s">
        <v>139</v>
      </c>
      <c r="AT472" s="186" t="s">
        <v>134</v>
      </c>
      <c r="AU472" s="186" t="s">
        <v>85</v>
      </c>
      <c r="AY472" s="18" t="s">
        <v>132</v>
      </c>
      <c r="BE472" s="187">
        <f>IF(N472="základní",J472,0)</f>
        <v>0</v>
      </c>
      <c r="BF472" s="187">
        <f>IF(N472="snížená",J472,0)</f>
        <v>0</v>
      </c>
      <c r="BG472" s="187">
        <f>IF(N472="zákl. přenesená",J472,0)</f>
        <v>0</v>
      </c>
      <c r="BH472" s="187">
        <f>IF(N472="sníž. přenesená",J472,0)</f>
        <v>0</v>
      </c>
      <c r="BI472" s="187">
        <f>IF(N472="nulová",J472,0)</f>
        <v>0</v>
      </c>
      <c r="BJ472" s="18" t="s">
        <v>83</v>
      </c>
      <c r="BK472" s="187">
        <f>ROUND(I472*H472,2)</f>
        <v>0</v>
      </c>
      <c r="BL472" s="18" t="s">
        <v>139</v>
      </c>
      <c r="BM472" s="186" t="s">
        <v>718</v>
      </c>
    </row>
    <row r="473" spans="1:65" s="2" customFormat="1" ht="11.25">
      <c r="A473" s="35"/>
      <c r="B473" s="36"/>
      <c r="C473" s="37"/>
      <c r="D473" s="188" t="s">
        <v>141</v>
      </c>
      <c r="E473" s="37"/>
      <c r="F473" s="189" t="s">
        <v>719</v>
      </c>
      <c r="G473" s="37"/>
      <c r="H473" s="37"/>
      <c r="I473" s="190"/>
      <c r="J473" s="37"/>
      <c r="K473" s="37"/>
      <c r="L473" s="40"/>
      <c r="M473" s="191"/>
      <c r="N473" s="192"/>
      <c r="O473" s="65"/>
      <c r="P473" s="65"/>
      <c r="Q473" s="65"/>
      <c r="R473" s="65"/>
      <c r="S473" s="65"/>
      <c r="T473" s="66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8" t="s">
        <v>141</v>
      </c>
      <c r="AU473" s="18" t="s">
        <v>85</v>
      </c>
    </row>
    <row r="474" spans="1:65" s="12" customFormat="1" ht="25.9" customHeight="1">
      <c r="B474" s="159"/>
      <c r="C474" s="160"/>
      <c r="D474" s="161" t="s">
        <v>75</v>
      </c>
      <c r="E474" s="162" t="s">
        <v>720</v>
      </c>
      <c r="F474" s="162" t="s">
        <v>721</v>
      </c>
      <c r="G474" s="160"/>
      <c r="H474" s="160"/>
      <c r="I474" s="163"/>
      <c r="J474" s="164">
        <f>BK474</f>
        <v>0</v>
      </c>
      <c r="K474" s="160"/>
      <c r="L474" s="165"/>
      <c r="M474" s="166"/>
      <c r="N474" s="167"/>
      <c r="O474" s="167"/>
      <c r="P474" s="168">
        <f>P475</f>
        <v>0</v>
      </c>
      <c r="Q474" s="167"/>
      <c r="R474" s="168">
        <f>R475</f>
        <v>0.60231896000000007</v>
      </c>
      <c r="S474" s="167"/>
      <c r="T474" s="169">
        <f>T475</f>
        <v>0</v>
      </c>
      <c r="AR474" s="170" t="s">
        <v>85</v>
      </c>
      <c r="AT474" s="171" t="s">
        <v>75</v>
      </c>
      <c r="AU474" s="171" t="s">
        <v>76</v>
      </c>
      <c r="AY474" s="170" t="s">
        <v>132</v>
      </c>
      <c r="BK474" s="172">
        <f>BK475</f>
        <v>0</v>
      </c>
    </row>
    <row r="475" spans="1:65" s="12" customFormat="1" ht="22.9" customHeight="1">
      <c r="B475" s="159"/>
      <c r="C475" s="160"/>
      <c r="D475" s="161" t="s">
        <v>75</v>
      </c>
      <c r="E475" s="173" t="s">
        <v>722</v>
      </c>
      <c r="F475" s="173" t="s">
        <v>723</v>
      </c>
      <c r="G475" s="160"/>
      <c r="H475" s="160"/>
      <c r="I475" s="163"/>
      <c r="J475" s="174">
        <f>BK475</f>
        <v>0</v>
      </c>
      <c r="K475" s="160"/>
      <c r="L475" s="165"/>
      <c r="M475" s="166"/>
      <c r="N475" s="167"/>
      <c r="O475" s="167"/>
      <c r="P475" s="168">
        <f>SUM(P476:P506)</f>
        <v>0</v>
      </c>
      <c r="Q475" s="167"/>
      <c r="R475" s="168">
        <f>SUM(R476:R506)</f>
        <v>0.60231896000000007</v>
      </c>
      <c r="S475" s="167"/>
      <c r="T475" s="169">
        <f>SUM(T476:T506)</f>
        <v>0</v>
      </c>
      <c r="AR475" s="170" t="s">
        <v>85</v>
      </c>
      <c r="AT475" s="171" t="s">
        <v>75</v>
      </c>
      <c r="AU475" s="171" t="s">
        <v>83</v>
      </c>
      <c r="AY475" s="170" t="s">
        <v>132</v>
      </c>
      <c r="BK475" s="172">
        <f>SUM(BK476:BK506)</f>
        <v>0</v>
      </c>
    </row>
    <row r="476" spans="1:65" s="2" customFormat="1" ht="37.9" customHeight="1">
      <c r="A476" s="35"/>
      <c r="B476" s="36"/>
      <c r="C476" s="175" t="s">
        <v>724</v>
      </c>
      <c r="D476" s="175" t="s">
        <v>134</v>
      </c>
      <c r="E476" s="176" t="s">
        <v>725</v>
      </c>
      <c r="F476" s="177" t="s">
        <v>726</v>
      </c>
      <c r="G476" s="178" t="s">
        <v>208</v>
      </c>
      <c r="H476" s="179">
        <v>107.05</v>
      </c>
      <c r="I476" s="180"/>
      <c r="J476" s="181">
        <f>ROUND(I476*H476,2)</f>
        <v>0</v>
      </c>
      <c r="K476" s="177" t="s">
        <v>138</v>
      </c>
      <c r="L476" s="40"/>
      <c r="M476" s="182" t="s">
        <v>19</v>
      </c>
      <c r="N476" s="183" t="s">
        <v>47</v>
      </c>
      <c r="O476" s="65"/>
      <c r="P476" s="184">
        <f>O476*H476</f>
        <v>0</v>
      </c>
      <c r="Q476" s="184">
        <v>1E-3</v>
      </c>
      <c r="R476" s="184">
        <f>Q476*H476</f>
        <v>0.10705000000000001</v>
      </c>
      <c r="S476" s="184">
        <v>0</v>
      </c>
      <c r="T476" s="185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86" t="s">
        <v>246</v>
      </c>
      <c r="AT476" s="186" t="s">
        <v>134</v>
      </c>
      <c r="AU476" s="186" t="s">
        <v>85</v>
      </c>
      <c r="AY476" s="18" t="s">
        <v>132</v>
      </c>
      <c r="BE476" s="187">
        <f>IF(N476="základní",J476,0)</f>
        <v>0</v>
      </c>
      <c r="BF476" s="187">
        <f>IF(N476="snížená",J476,0)</f>
        <v>0</v>
      </c>
      <c r="BG476" s="187">
        <f>IF(N476="zákl. přenesená",J476,0)</f>
        <v>0</v>
      </c>
      <c r="BH476" s="187">
        <f>IF(N476="sníž. přenesená",J476,0)</f>
        <v>0</v>
      </c>
      <c r="BI476" s="187">
        <f>IF(N476="nulová",J476,0)</f>
        <v>0</v>
      </c>
      <c r="BJ476" s="18" t="s">
        <v>83</v>
      </c>
      <c r="BK476" s="187">
        <f>ROUND(I476*H476,2)</f>
        <v>0</v>
      </c>
      <c r="BL476" s="18" t="s">
        <v>246</v>
      </c>
      <c r="BM476" s="186" t="s">
        <v>727</v>
      </c>
    </row>
    <row r="477" spans="1:65" s="2" customFormat="1" ht="11.25">
      <c r="A477" s="35"/>
      <c r="B477" s="36"/>
      <c r="C477" s="37"/>
      <c r="D477" s="188" t="s">
        <v>141</v>
      </c>
      <c r="E477" s="37"/>
      <c r="F477" s="189" t="s">
        <v>728</v>
      </c>
      <c r="G477" s="37"/>
      <c r="H477" s="37"/>
      <c r="I477" s="190"/>
      <c r="J477" s="37"/>
      <c r="K477" s="37"/>
      <c r="L477" s="40"/>
      <c r="M477" s="191"/>
      <c r="N477" s="192"/>
      <c r="O477" s="65"/>
      <c r="P477" s="65"/>
      <c r="Q477" s="65"/>
      <c r="R477" s="65"/>
      <c r="S477" s="65"/>
      <c r="T477" s="66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8" t="s">
        <v>141</v>
      </c>
      <c r="AU477" s="18" t="s">
        <v>85</v>
      </c>
    </row>
    <row r="478" spans="1:65" s="15" customFormat="1" ht="22.5">
      <c r="B478" s="216"/>
      <c r="C478" s="217"/>
      <c r="D478" s="195" t="s">
        <v>143</v>
      </c>
      <c r="E478" s="218" t="s">
        <v>19</v>
      </c>
      <c r="F478" s="219" t="s">
        <v>729</v>
      </c>
      <c r="G478" s="217"/>
      <c r="H478" s="218" t="s">
        <v>19</v>
      </c>
      <c r="I478" s="220"/>
      <c r="J478" s="217"/>
      <c r="K478" s="217"/>
      <c r="L478" s="221"/>
      <c r="M478" s="222"/>
      <c r="N478" s="223"/>
      <c r="O478" s="223"/>
      <c r="P478" s="223"/>
      <c r="Q478" s="223"/>
      <c r="R478" s="223"/>
      <c r="S478" s="223"/>
      <c r="T478" s="224"/>
      <c r="AT478" s="225" t="s">
        <v>143</v>
      </c>
      <c r="AU478" s="225" t="s">
        <v>85</v>
      </c>
      <c r="AV478" s="15" t="s">
        <v>83</v>
      </c>
      <c r="AW478" s="15" t="s">
        <v>37</v>
      </c>
      <c r="AX478" s="15" t="s">
        <v>76</v>
      </c>
      <c r="AY478" s="225" t="s">
        <v>132</v>
      </c>
    </row>
    <row r="479" spans="1:65" s="13" customFormat="1" ht="11.25">
      <c r="B479" s="193"/>
      <c r="C479" s="194"/>
      <c r="D479" s="195" t="s">
        <v>143</v>
      </c>
      <c r="E479" s="196" t="s">
        <v>19</v>
      </c>
      <c r="F479" s="197" t="s">
        <v>730</v>
      </c>
      <c r="G479" s="194"/>
      <c r="H479" s="198">
        <v>107.05</v>
      </c>
      <c r="I479" s="199"/>
      <c r="J479" s="194"/>
      <c r="K479" s="194"/>
      <c r="L479" s="200"/>
      <c r="M479" s="201"/>
      <c r="N479" s="202"/>
      <c r="O479" s="202"/>
      <c r="P479" s="202"/>
      <c r="Q479" s="202"/>
      <c r="R479" s="202"/>
      <c r="S479" s="202"/>
      <c r="T479" s="203"/>
      <c r="AT479" s="204" t="s">
        <v>143</v>
      </c>
      <c r="AU479" s="204" t="s">
        <v>85</v>
      </c>
      <c r="AV479" s="13" t="s">
        <v>85</v>
      </c>
      <c r="AW479" s="13" t="s">
        <v>37</v>
      </c>
      <c r="AX479" s="13" t="s">
        <v>76</v>
      </c>
      <c r="AY479" s="204" t="s">
        <v>132</v>
      </c>
    </row>
    <row r="480" spans="1:65" s="14" customFormat="1" ht="11.25">
      <c r="B480" s="205"/>
      <c r="C480" s="206"/>
      <c r="D480" s="195" t="s">
        <v>143</v>
      </c>
      <c r="E480" s="207" t="s">
        <v>19</v>
      </c>
      <c r="F480" s="208" t="s">
        <v>145</v>
      </c>
      <c r="G480" s="206"/>
      <c r="H480" s="209">
        <v>107.05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143</v>
      </c>
      <c r="AU480" s="215" t="s">
        <v>85</v>
      </c>
      <c r="AV480" s="14" t="s">
        <v>139</v>
      </c>
      <c r="AW480" s="14" t="s">
        <v>37</v>
      </c>
      <c r="AX480" s="14" t="s">
        <v>83</v>
      </c>
      <c r="AY480" s="215" t="s">
        <v>132</v>
      </c>
    </row>
    <row r="481" spans="1:65" s="2" customFormat="1" ht="33" customHeight="1">
      <c r="A481" s="35"/>
      <c r="B481" s="36"/>
      <c r="C481" s="175" t="s">
        <v>731</v>
      </c>
      <c r="D481" s="175" t="s">
        <v>134</v>
      </c>
      <c r="E481" s="176" t="s">
        <v>732</v>
      </c>
      <c r="F481" s="177" t="s">
        <v>733</v>
      </c>
      <c r="G481" s="178" t="s">
        <v>208</v>
      </c>
      <c r="H481" s="179">
        <v>98.507999999999996</v>
      </c>
      <c r="I481" s="180"/>
      <c r="J481" s="181">
        <f>ROUND(I481*H481,2)</f>
        <v>0</v>
      </c>
      <c r="K481" s="177" t="s">
        <v>138</v>
      </c>
      <c r="L481" s="40"/>
      <c r="M481" s="182" t="s">
        <v>19</v>
      </c>
      <c r="N481" s="183" t="s">
        <v>47</v>
      </c>
      <c r="O481" s="65"/>
      <c r="P481" s="184">
        <f>O481*H481</f>
        <v>0</v>
      </c>
      <c r="Q481" s="184">
        <v>3.0000000000000001E-5</v>
      </c>
      <c r="R481" s="184">
        <f>Q481*H481</f>
        <v>2.95524E-3</v>
      </c>
      <c r="S481" s="184">
        <v>0</v>
      </c>
      <c r="T481" s="185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86" t="s">
        <v>246</v>
      </c>
      <c r="AT481" s="186" t="s">
        <v>134</v>
      </c>
      <c r="AU481" s="186" t="s">
        <v>85</v>
      </c>
      <c r="AY481" s="18" t="s">
        <v>132</v>
      </c>
      <c r="BE481" s="187">
        <f>IF(N481="základní",J481,0)</f>
        <v>0</v>
      </c>
      <c r="BF481" s="187">
        <f>IF(N481="snížená",J481,0)</f>
        <v>0</v>
      </c>
      <c r="BG481" s="187">
        <f>IF(N481="zákl. přenesená",J481,0)</f>
        <v>0</v>
      </c>
      <c r="BH481" s="187">
        <f>IF(N481="sníž. přenesená",J481,0)</f>
        <v>0</v>
      </c>
      <c r="BI481" s="187">
        <f>IF(N481="nulová",J481,0)</f>
        <v>0</v>
      </c>
      <c r="BJ481" s="18" t="s">
        <v>83</v>
      </c>
      <c r="BK481" s="187">
        <f>ROUND(I481*H481,2)</f>
        <v>0</v>
      </c>
      <c r="BL481" s="18" t="s">
        <v>246</v>
      </c>
      <c r="BM481" s="186" t="s">
        <v>734</v>
      </c>
    </row>
    <row r="482" spans="1:65" s="2" customFormat="1" ht="11.25">
      <c r="A482" s="35"/>
      <c r="B482" s="36"/>
      <c r="C482" s="37"/>
      <c r="D482" s="188" t="s">
        <v>141</v>
      </c>
      <c r="E482" s="37"/>
      <c r="F482" s="189" t="s">
        <v>735</v>
      </c>
      <c r="G482" s="37"/>
      <c r="H482" s="37"/>
      <c r="I482" s="190"/>
      <c r="J482" s="37"/>
      <c r="K482" s="37"/>
      <c r="L482" s="40"/>
      <c r="M482" s="191"/>
      <c r="N482" s="192"/>
      <c r="O482" s="65"/>
      <c r="P482" s="65"/>
      <c r="Q482" s="65"/>
      <c r="R482" s="65"/>
      <c r="S482" s="65"/>
      <c r="T482" s="66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141</v>
      </c>
      <c r="AU482" s="18" t="s">
        <v>85</v>
      </c>
    </row>
    <row r="483" spans="1:65" s="15" customFormat="1" ht="22.5">
      <c r="B483" s="216"/>
      <c r="C483" s="217"/>
      <c r="D483" s="195" t="s">
        <v>143</v>
      </c>
      <c r="E483" s="218" t="s">
        <v>19</v>
      </c>
      <c r="F483" s="219" t="s">
        <v>736</v>
      </c>
      <c r="G483" s="217"/>
      <c r="H483" s="218" t="s">
        <v>19</v>
      </c>
      <c r="I483" s="220"/>
      <c r="J483" s="217"/>
      <c r="K483" s="217"/>
      <c r="L483" s="221"/>
      <c r="M483" s="222"/>
      <c r="N483" s="223"/>
      <c r="O483" s="223"/>
      <c r="P483" s="223"/>
      <c r="Q483" s="223"/>
      <c r="R483" s="223"/>
      <c r="S483" s="223"/>
      <c r="T483" s="224"/>
      <c r="AT483" s="225" t="s">
        <v>143</v>
      </c>
      <c r="AU483" s="225" t="s">
        <v>85</v>
      </c>
      <c r="AV483" s="15" t="s">
        <v>83</v>
      </c>
      <c r="AW483" s="15" t="s">
        <v>37</v>
      </c>
      <c r="AX483" s="15" t="s">
        <v>76</v>
      </c>
      <c r="AY483" s="225" t="s">
        <v>132</v>
      </c>
    </row>
    <row r="484" spans="1:65" s="13" customFormat="1" ht="22.5">
      <c r="B484" s="193"/>
      <c r="C484" s="194"/>
      <c r="D484" s="195" t="s">
        <v>143</v>
      </c>
      <c r="E484" s="196" t="s">
        <v>19</v>
      </c>
      <c r="F484" s="197" t="s">
        <v>737</v>
      </c>
      <c r="G484" s="194"/>
      <c r="H484" s="198">
        <v>45.4</v>
      </c>
      <c r="I484" s="199"/>
      <c r="J484" s="194"/>
      <c r="K484" s="194"/>
      <c r="L484" s="200"/>
      <c r="M484" s="201"/>
      <c r="N484" s="202"/>
      <c r="O484" s="202"/>
      <c r="P484" s="202"/>
      <c r="Q484" s="202"/>
      <c r="R484" s="202"/>
      <c r="S484" s="202"/>
      <c r="T484" s="203"/>
      <c r="AT484" s="204" t="s">
        <v>143</v>
      </c>
      <c r="AU484" s="204" t="s">
        <v>85</v>
      </c>
      <c r="AV484" s="13" t="s">
        <v>85</v>
      </c>
      <c r="AW484" s="13" t="s">
        <v>37</v>
      </c>
      <c r="AX484" s="13" t="s">
        <v>76</v>
      </c>
      <c r="AY484" s="204" t="s">
        <v>132</v>
      </c>
    </row>
    <row r="485" spans="1:65" s="13" customFormat="1" ht="11.25">
      <c r="B485" s="193"/>
      <c r="C485" s="194"/>
      <c r="D485" s="195" t="s">
        <v>143</v>
      </c>
      <c r="E485" s="196" t="s">
        <v>19</v>
      </c>
      <c r="F485" s="197" t="s">
        <v>738</v>
      </c>
      <c r="G485" s="194"/>
      <c r="H485" s="198">
        <v>10.74</v>
      </c>
      <c r="I485" s="199"/>
      <c r="J485" s="194"/>
      <c r="K485" s="194"/>
      <c r="L485" s="200"/>
      <c r="M485" s="201"/>
      <c r="N485" s="202"/>
      <c r="O485" s="202"/>
      <c r="P485" s="202"/>
      <c r="Q485" s="202"/>
      <c r="R485" s="202"/>
      <c r="S485" s="202"/>
      <c r="T485" s="203"/>
      <c r="AT485" s="204" t="s">
        <v>143</v>
      </c>
      <c r="AU485" s="204" t="s">
        <v>85</v>
      </c>
      <c r="AV485" s="13" t="s">
        <v>85</v>
      </c>
      <c r="AW485" s="13" t="s">
        <v>37</v>
      </c>
      <c r="AX485" s="13" t="s">
        <v>76</v>
      </c>
      <c r="AY485" s="204" t="s">
        <v>132</v>
      </c>
    </row>
    <row r="486" spans="1:65" s="13" customFormat="1" ht="11.25">
      <c r="B486" s="193"/>
      <c r="C486" s="194"/>
      <c r="D486" s="195" t="s">
        <v>143</v>
      </c>
      <c r="E486" s="196" t="s">
        <v>19</v>
      </c>
      <c r="F486" s="197" t="s">
        <v>739</v>
      </c>
      <c r="G486" s="194"/>
      <c r="H486" s="198">
        <v>9.34</v>
      </c>
      <c r="I486" s="199"/>
      <c r="J486" s="194"/>
      <c r="K486" s="194"/>
      <c r="L486" s="200"/>
      <c r="M486" s="201"/>
      <c r="N486" s="202"/>
      <c r="O486" s="202"/>
      <c r="P486" s="202"/>
      <c r="Q486" s="202"/>
      <c r="R486" s="202"/>
      <c r="S486" s="202"/>
      <c r="T486" s="203"/>
      <c r="AT486" s="204" t="s">
        <v>143</v>
      </c>
      <c r="AU486" s="204" t="s">
        <v>85</v>
      </c>
      <c r="AV486" s="13" t="s">
        <v>85</v>
      </c>
      <c r="AW486" s="13" t="s">
        <v>37</v>
      </c>
      <c r="AX486" s="13" t="s">
        <v>76</v>
      </c>
      <c r="AY486" s="204" t="s">
        <v>132</v>
      </c>
    </row>
    <row r="487" spans="1:65" s="13" customFormat="1" ht="11.25">
      <c r="B487" s="193"/>
      <c r="C487" s="194"/>
      <c r="D487" s="195" t="s">
        <v>143</v>
      </c>
      <c r="E487" s="196" t="s">
        <v>19</v>
      </c>
      <c r="F487" s="197" t="s">
        <v>740</v>
      </c>
      <c r="G487" s="194"/>
      <c r="H487" s="198">
        <v>33.027999999999999</v>
      </c>
      <c r="I487" s="199"/>
      <c r="J487" s="194"/>
      <c r="K487" s="194"/>
      <c r="L487" s="200"/>
      <c r="M487" s="201"/>
      <c r="N487" s="202"/>
      <c r="O487" s="202"/>
      <c r="P487" s="202"/>
      <c r="Q487" s="202"/>
      <c r="R487" s="202"/>
      <c r="S487" s="202"/>
      <c r="T487" s="203"/>
      <c r="AT487" s="204" t="s">
        <v>143</v>
      </c>
      <c r="AU487" s="204" t="s">
        <v>85</v>
      </c>
      <c r="AV487" s="13" t="s">
        <v>85</v>
      </c>
      <c r="AW487" s="13" t="s">
        <v>37</v>
      </c>
      <c r="AX487" s="13" t="s">
        <v>76</v>
      </c>
      <c r="AY487" s="204" t="s">
        <v>132</v>
      </c>
    </row>
    <row r="488" spans="1:65" s="14" customFormat="1" ht="11.25">
      <c r="B488" s="205"/>
      <c r="C488" s="206"/>
      <c r="D488" s="195" t="s">
        <v>143</v>
      </c>
      <c r="E488" s="207" t="s">
        <v>19</v>
      </c>
      <c r="F488" s="208" t="s">
        <v>145</v>
      </c>
      <c r="G488" s="206"/>
      <c r="H488" s="209">
        <v>98.507999999999996</v>
      </c>
      <c r="I488" s="210"/>
      <c r="J488" s="206"/>
      <c r="K488" s="206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143</v>
      </c>
      <c r="AU488" s="215" t="s">
        <v>85</v>
      </c>
      <c r="AV488" s="14" t="s">
        <v>139</v>
      </c>
      <c r="AW488" s="14" t="s">
        <v>37</v>
      </c>
      <c r="AX488" s="14" t="s">
        <v>83</v>
      </c>
      <c r="AY488" s="215" t="s">
        <v>132</v>
      </c>
    </row>
    <row r="489" spans="1:65" s="2" customFormat="1" ht="16.5" customHeight="1">
      <c r="A489" s="35"/>
      <c r="B489" s="36"/>
      <c r="C489" s="226" t="s">
        <v>741</v>
      </c>
      <c r="D489" s="226" t="s">
        <v>197</v>
      </c>
      <c r="E489" s="227" t="s">
        <v>742</v>
      </c>
      <c r="F489" s="228" t="s">
        <v>743</v>
      </c>
      <c r="G489" s="229" t="s">
        <v>200</v>
      </c>
      <c r="H489" s="230">
        <v>0.156</v>
      </c>
      <c r="I489" s="231"/>
      <c r="J489" s="232">
        <f>ROUND(I489*H489,2)</f>
        <v>0</v>
      </c>
      <c r="K489" s="228" t="s">
        <v>138</v>
      </c>
      <c r="L489" s="233"/>
      <c r="M489" s="234" t="s">
        <v>19</v>
      </c>
      <c r="N489" s="235" t="s">
        <v>47</v>
      </c>
      <c r="O489" s="65"/>
      <c r="P489" s="184">
        <f>O489*H489</f>
        <v>0</v>
      </c>
      <c r="Q489" s="184">
        <v>1</v>
      </c>
      <c r="R489" s="184">
        <f>Q489*H489</f>
        <v>0.156</v>
      </c>
      <c r="S489" s="184">
        <v>0</v>
      </c>
      <c r="T489" s="185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86" t="s">
        <v>341</v>
      </c>
      <c r="AT489" s="186" t="s">
        <v>197</v>
      </c>
      <c r="AU489" s="186" t="s">
        <v>85</v>
      </c>
      <c r="AY489" s="18" t="s">
        <v>132</v>
      </c>
      <c r="BE489" s="187">
        <f>IF(N489="základní",J489,0)</f>
        <v>0</v>
      </c>
      <c r="BF489" s="187">
        <f>IF(N489="snížená",J489,0)</f>
        <v>0</v>
      </c>
      <c r="BG489" s="187">
        <f>IF(N489="zákl. přenesená",J489,0)</f>
        <v>0</v>
      </c>
      <c r="BH489" s="187">
        <f>IF(N489="sníž. přenesená",J489,0)</f>
        <v>0</v>
      </c>
      <c r="BI489" s="187">
        <f>IF(N489="nulová",J489,0)</f>
        <v>0</v>
      </c>
      <c r="BJ489" s="18" t="s">
        <v>83</v>
      </c>
      <c r="BK489" s="187">
        <f>ROUND(I489*H489,2)</f>
        <v>0</v>
      </c>
      <c r="BL489" s="18" t="s">
        <v>246</v>
      </c>
      <c r="BM489" s="186" t="s">
        <v>744</v>
      </c>
    </row>
    <row r="490" spans="1:65" s="2" customFormat="1" ht="19.5">
      <c r="A490" s="35"/>
      <c r="B490" s="36"/>
      <c r="C490" s="37"/>
      <c r="D490" s="195" t="s">
        <v>202</v>
      </c>
      <c r="E490" s="37"/>
      <c r="F490" s="236" t="s">
        <v>745</v>
      </c>
      <c r="G490" s="37"/>
      <c r="H490" s="37"/>
      <c r="I490" s="190"/>
      <c r="J490" s="37"/>
      <c r="K490" s="37"/>
      <c r="L490" s="40"/>
      <c r="M490" s="191"/>
      <c r="N490" s="192"/>
      <c r="O490" s="65"/>
      <c r="P490" s="65"/>
      <c r="Q490" s="65"/>
      <c r="R490" s="65"/>
      <c r="S490" s="65"/>
      <c r="T490" s="66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202</v>
      </c>
      <c r="AU490" s="18" t="s">
        <v>85</v>
      </c>
    </row>
    <row r="491" spans="1:65" s="13" customFormat="1" ht="11.25">
      <c r="B491" s="193"/>
      <c r="C491" s="194"/>
      <c r="D491" s="195" t="s">
        <v>143</v>
      </c>
      <c r="E491" s="196" t="s">
        <v>19</v>
      </c>
      <c r="F491" s="197" t="s">
        <v>746</v>
      </c>
      <c r="G491" s="194"/>
      <c r="H491" s="198">
        <v>0.156</v>
      </c>
      <c r="I491" s="199"/>
      <c r="J491" s="194"/>
      <c r="K491" s="194"/>
      <c r="L491" s="200"/>
      <c r="M491" s="201"/>
      <c r="N491" s="202"/>
      <c r="O491" s="202"/>
      <c r="P491" s="202"/>
      <c r="Q491" s="202"/>
      <c r="R491" s="202"/>
      <c r="S491" s="202"/>
      <c r="T491" s="203"/>
      <c r="AT491" s="204" t="s">
        <v>143</v>
      </c>
      <c r="AU491" s="204" t="s">
        <v>85</v>
      </c>
      <c r="AV491" s="13" t="s">
        <v>85</v>
      </c>
      <c r="AW491" s="13" t="s">
        <v>37</v>
      </c>
      <c r="AX491" s="13" t="s">
        <v>76</v>
      </c>
      <c r="AY491" s="204" t="s">
        <v>132</v>
      </c>
    </row>
    <row r="492" spans="1:65" s="14" customFormat="1" ht="11.25">
      <c r="B492" s="205"/>
      <c r="C492" s="206"/>
      <c r="D492" s="195" t="s">
        <v>143</v>
      </c>
      <c r="E492" s="207" t="s">
        <v>19</v>
      </c>
      <c r="F492" s="208" t="s">
        <v>145</v>
      </c>
      <c r="G492" s="206"/>
      <c r="H492" s="209">
        <v>0.156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143</v>
      </c>
      <c r="AU492" s="215" t="s">
        <v>85</v>
      </c>
      <c r="AV492" s="14" t="s">
        <v>139</v>
      </c>
      <c r="AW492" s="14" t="s">
        <v>37</v>
      </c>
      <c r="AX492" s="14" t="s">
        <v>83</v>
      </c>
      <c r="AY492" s="215" t="s">
        <v>132</v>
      </c>
    </row>
    <row r="493" spans="1:65" s="2" customFormat="1" ht="33" customHeight="1">
      <c r="A493" s="35"/>
      <c r="B493" s="36"/>
      <c r="C493" s="175" t="s">
        <v>747</v>
      </c>
      <c r="D493" s="175" t="s">
        <v>134</v>
      </c>
      <c r="E493" s="176" t="s">
        <v>732</v>
      </c>
      <c r="F493" s="177" t="s">
        <v>733</v>
      </c>
      <c r="G493" s="178" t="s">
        <v>208</v>
      </c>
      <c r="H493" s="179">
        <v>177.124</v>
      </c>
      <c r="I493" s="180"/>
      <c r="J493" s="181">
        <f>ROUND(I493*H493,2)</f>
        <v>0</v>
      </c>
      <c r="K493" s="177" t="s">
        <v>138</v>
      </c>
      <c r="L493" s="40"/>
      <c r="M493" s="182" t="s">
        <v>19</v>
      </c>
      <c r="N493" s="183" t="s">
        <v>47</v>
      </c>
      <c r="O493" s="65"/>
      <c r="P493" s="184">
        <f>O493*H493</f>
        <v>0</v>
      </c>
      <c r="Q493" s="184">
        <v>3.0000000000000001E-5</v>
      </c>
      <c r="R493" s="184">
        <f>Q493*H493</f>
        <v>5.3137200000000001E-3</v>
      </c>
      <c r="S493" s="184">
        <v>0</v>
      </c>
      <c r="T493" s="185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86" t="s">
        <v>246</v>
      </c>
      <c r="AT493" s="186" t="s">
        <v>134</v>
      </c>
      <c r="AU493" s="186" t="s">
        <v>85</v>
      </c>
      <c r="AY493" s="18" t="s">
        <v>132</v>
      </c>
      <c r="BE493" s="187">
        <f>IF(N493="základní",J493,0)</f>
        <v>0</v>
      </c>
      <c r="BF493" s="187">
        <f>IF(N493="snížená",J493,0)</f>
        <v>0</v>
      </c>
      <c r="BG493" s="187">
        <f>IF(N493="zákl. přenesená",J493,0)</f>
        <v>0</v>
      </c>
      <c r="BH493" s="187">
        <f>IF(N493="sníž. přenesená",J493,0)</f>
        <v>0</v>
      </c>
      <c r="BI493" s="187">
        <f>IF(N493="nulová",J493,0)</f>
        <v>0</v>
      </c>
      <c r="BJ493" s="18" t="s">
        <v>83</v>
      </c>
      <c r="BK493" s="187">
        <f>ROUND(I493*H493,2)</f>
        <v>0</v>
      </c>
      <c r="BL493" s="18" t="s">
        <v>246</v>
      </c>
      <c r="BM493" s="186" t="s">
        <v>748</v>
      </c>
    </row>
    <row r="494" spans="1:65" s="2" customFormat="1" ht="11.25">
      <c r="A494" s="35"/>
      <c r="B494" s="36"/>
      <c r="C494" s="37"/>
      <c r="D494" s="188" t="s">
        <v>141</v>
      </c>
      <c r="E494" s="37"/>
      <c r="F494" s="189" t="s">
        <v>735</v>
      </c>
      <c r="G494" s="37"/>
      <c r="H494" s="37"/>
      <c r="I494" s="190"/>
      <c r="J494" s="37"/>
      <c r="K494" s="37"/>
      <c r="L494" s="40"/>
      <c r="M494" s="191"/>
      <c r="N494" s="192"/>
      <c r="O494" s="65"/>
      <c r="P494" s="65"/>
      <c r="Q494" s="65"/>
      <c r="R494" s="65"/>
      <c r="S494" s="65"/>
      <c r="T494" s="66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8" t="s">
        <v>141</v>
      </c>
      <c r="AU494" s="18" t="s">
        <v>85</v>
      </c>
    </row>
    <row r="495" spans="1:65" s="15" customFormat="1" ht="22.5">
      <c r="B495" s="216"/>
      <c r="C495" s="217"/>
      <c r="D495" s="195" t="s">
        <v>143</v>
      </c>
      <c r="E495" s="218" t="s">
        <v>19</v>
      </c>
      <c r="F495" s="219" t="s">
        <v>749</v>
      </c>
      <c r="G495" s="217"/>
      <c r="H495" s="218" t="s">
        <v>19</v>
      </c>
      <c r="I495" s="220"/>
      <c r="J495" s="217"/>
      <c r="K495" s="217"/>
      <c r="L495" s="221"/>
      <c r="M495" s="222"/>
      <c r="N495" s="223"/>
      <c r="O495" s="223"/>
      <c r="P495" s="223"/>
      <c r="Q495" s="223"/>
      <c r="R495" s="223"/>
      <c r="S495" s="223"/>
      <c r="T495" s="224"/>
      <c r="AT495" s="225" t="s">
        <v>143</v>
      </c>
      <c r="AU495" s="225" t="s">
        <v>85</v>
      </c>
      <c r="AV495" s="15" t="s">
        <v>83</v>
      </c>
      <c r="AW495" s="15" t="s">
        <v>37</v>
      </c>
      <c r="AX495" s="15" t="s">
        <v>76</v>
      </c>
      <c r="AY495" s="225" t="s">
        <v>132</v>
      </c>
    </row>
    <row r="496" spans="1:65" s="13" customFormat="1" ht="22.5">
      <c r="B496" s="193"/>
      <c r="C496" s="194"/>
      <c r="D496" s="195" t="s">
        <v>143</v>
      </c>
      <c r="E496" s="196" t="s">
        <v>19</v>
      </c>
      <c r="F496" s="197" t="s">
        <v>750</v>
      </c>
      <c r="G496" s="194"/>
      <c r="H496" s="198">
        <v>90.8</v>
      </c>
      <c r="I496" s="199"/>
      <c r="J496" s="194"/>
      <c r="K496" s="194"/>
      <c r="L496" s="200"/>
      <c r="M496" s="201"/>
      <c r="N496" s="202"/>
      <c r="O496" s="202"/>
      <c r="P496" s="202"/>
      <c r="Q496" s="202"/>
      <c r="R496" s="202"/>
      <c r="S496" s="202"/>
      <c r="T496" s="203"/>
      <c r="AT496" s="204" t="s">
        <v>143</v>
      </c>
      <c r="AU496" s="204" t="s">
        <v>85</v>
      </c>
      <c r="AV496" s="13" t="s">
        <v>85</v>
      </c>
      <c r="AW496" s="13" t="s">
        <v>37</v>
      </c>
      <c r="AX496" s="13" t="s">
        <v>76</v>
      </c>
      <c r="AY496" s="204" t="s">
        <v>132</v>
      </c>
    </row>
    <row r="497" spans="1:65" s="13" customFormat="1" ht="11.25">
      <c r="B497" s="193"/>
      <c r="C497" s="194"/>
      <c r="D497" s="195" t="s">
        <v>143</v>
      </c>
      <c r="E497" s="196" t="s">
        <v>19</v>
      </c>
      <c r="F497" s="197" t="s">
        <v>751</v>
      </c>
      <c r="G497" s="194"/>
      <c r="H497" s="198">
        <v>21.48</v>
      </c>
      <c r="I497" s="199"/>
      <c r="J497" s="194"/>
      <c r="K497" s="194"/>
      <c r="L497" s="200"/>
      <c r="M497" s="201"/>
      <c r="N497" s="202"/>
      <c r="O497" s="202"/>
      <c r="P497" s="202"/>
      <c r="Q497" s="202"/>
      <c r="R497" s="202"/>
      <c r="S497" s="202"/>
      <c r="T497" s="203"/>
      <c r="AT497" s="204" t="s">
        <v>143</v>
      </c>
      <c r="AU497" s="204" t="s">
        <v>85</v>
      </c>
      <c r="AV497" s="13" t="s">
        <v>85</v>
      </c>
      <c r="AW497" s="13" t="s">
        <v>37</v>
      </c>
      <c r="AX497" s="13" t="s">
        <v>76</v>
      </c>
      <c r="AY497" s="204" t="s">
        <v>132</v>
      </c>
    </row>
    <row r="498" spans="1:65" s="13" customFormat="1" ht="11.25">
      <c r="B498" s="193"/>
      <c r="C498" s="194"/>
      <c r="D498" s="195" t="s">
        <v>143</v>
      </c>
      <c r="E498" s="196" t="s">
        <v>19</v>
      </c>
      <c r="F498" s="197" t="s">
        <v>752</v>
      </c>
      <c r="G498" s="194"/>
      <c r="H498" s="198">
        <v>18.68</v>
      </c>
      <c r="I498" s="199"/>
      <c r="J498" s="194"/>
      <c r="K498" s="194"/>
      <c r="L498" s="200"/>
      <c r="M498" s="201"/>
      <c r="N498" s="202"/>
      <c r="O498" s="202"/>
      <c r="P498" s="202"/>
      <c r="Q498" s="202"/>
      <c r="R498" s="202"/>
      <c r="S498" s="202"/>
      <c r="T498" s="203"/>
      <c r="AT498" s="204" t="s">
        <v>143</v>
      </c>
      <c r="AU498" s="204" t="s">
        <v>85</v>
      </c>
      <c r="AV498" s="13" t="s">
        <v>85</v>
      </c>
      <c r="AW498" s="13" t="s">
        <v>37</v>
      </c>
      <c r="AX498" s="13" t="s">
        <v>76</v>
      </c>
      <c r="AY498" s="204" t="s">
        <v>132</v>
      </c>
    </row>
    <row r="499" spans="1:65" s="13" customFormat="1" ht="11.25">
      <c r="B499" s="193"/>
      <c r="C499" s="194"/>
      <c r="D499" s="195" t="s">
        <v>143</v>
      </c>
      <c r="E499" s="196" t="s">
        <v>19</v>
      </c>
      <c r="F499" s="197" t="s">
        <v>753</v>
      </c>
      <c r="G499" s="194"/>
      <c r="H499" s="198">
        <v>46.164000000000001</v>
      </c>
      <c r="I499" s="199"/>
      <c r="J499" s="194"/>
      <c r="K499" s="194"/>
      <c r="L499" s="200"/>
      <c r="M499" s="201"/>
      <c r="N499" s="202"/>
      <c r="O499" s="202"/>
      <c r="P499" s="202"/>
      <c r="Q499" s="202"/>
      <c r="R499" s="202"/>
      <c r="S499" s="202"/>
      <c r="T499" s="203"/>
      <c r="AT499" s="204" t="s">
        <v>143</v>
      </c>
      <c r="AU499" s="204" t="s">
        <v>85</v>
      </c>
      <c r="AV499" s="13" t="s">
        <v>85</v>
      </c>
      <c r="AW499" s="13" t="s">
        <v>37</v>
      </c>
      <c r="AX499" s="13" t="s">
        <v>76</v>
      </c>
      <c r="AY499" s="204" t="s">
        <v>132</v>
      </c>
    </row>
    <row r="500" spans="1:65" s="14" customFormat="1" ht="11.25">
      <c r="B500" s="205"/>
      <c r="C500" s="206"/>
      <c r="D500" s="195" t="s">
        <v>143</v>
      </c>
      <c r="E500" s="207" t="s">
        <v>19</v>
      </c>
      <c r="F500" s="208" t="s">
        <v>145</v>
      </c>
      <c r="G500" s="206"/>
      <c r="H500" s="209">
        <v>177.124</v>
      </c>
      <c r="I500" s="210"/>
      <c r="J500" s="206"/>
      <c r="K500" s="206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143</v>
      </c>
      <c r="AU500" s="215" t="s">
        <v>85</v>
      </c>
      <c r="AV500" s="14" t="s">
        <v>139</v>
      </c>
      <c r="AW500" s="14" t="s">
        <v>37</v>
      </c>
      <c r="AX500" s="14" t="s">
        <v>83</v>
      </c>
      <c r="AY500" s="215" t="s">
        <v>132</v>
      </c>
    </row>
    <row r="501" spans="1:65" s="2" customFormat="1" ht="16.5" customHeight="1">
      <c r="A501" s="35"/>
      <c r="B501" s="36"/>
      <c r="C501" s="226" t="s">
        <v>754</v>
      </c>
      <c r="D501" s="226" t="s">
        <v>197</v>
      </c>
      <c r="E501" s="227" t="s">
        <v>755</v>
      </c>
      <c r="F501" s="228" t="s">
        <v>756</v>
      </c>
      <c r="G501" s="229" t="s">
        <v>200</v>
      </c>
      <c r="H501" s="230">
        <v>0.33100000000000002</v>
      </c>
      <c r="I501" s="231"/>
      <c r="J501" s="232">
        <f>ROUND(I501*H501,2)</f>
        <v>0</v>
      </c>
      <c r="K501" s="228" t="s">
        <v>138</v>
      </c>
      <c r="L501" s="233"/>
      <c r="M501" s="234" t="s">
        <v>19</v>
      </c>
      <c r="N501" s="235" t="s">
        <v>47</v>
      </c>
      <c r="O501" s="65"/>
      <c r="P501" s="184">
        <f>O501*H501</f>
        <v>0</v>
      </c>
      <c r="Q501" s="184">
        <v>1</v>
      </c>
      <c r="R501" s="184">
        <f>Q501*H501</f>
        <v>0.33100000000000002</v>
      </c>
      <c r="S501" s="184">
        <v>0</v>
      </c>
      <c r="T501" s="185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86" t="s">
        <v>341</v>
      </c>
      <c r="AT501" s="186" t="s">
        <v>197</v>
      </c>
      <c r="AU501" s="186" t="s">
        <v>85</v>
      </c>
      <c r="AY501" s="18" t="s">
        <v>132</v>
      </c>
      <c r="BE501" s="187">
        <f>IF(N501="základní",J501,0)</f>
        <v>0</v>
      </c>
      <c r="BF501" s="187">
        <f>IF(N501="snížená",J501,0)</f>
        <v>0</v>
      </c>
      <c r="BG501" s="187">
        <f>IF(N501="zákl. přenesená",J501,0)</f>
        <v>0</v>
      </c>
      <c r="BH501" s="187">
        <f>IF(N501="sníž. přenesená",J501,0)</f>
        <v>0</v>
      </c>
      <c r="BI501" s="187">
        <f>IF(N501="nulová",J501,0)</f>
        <v>0</v>
      </c>
      <c r="BJ501" s="18" t="s">
        <v>83</v>
      </c>
      <c r="BK501" s="187">
        <f>ROUND(I501*H501,2)</f>
        <v>0</v>
      </c>
      <c r="BL501" s="18" t="s">
        <v>246</v>
      </c>
      <c r="BM501" s="186" t="s">
        <v>757</v>
      </c>
    </row>
    <row r="502" spans="1:65" s="2" customFormat="1" ht="19.5">
      <c r="A502" s="35"/>
      <c r="B502" s="36"/>
      <c r="C502" s="37"/>
      <c r="D502" s="195" t="s">
        <v>202</v>
      </c>
      <c r="E502" s="37"/>
      <c r="F502" s="236" t="s">
        <v>758</v>
      </c>
      <c r="G502" s="37"/>
      <c r="H502" s="37"/>
      <c r="I502" s="190"/>
      <c r="J502" s="37"/>
      <c r="K502" s="37"/>
      <c r="L502" s="40"/>
      <c r="M502" s="191"/>
      <c r="N502" s="192"/>
      <c r="O502" s="65"/>
      <c r="P502" s="65"/>
      <c r="Q502" s="65"/>
      <c r="R502" s="65"/>
      <c r="S502" s="65"/>
      <c r="T502" s="66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8" t="s">
        <v>202</v>
      </c>
      <c r="AU502" s="18" t="s">
        <v>85</v>
      </c>
    </row>
    <row r="503" spans="1:65" s="13" customFormat="1" ht="11.25">
      <c r="B503" s="193"/>
      <c r="C503" s="194"/>
      <c r="D503" s="195" t="s">
        <v>143</v>
      </c>
      <c r="E503" s="196" t="s">
        <v>19</v>
      </c>
      <c r="F503" s="197" t="s">
        <v>759</v>
      </c>
      <c r="G503" s="194"/>
      <c r="H503" s="198">
        <v>0.33100000000000002</v>
      </c>
      <c r="I503" s="199"/>
      <c r="J503" s="194"/>
      <c r="K503" s="194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143</v>
      </c>
      <c r="AU503" s="204" t="s">
        <v>85</v>
      </c>
      <c r="AV503" s="13" t="s">
        <v>85</v>
      </c>
      <c r="AW503" s="13" t="s">
        <v>37</v>
      </c>
      <c r="AX503" s="13" t="s">
        <v>76</v>
      </c>
      <c r="AY503" s="204" t="s">
        <v>132</v>
      </c>
    </row>
    <row r="504" spans="1:65" s="14" customFormat="1" ht="11.25">
      <c r="B504" s="205"/>
      <c r="C504" s="206"/>
      <c r="D504" s="195" t="s">
        <v>143</v>
      </c>
      <c r="E504" s="207" t="s">
        <v>19</v>
      </c>
      <c r="F504" s="208" t="s">
        <v>145</v>
      </c>
      <c r="G504" s="206"/>
      <c r="H504" s="209">
        <v>0.33100000000000002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143</v>
      </c>
      <c r="AU504" s="215" t="s">
        <v>85</v>
      </c>
      <c r="AV504" s="14" t="s">
        <v>139</v>
      </c>
      <c r="AW504" s="14" t="s">
        <v>37</v>
      </c>
      <c r="AX504" s="14" t="s">
        <v>83</v>
      </c>
      <c r="AY504" s="215" t="s">
        <v>132</v>
      </c>
    </row>
    <row r="505" spans="1:65" s="2" customFormat="1" ht="49.15" customHeight="1">
      <c r="A505" s="35"/>
      <c r="B505" s="36"/>
      <c r="C505" s="175" t="s">
        <v>760</v>
      </c>
      <c r="D505" s="175" t="s">
        <v>134</v>
      </c>
      <c r="E505" s="176" t="s">
        <v>761</v>
      </c>
      <c r="F505" s="177" t="s">
        <v>762</v>
      </c>
      <c r="G505" s="178" t="s">
        <v>200</v>
      </c>
      <c r="H505" s="179">
        <v>0.60199999999999998</v>
      </c>
      <c r="I505" s="180"/>
      <c r="J505" s="181">
        <f>ROUND(I505*H505,2)</f>
        <v>0</v>
      </c>
      <c r="K505" s="177" t="s">
        <v>138</v>
      </c>
      <c r="L505" s="40"/>
      <c r="M505" s="182" t="s">
        <v>19</v>
      </c>
      <c r="N505" s="183" t="s">
        <v>47</v>
      </c>
      <c r="O505" s="65"/>
      <c r="P505" s="184">
        <f>O505*H505</f>
        <v>0</v>
      </c>
      <c r="Q505" s="184">
        <v>0</v>
      </c>
      <c r="R505" s="184">
        <f>Q505*H505</f>
        <v>0</v>
      </c>
      <c r="S505" s="184">
        <v>0</v>
      </c>
      <c r="T505" s="185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186" t="s">
        <v>246</v>
      </c>
      <c r="AT505" s="186" t="s">
        <v>134</v>
      </c>
      <c r="AU505" s="186" t="s">
        <v>85</v>
      </c>
      <c r="AY505" s="18" t="s">
        <v>132</v>
      </c>
      <c r="BE505" s="187">
        <f>IF(N505="základní",J505,0)</f>
        <v>0</v>
      </c>
      <c r="BF505" s="187">
        <f>IF(N505="snížená",J505,0)</f>
        <v>0</v>
      </c>
      <c r="BG505" s="187">
        <f>IF(N505="zákl. přenesená",J505,0)</f>
        <v>0</v>
      </c>
      <c r="BH505" s="187">
        <f>IF(N505="sníž. přenesená",J505,0)</f>
        <v>0</v>
      </c>
      <c r="BI505" s="187">
        <f>IF(N505="nulová",J505,0)</f>
        <v>0</v>
      </c>
      <c r="BJ505" s="18" t="s">
        <v>83</v>
      </c>
      <c r="BK505" s="187">
        <f>ROUND(I505*H505,2)</f>
        <v>0</v>
      </c>
      <c r="BL505" s="18" t="s">
        <v>246</v>
      </c>
      <c r="BM505" s="186" t="s">
        <v>763</v>
      </c>
    </row>
    <row r="506" spans="1:65" s="2" customFormat="1" ht="11.25">
      <c r="A506" s="35"/>
      <c r="B506" s="36"/>
      <c r="C506" s="37"/>
      <c r="D506" s="188" t="s">
        <v>141</v>
      </c>
      <c r="E506" s="37"/>
      <c r="F506" s="189" t="s">
        <v>764</v>
      </c>
      <c r="G506" s="37"/>
      <c r="H506" s="37"/>
      <c r="I506" s="190"/>
      <c r="J506" s="37"/>
      <c r="K506" s="37"/>
      <c r="L506" s="40"/>
      <c r="M506" s="191"/>
      <c r="N506" s="192"/>
      <c r="O506" s="65"/>
      <c r="P506" s="65"/>
      <c r="Q506" s="65"/>
      <c r="R506" s="65"/>
      <c r="S506" s="65"/>
      <c r="T506" s="66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8" t="s">
        <v>141</v>
      </c>
      <c r="AU506" s="18" t="s">
        <v>85</v>
      </c>
    </row>
    <row r="507" spans="1:65" s="12" customFormat="1" ht="25.9" customHeight="1">
      <c r="B507" s="159"/>
      <c r="C507" s="160"/>
      <c r="D507" s="161" t="s">
        <v>75</v>
      </c>
      <c r="E507" s="162" t="s">
        <v>765</v>
      </c>
      <c r="F507" s="162" t="s">
        <v>766</v>
      </c>
      <c r="G507" s="160"/>
      <c r="H507" s="160"/>
      <c r="I507" s="163"/>
      <c r="J507" s="164">
        <f>BK507</f>
        <v>0</v>
      </c>
      <c r="K507" s="160"/>
      <c r="L507" s="165"/>
      <c r="M507" s="166"/>
      <c r="N507" s="167"/>
      <c r="O507" s="167"/>
      <c r="P507" s="168">
        <f>P508+P531+P536+P545</f>
        <v>0</v>
      </c>
      <c r="Q507" s="167"/>
      <c r="R507" s="168">
        <f>R508+R531+R536+R545</f>
        <v>0</v>
      </c>
      <c r="S507" s="167"/>
      <c r="T507" s="169">
        <f>T508+T531+T536+T545</f>
        <v>0</v>
      </c>
      <c r="AR507" s="170" t="s">
        <v>165</v>
      </c>
      <c r="AT507" s="171" t="s">
        <v>75</v>
      </c>
      <c r="AU507" s="171" t="s">
        <v>76</v>
      </c>
      <c r="AY507" s="170" t="s">
        <v>132</v>
      </c>
      <c r="BK507" s="172">
        <f>BK508+BK531+BK536+BK545</f>
        <v>0</v>
      </c>
    </row>
    <row r="508" spans="1:65" s="12" customFormat="1" ht="22.9" customHeight="1">
      <c r="B508" s="159"/>
      <c r="C508" s="160"/>
      <c r="D508" s="161" t="s">
        <v>75</v>
      </c>
      <c r="E508" s="173" t="s">
        <v>767</v>
      </c>
      <c r="F508" s="173" t="s">
        <v>768</v>
      </c>
      <c r="G508" s="160"/>
      <c r="H508" s="160"/>
      <c r="I508" s="163"/>
      <c r="J508" s="174">
        <f>BK508</f>
        <v>0</v>
      </c>
      <c r="K508" s="160"/>
      <c r="L508" s="165"/>
      <c r="M508" s="166"/>
      <c r="N508" s="167"/>
      <c r="O508" s="167"/>
      <c r="P508" s="168">
        <f>SUM(P509:P530)</f>
        <v>0</v>
      </c>
      <c r="Q508" s="167"/>
      <c r="R508" s="168">
        <f>SUM(R509:R530)</f>
        <v>0</v>
      </c>
      <c r="S508" s="167"/>
      <c r="T508" s="169">
        <f>SUM(T509:T530)</f>
        <v>0</v>
      </c>
      <c r="AR508" s="170" t="s">
        <v>165</v>
      </c>
      <c r="AT508" s="171" t="s">
        <v>75</v>
      </c>
      <c r="AU508" s="171" t="s">
        <v>83</v>
      </c>
      <c r="AY508" s="170" t="s">
        <v>132</v>
      </c>
      <c r="BK508" s="172">
        <f>SUM(BK509:BK530)</f>
        <v>0</v>
      </c>
    </row>
    <row r="509" spans="1:65" s="2" customFormat="1" ht="16.5" customHeight="1">
      <c r="A509" s="35"/>
      <c r="B509" s="36"/>
      <c r="C509" s="175" t="s">
        <v>769</v>
      </c>
      <c r="D509" s="175" t="s">
        <v>134</v>
      </c>
      <c r="E509" s="176" t="s">
        <v>770</v>
      </c>
      <c r="F509" s="177" t="s">
        <v>771</v>
      </c>
      <c r="G509" s="178" t="s">
        <v>772</v>
      </c>
      <c r="H509" s="179">
        <v>1</v>
      </c>
      <c r="I509" s="180"/>
      <c r="J509" s="181">
        <f>ROUND(I509*H509,2)</f>
        <v>0</v>
      </c>
      <c r="K509" s="177" t="s">
        <v>138</v>
      </c>
      <c r="L509" s="40"/>
      <c r="M509" s="182" t="s">
        <v>19</v>
      </c>
      <c r="N509" s="183" t="s">
        <v>47</v>
      </c>
      <c r="O509" s="65"/>
      <c r="P509" s="184">
        <f>O509*H509</f>
        <v>0</v>
      </c>
      <c r="Q509" s="184">
        <v>0</v>
      </c>
      <c r="R509" s="184">
        <f>Q509*H509</f>
        <v>0</v>
      </c>
      <c r="S509" s="184">
        <v>0</v>
      </c>
      <c r="T509" s="185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86" t="s">
        <v>139</v>
      </c>
      <c r="AT509" s="186" t="s">
        <v>134</v>
      </c>
      <c r="AU509" s="186" t="s">
        <v>85</v>
      </c>
      <c r="AY509" s="18" t="s">
        <v>132</v>
      </c>
      <c r="BE509" s="187">
        <f>IF(N509="základní",J509,0)</f>
        <v>0</v>
      </c>
      <c r="BF509" s="187">
        <f>IF(N509="snížená",J509,0)</f>
        <v>0</v>
      </c>
      <c r="BG509" s="187">
        <f>IF(N509="zákl. přenesená",J509,0)</f>
        <v>0</v>
      </c>
      <c r="BH509" s="187">
        <f>IF(N509="sníž. přenesená",J509,0)</f>
        <v>0</v>
      </c>
      <c r="BI509" s="187">
        <f>IF(N509="nulová",J509,0)</f>
        <v>0</v>
      </c>
      <c r="BJ509" s="18" t="s">
        <v>83</v>
      </c>
      <c r="BK509" s="187">
        <f>ROUND(I509*H509,2)</f>
        <v>0</v>
      </c>
      <c r="BL509" s="18" t="s">
        <v>139</v>
      </c>
      <c r="BM509" s="186" t="s">
        <v>773</v>
      </c>
    </row>
    <row r="510" spans="1:65" s="2" customFormat="1" ht="11.25">
      <c r="A510" s="35"/>
      <c r="B510" s="36"/>
      <c r="C510" s="37"/>
      <c r="D510" s="188" t="s">
        <v>141</v>
      </c>
      <c r="E510" s="37"/>
      <c r="F510" s="189" t="s">
        <v>774</v>
      </c>
      <c r="G510" s="37"/>
      <c r="H510" s="37"/>
      <c r="I510" s="190"/>
      <c r="J510" s="37"/>
      <c r="K510" s="37"/>
      <c r="L510" s="40"/>
      <c r="M510" s="191"/>
      <c r="N510" s="192"/>
      <c r="O510" s="65"/>
      <c r="P510" s="65"/>
      <c r="Q510" s="65"/>
      <c r="R510" s="65"/>
      <c r="S510" s="65"/>
      <c r="T510" s="66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8" t="s">
        <v>141</v>
      </c>
      <c r="AU510" s="18" t="s">
        <v>85</v>
      </c>
    </row>
    <row r="511" spans="1:65" s="2" customFormat="1" ht="16.5" customHeight="1">
      <c r="A511" s="35"/>
      <c r="B511" s="36"/>
      <c r="C511" s="175" t="s">
        <v>775</v>
      </c>
      <c r="D511" s="175" t="s">
        <v>134</v>
      </c>
      <c r="E511" s="176" t="s">
        <v>776</v>
      </c>
      <c r="F511" s="177" t="s">
        <v>777</v>
      </c>
      <c r="G511" s="178" t="s">
        <v>772</v>
      </c>
      <c r="H511" s="179">
        <v>1</v>
      </c>
      <c r="I511" s="180"/>
      <c r="J511" s="181">
        <f>ROUND(I511*H511,2)</f>
        <v>0</v>
      </c>
      <c r="K511" s="177" t="s">
        <v>138</v>
      </c>
      <c r="L511" s="40"/>
      <c r="M511" s="182" t="s">
        <v>19</v>
      </c>
      <c r="N511" s="183" t="s">
        <v>47</v>
      </c>
      <c r="O511" s="65"/>
      <c r="P511" s="184">
        <f>O511*H511</f>
        <v>0</v>
      </c>
      <c r="Q511" s="184">
        <v>0</v>
      </c>
      <c r="R511" s="184">
        <f>Q511*H511</f>
        <v>0</v>
      </c>
      <c r="S511" s="184">
        <v>0</v>
      </c>
      <c r="T511" s="185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86" t="s">
        <v>139</v>
      </c>
      <c r="AT511" s="186" t="s">
        <v>134</v>
      </c>
      <c r="AU511" s="186" t="s">
        <v>85</v>
      </c>
      <c r="AY511" s="18" t="s">
        <v>132</v>
      </c>
      <c r="BE511" s="187">
        <f>IF(N511="základní",J511,0)</f>
        <v>0</v>
      </c>
      <c r="BF511" s="187">
        <f>IF(N511="snížená",J511,0)</f>
        <v>0</v>
      </c>
      <c r="BG511" s="187">
        <f>IF(N511="zákl. přenesená",J511,0)</f>
        <v>0</v>
      </c>
      <c r="BH511" s="187">
        <f>IF(N511="sníž. přenesená",J511,0)</f>
        <v>0</v>
      </c>
      <c r="BI511" s="187">
        <f>IF(N511="nulová",J511,0)</f>
        <v>0</v>
      </c>
      <c r="BJ511" s="18" t="s">
        <v>83</v>
      </c>
      <c r="BK511" s="187">
        <f>ROUND(I511*H511,2)</f>
        <v>0</v>
      </c>
      <c r="BL511" s="18" t="s">
        <v>139</v>
      </c>
      <c r="BM511" s="186" t="s">
        <v>778</v>
      </c>
    </row>
    <row r="512" spans="1:65" s="2" customFormat="1" ht="11.25">
      <c r="A512" s="35"/>
      <c r="B512" s="36"/>
      <c r="C512" s="37"/>
      <c r="D512" s="188" t="s">
        <v>141</v>
      </c>
      <c r="E512" s="37"/>
      <c r="F512" s="189" t="s">
        <v>779</v>
      </c>
      <c r="G512" s="37"/>
      <c r="H512" s="37"/>
      <c r="I512" s="190"/>
      <c r="J512" s="37"/>
      <c r="K512" s="37"/>
      <c r="L512" s="40"/>
      <c r="M512" s="191"/>
      <c r="N512" s="192"/>
      <c r="O512" s="65"/>
      <c r="P512" s="65"/>
      <c r="Q512" s="65"/>
      <c r="R512" s="65"/>
      <c r="S512" s="65"/>
      <c r="T512" s="66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8" t="s">
        <v>141</v>
      </c>
      <c r="AU512" s="18" t="s">
        <v>85</v>
      </c>
    </row>
    <row r="513" spans="1:65" s="2" customFormat="1" ht="16.5" customHeight="1">
      <c r="A513" s="35"/>
      <c r="B513" s="36"/>
      <c r="C513" s="175" t="s">
        <v>780</v>
      </c>
      <c r="D513" s="175" t="s">
        <v>134</v>
      </c>
      <c r="E513" s="176" t="s">
        <v>781</v>
      </c>
      <c r="F513" s="177" t="s">
        <v>782</v>
      </c>
      <c r="G513" s="178" t="s">
        <v>772</v>
      </c>
      <c r="H513" s="179">
        <v>1</v>
      </c>
      <c r="I513" s="180"/>
      <c r="J513" s="181">
        <f>ROUND(I513*H513,2)</f>
        <v>0</v>
      </c>
      <c r="K513" s="177" t="s">
        <v>138</v>
      </c>
      <c r="L513" s="40"/>
      <c r="M513" s="182" t="s">
        <v>19</v>
      </c>
      <c r="N513" s="183" t="s">
        <v>47</v>
      </c>
      <c r="O513" s="65"/>
      <c r="P513" s="184">
        <f>O513*H513</f>
        <v>0</v>
      </c>
      <c r="Q513" s="184">
        <v>0</v>
      </c>
      <c r="R513" s="184">
        <f>Q513*H513</f>
        <v>0</v>
      </c>
      <c r="S513" s="184">
        <v>0</v>
      </c>
      <c r="T513" s="185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186" t="s">
        <v>139</v>
      </c>
      <c r="AT513" s="186" t="s">
        <v>134</v>
      </c>
      <c r="AU513" s="186" t="s">
        <v>85</v>
      </c>
      <c r="AY513" s="18" t="s">
        <v>132</v>
      </c>
      <c r="BE513" s="187">
        <f>IF(N513="základní",J513,0)</f>
        <v>0</v>
      </c>
      <c r="BF513" s="187">
        <f>IF(N513="snížená",J513,0)</f>
        <v>0</v>
      </c>
      <c r="BG513" s="187">
        <f>IF(N513="zákl. přenesená",J513,0)</f>
        <v>0</v>
      </c>
      <c r="BH513" s="187">
        <f>IF(N513="sníž. přenesená",J513,0)</f>
        <v>0</v>
      </c>
      <c r="BI513" s="187">
        <f>IF(N513="nulová",J513,0)</f>
        <v>0</v>
      </c>
      <c r="BJ513" s="18" t="s">
        <v>83</v>
      </c>
      <c r="BK513" s="187">
        <f>ROUND(I513*H513,2)</f>
        <v>0</v>
      </c>
      <c r="BL513" s="18" t="s">
        <v>139</v>
      </c>
      <c r="BM513" s="186" t="s">
        <v>783</v>
      </c>
    </row>
    <row r="514" spans="1:65" s="2" customFormat="1" ht="11.25">
      <c r="A514" s="35"/>
      <c r="B514" s="36"/>
      <c r="C514" s="37"/>
      <c r="D514" s="188" t="s">
        <v>141</v>
      </c>
      <c r="E514" s="37"/>
      <c r="F514" s="189" t="s">
        <v>784</v>
      </c>
      <c r="G514" s="37"/>
      <c r="H514" s="37"/>
      <c r="I514" s="190"/>
      <c r="J514" s="37"/>
      <c r="K514" s="37"/>
      <c r="L514" s="40"/>
      <c r="M514" s="191"/>
      <c r="N514" s="192"/>
      <c r="O514" s="65"/>
      <c r="P514" s="65"/>
      <c r="Q514" s="65"/>
      <c r="R514" s="65"/>
      <c r="S514" s="65"/>
      <c r="T514" s="66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T514" s="18" t="s">
        <v>141</v>
      </c>
      <c r="AU514" s="18" t="s">
        <v>85</v>
      </c>
    </row>
    <row r="515" spans="1:65" s="2" customFormat="1" ht="16.5" customHeight="1">
      <c r="A515" s="35"/>
      <c r="B515" s="36"/>
      <c r="C515" s="175" t="s">
        <v>785</v>
      </c>
      <c r="D515" s="175" t="s">
        <v>134</v>
      </c>
      <c r="E515" s="176" t="s">
        <v>786</v>
      </c>
      <c r="F515" s="177" t="s">
        <v>787</v>
      </c>
      <c r="G515" s="178" t="s">
        <v>772</v>
      </c>
      <c r="H515" s="179">
        <v>1</v>
      </c>
      <c r="I515" s="180"/>
      <c r="J515" s="181">
        <f>ROUND(I515*H515,2)</f>
        <v>0</v>
      </c>
      <c r="K515" s="177" t="s">
        <v>138</v>
      </c>
      <c r="L515" s="40"/>
      <c r="M515" s="182" t="s">
        <v>19</v>
      </c>
      <c r="N515" s="183" t="s">
        <v>47</v>
      </c>
      <c r="O515" s="65"/>
      <c r="P515" s="184">
        <f>O515*H515</f>
        <v>0</v>
      </c>
      <c r="Q515" s="184">
        <v>0</v>
      </c>
      <c r="R515" s="184">
        <f>Q515*H515</f>
        <v>0</v>
      </c>
      <c r="S515" s="184">
        <v>0</v>
      </c>
      <c r="T515" s="185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6" t="s">
        <v>139</v>
      </c>
      <c r="AT515" s="186" t="s">
        <v>134</v>
      </c>
      <c r="AU515" s="186" t="s">
        <v>85</v>
      </c>
      <c r="AY515" s="18" t="s">
        <v>132</v>
      </c>
      <c r="BE515" s="187">
        <f>IF(N515="základní",J515,0)</f>
        <v>0</v>
      </c>
      <c r="BF515" s="187">
        <f>IF(N515="snížená",J515,0)</f>
        <v>0</v>
      </c>
      <c r="BG515" s="187">
        <f>IF(N515="zákl. přenesená",J515,0)</f>
        <v>0</v>
      </c>
      <c r="BH515" s="187">
        <f>IF(N515="sníž. přenesená",J515,0)</f>
        <v>0</v>
      </c>
      <c r="BI515" s="187">
        <f>IF(N515="nulová",J515,0)</f>
        <v>0</v>
      </c>
      <c r="BJ515" s="18" t="s">
        <v>83</v>
      </c>
      <c r="BK515" s="187">
        <f>ROUND(I515*H515,2)</f>
        <v>0</v>
      </c>
      <c r="BL515" s="18" t="s">
        <v>139</v>
      </c>
      <c r="BM515" s="186" t="s">
        <v>788</v>
      </c>
    </row>
    <row r="516" spans="1:65" s="2" customFormat="1" ht="11.25">
      <c r="A516" s="35"/>
      <c r="B516" s="36"/>
      <c r="C516" s="37"/>
      <c r="D516" s="188" t="s">
        <v>141</v>
      </c>
      <c r="E516" s="37"/>
      <c r="F516" s="189" t="s">
        <v>789</v>
      </c>
      <c r="G516" s="37"/>
      <c r="H516" s="37"/>
      <c r="I516" s="190"/>
      <c r="J516" s="37"/>
      <c r="K516" s="37"/>
      <c r="L516" s="40"/>
      <c r="M516" s="191"/>
      <c r="N516" s="192"/>
      <c r="O516" s="65"/>
      <c r="P516" s="65"/>
      <c r="Q516" s="65"/>
      <c r="R516" s="65"/>
      <c r="S516" s="65"/>
      <c r="T516" s="66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8" t="s">
        <v>141</v>
      </c>
      <c r="AU516" s="18" t="s">
        <v>85</v>
      </c>
    </row>
    <row r="517" spans="1:65" s="13" customFormat="1" ht="11.25">
      <c r="B517" s="193"/>
      <c r="C517" s="194"/>
      <c r="D517" s="195" t="s">
        <v>143</v>
      </c>
      <c r="E517" s="196" t="s">
        <v>19</v>
      </c>
      <c r="F517" s="197" t="s">
        <v>790</v>
      </c>
      <c r="G517" s="194"/>
      <c r="H517" s="198">
        <v>1</v>
      </c>
      <c r="I517" s="199"/>
      <c r="J517" s="194"/>
      <c r="K517" s="194"/>
      <c r="L517" s="200"/>
      <c r="M517" s="201"/>
      <c r="N517" s="202"/>
      <c r="O517" s="202"/>
      <c r="P517" s="202"/>
      <c r="Q517" s="202"/>
      <c r="R517" s="202"/>
      <c r="S517" s="202"/>
      <c r="T517" s="203"/>
      <c r="AT517" s="204" t="s">
        <v>143</v>
      </c>
      <c r="AU517" s="204" t="s">
        <v>85</v>
      </c>
      <c r="AV517" s="13" t="s">
        <v>85</v>
      </c>
      <c r="AW517" s="13" t="s">
        <v>37</v>
      </c>
      <c r="AX517" s="13" t="s">
        <v>76</v>
      </c>
      <c r="AY517" s="204" t="s">
        <v>132</v>
      </c>
    </row>
    <row r="518" spans="1:65" s="14" customFormat="1" ht="11.25">
      <c r="B518" s="205"/>
      <c r="C518" s="206"/>
      <c r="D518" s="195" t="s">
        <v>143</v>
      </c>
      <c r="E518" s="207" t="s">
        <v>19</v>
      </c>
      <c r="F518" s="208" t="s">
        <v>145</v>
      </c>
      <c r="G518" s="206"/>
      <c r="H518" s="209">
        <v>1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143</v>
      </c>
      <c r="AU518" s="215" t="s">
        <v>85</v>
      </c>
      <c r="AV518" s="14" t="s">
        <v>139</v>
      </c>
      <c r="AW518" s="14" t="s">
        <v>37</v>
      </c>
      <c r="AX518" s="14" t="s">
        <v>83</v>
      </c>
      <c r="AY518" s="215" t="s">
        <v>132</v>
      </c>
    </row>
    <row r="519" spans="1:65" s="2" customFormat="1" ht="16.5" customHeight="1">
      <c r="A519" s="35"/>
      <c r="B519" s="36"/>
      <c r="C519" s="175" t="s">
        <v>791</v>
      </c>
      <c r="D519" s="175" t="s">
        <v>134</v>
      </c>
      <c r="E519" s="176" t="s">
        <v>792</v>
      </c>
      <c r="F519" s="177" t="s">
        <v>793</v>
      </c>
      <c r="G519" s="178" t="s">
        <v>772</v>
      </c>
      <c r="H519" s="179">
        <v>1</v>
      </c>
      <c r="I519" s="180"/>
      <c r="J519" s="181">
        <f>ROUND(I519*H519,2)</f>
        <v>0</v>
      </c>
      <c r="K519" s="177" t="s">
        <v>138</v>
      </c>
      <c r="L519" s="40"/>
      <c r="M519" s="182" t="s">
        <v>19</v>
      </c>
      <c r="N519" s="183" t="s">
        <v>47</v>
      </c>
      <c r="O519" s="65"/>
      <c r="P519" s="184">
        <f>O519*H519</f>
        <v>0</v>
      </c>
      <c r="Q519" s="184">
        <v>0</v>
      </c>
      <c r="R519" s="184">
        <f>Q519*H519</f>
        <v>0</v>
      </c>
      <c r="S519" s="184">
        <v>0</v>
      </c>
      <c r="T519" s="185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86" t="s">
        <v>139</v>
      </c>
      <c r="AT519" s="186" t="s">
        <v>134</v>
      </c>
      <c r="AU519" s="186" t="s">
        <v>85</v>
      </c>
      <c r="AY519" s="18" t="s">
        <v>132</v>
      </c>
      <c r="BE519" s="187">
        <f>IF(N519="základní",J519,0)</f>
        <v>0</v>
      </c>
      <c r="BF519" s="187">
        <f>IF(N519="snížená",J519,0)</f>
        <v>0</v>
      </c>
      <c r="BG519" s="187">
        <f>IF(N519="zákl. přenesená",J519,0)</f>
        <v>0</v>
      </c>
      <c r="BH519" s="187">
        <f>IF(N519="sníž. přenesená",J519,0)</f>
        <v>0</v>
      </c>
      <c r="BI519" s="187">
        <f>IF(N519="nulová",J519,0)</f>
        <v>0</v>
      </c>
      <c r="BJ519" s="18" t="s">
        <v>83</v>
      </c>
      <c r="BK519" s="187">
        <f>ROUND(I519*H519,2)</f>
        <v>0</v>
      </c>
      <c r="BL519" s="18" t="s">
        <v>139</v>
      </c>
      <c r="BM519" s="186" t="s">
        <v>794</v>
      </c>
    </row>
    <row r="520" spans="1:65" s="2" customFormat="1" ht="11.25">
      <c r="A520" s="35"/>
      <c r="B520" s="36"/>
      <c r="C520" s="37"/>
      <c r="D520" s="188" t="s">
        <v>141</v>
      </c>
      <c r="E520" s="37"/>
      <c r="F520" s="189" t="s">
        <v>795</v>
      </c>
      <c r="G520" s="37"/>
      <c r="H520" s="37"/>
      <c r="I520" s="190"/>
      <c r="J520" s="37"/>
      <c r="K520" s="37"/>
      <c r="L520" s="40"/>
      <c r="M520" s="191"/>
      <c r="N520" s="192"/>
      <c r="O520" s="65"/>
      <c r="P520" s="65"/>
      <c r="Q520" s="65"/>
      <c r="R520" s="65"/>
      <c r="S520" s="65"/>
      <c r="T520" s="66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8" t="s">
        <v>141</v>
      </c>
      <c r="AU520" s="18" t="s">
        <v>85</v>
      </c>
    </row>
    <row r="521" spans="1:65" s="2" customFormat="1" ht="16.5" customHeight="1">
      <c r="A521" s="35"/>
      <c r="B521" s="36"/>
      <c r="C521" s="175" t="s">
        <v>796</v>
      </c>
      <c r="D521" s="175" t="s">
        <v>134</v>
      </c>
      <c r="E521" s="176" t="s">
        <v>797</v>
      </c>
      <c r="F521" s="177" t="s">
        <v>798</v>
      </c>
      <c r="G521" s="178" t="s">
        <v>772</v>
      </c>
      <c r="H521" s="179">
        <v>1</v>
      </c>
      <c r="I521" s="180"/>
      <c r="J521" s="181">
        <f>ROUND(I521*H521,2)</f>
        <v>0</v>
      </c>
      <c r="K521" s="177" t="s">
        <v>138</v>
      </c>
      <c r="L521" s="40"/>
      <c r="M521" s="182" t="s">
        <v>19</v>
      </c>
      <c r="N521" s="183" t="s">
        <v>47</v>
      </c>
      <c r="O521" s="65"/>
      <c r="P521" s="184">
        <f>O521*H521</f>
        <v>0</v>
      </c>
      <c r="Q521" s="184">
        <v>0</v>
      </c>
      <c r="R521" s="184">
        <f>Q521*H521</f>
        <v>0</v>
      </c>
      <c r="S521" s="184">
        <v>0</v>
      </c>
      <c r="T521" s="185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86" t="s">
        <v>139</v>
      </c>
      <c r="AT521" s="186" t="s">
        <v>134</v>
      </c>
      <c r="AU521" s="186" t="s">
        <v>85</v>
      </c>
      <c r="AY521" s="18" t="s">
        <v>132</v>
      </c>
      <c r="BE521" s="187">
        <f>IF(N521="základní",J521,0)</f>
        <v>0</v>
      </c>
      <c r="BF521" s="187">
        <f>IF(N521="snížená",J521,0)</f>
        <v>0</v>
      </c>
      <c r="BG521" s="187">
        <f>IF(N521="zákl. přenesená",J521,0)</f>
        <v>0</v>
      </c>
      <c r="BH521" s="187">
        <f>IF(N521="sníž. přenesená",J521,0)</f>
        <v>0</v>
      </c>
      <c r="BI521" s="187">
        <f>IF(N521="nulová",J521,0)</f>
        <v>0</v>
      </c>
      <c r="BJ521" s="18" t="s">
        <v>83</v>
      </c>
      <c r="BK521" s="187">
        <f>ROUND(I521*H521,2)</f>
        <v>0</v>
      </c>
      <c r="BL521" s="18" t="s">
        <v>139</v>
      </c>
      <c r="BM521" s="186" t="s">
        <v>799</v>
      </c>
    </row>
    <row r="522" spans="1:65" s="2" customFormat="1" ht="11.25">
      <c r="A522" s="35"/>
      <c r="B522" s="36"/>
      <c r="C522" s="37"/>
      <c r="D522" s="188" t="s">
        <v>141</v>
      </c>
      <c r="E522" s="37"/>
      <c r="F522" s="189" t="s">
        <v>800</v>
      </c>
      <c r="G522" s="37"/>
      <c r="H522" s="37"/>
      <c r="I522" s="190"/>
      <c r="J522" s="37"/>
      <c r="K522" s="37"/>
      <c r="L522" s="40"/>
      <c r="M522" s="191"/>
      <c r="N522" s="192"/>
      <c r="O522" s="65"/>
      <c r="P522" s="65"/>
      <c r="Q522" s="65"/>
      <c r="R522" s="65"/>
      <c r="S522" s="65"/>
      <c r="T522" s="66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8" t="s">
        <v>141</v>
      </c>
      <c r="AU522" s="18" t="s">
        <v>85</v>
      </c>
    </row>
    <row r="523" spans="1:65" s="2" customFormat="1" ht="16.5" customHeight="1">
      <c r="A523" s="35"/>
      <c r="B523" s="36"/>
      <c r="C523" s="175" t="s">
        <v>801</v>
      </c>
      <c r="D523" s="175" t="s">
        <v>134</v>
      </c>
      <c r="E523" s="176" t="s">
        <v>802</v>
      </c>
      <c r="F523" s="177" t="s">
        <v>803</v>
      </c>
      <c r="G523" s="178" t="s">
        <v>772</v>
      </c>
      <c r="H523" s="179">
        <v>1</v>
      </c>
      <c r="I523" s="180"/>
      <c r="J523" s="181">
        <f>ROUND(I523*H523,2)</f>
        <v>0</v>
      </c>
      <c r="K523" s="177" t="s">
        <v>138</v>
      </c>
      <c r="L523" s="40"/>
      <c r="M523" s="182" t="s">
        <v>19</v>
      </c>
      <c r="N523" s="183" t="s">
        <v>47</v>
      </c>
      <c r="O523" s="65"/>
      <c r="P523" s="184">
        <f>O523*H523</f>
        <v>0</v>
      </c>
      <c r="Q523" s="184">
        <v>0</v>
      </c>
      <c r="R523" s="184">
        <f>Q523*H523</f>
        <v>0</v>
      </c>
      <c r="S523" s="184">
        <v>0</v>
      </c>
      <c r="T523" s="185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86" t="s">
        <v>139</v>
      </c>
      <c r="AT523" s="186" t="s">
        <v>134</v>
      </c>
      <c r="AU523" s="186" t="s">
        <v>85</v>
      </c>
      <c r="AY523" s="18" t="s">
        <v>132</v>
      </c>
      <c r="BE523" s="187">
        <f>IF(N523="základní",J523,0)</f>
        <v>0</v>
      </c>
      <c r="BF523" s="187">
        <f>IF(N523="snížená",J523,0)</f>
        <v>0</v>
      </c>
      <c r="BG523" s="187">
        <f>IF(N523="zákl. přenesená",J523,0)</f>
        <v>0</v>
      </c>
      <c r="BH523" s="187">
        <f>IF(N523="sníž. přenesená",J523,0)</f>
        <v>0</v>
      </c>
      <c r="BI523" s="187">
        <f>IF(N523="nulová",J523,0)</f>
        <v>0</v>
      </c>
      <c r="BJ523" s="18" t="s">
        <v>83</v>
      </c>
      <c r="BK523" s="187">
        <f>ROUND(I523*H523,2)</f>
        <v>0</v>
      </c>
      <c r="BL523" s="18" t="s">
        <v>139</v>
      </c>
      <c r="BM523" s="186" t="s">
        <v>804</v>
      </c>
    </row>
    <row r="524" spans="1:65" s="2" customFormat="1" ht="11.25">
      <c r="A524" s="35"/>
      <c r="B524" s="36"/>
      <c r="C524" s="37"/>
      <c r="D524" s="188" t="s">
        <v>141</v>
      </c>
      <c r="E524" s="37"/>
      <c r="F524" s="189" t="s">
        <v>805</v>
      </c>
      <c r="G524" s="37"/>
      <c r="H524" s="37"/>
      <c r="I524" s="190"/>
      <c r="J524" s="37"/>
      <c r="K524" s="37"/>
      <c r="L524" s="40"/>
      <c r="M524" s="191"/>
      <c r="N524" s="192"/>
      <c r="O524" s="65"/>
      <c r="P524" s="65"/>
      <c r="Q524" s="65"/>
      <c r="R524" s="65"/>
      <c r="S524" s="65"/>
      <c r="T524" s="66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18" t="s">
        <v>141</v>
      </c>
      <c r="AU524" s="18" t="s">
        <v>85</v>
      </c>
    </row>
    <row r="525" spans="1:65" s="13" customFormat="1" ht="11.25">
      <c r="B525" s="193"/>
      <c r="C525" s="194"/>
      <c r="D525" s="195" t="s">
        <v>143</v>
      </c>
      <c r="E525" s="196" t="s">
        <v>19</v>
      </c>
      <c r="F525" s="197" t="s">
        <v>806</v>
      </c>
      <c r="G525" s="194"/>
      <c r="H525" s="198">
        <v>1</v>
      </c>
      <c r="I525" s="199"/>
      <c r="J525" s="194"/>
      <c r="K525" s="194"/>
      <c r="L525" s="200"/>
      <c r="M525" s="201"/>
      <c r="N525" s="202"/>
      <c r="O525" s="202"/>
      <c r="P525" s="202"/>
      <c r="Q525" s="202"/>
      <c r="R525" s="202"/>
      <c r="S525" s="202"/>
      <c r="T525" s="203"/>
      <c r="AT525" s="204" t="s">
        <v>143</v>
      </c>
      <c r="AU525" s="204" t="s">
        <v>85</v>
      </c>
      <c r="AV525" s="13" t="s">
        <v>85</v>
      </c>
      <c r="AW525" s="13" t="s">
        <v>37</v>
      </c>
      <c r="AX525" s="13" t="s">
        <v>76</v>
      </c>
      <c r="AY525" s="204" t="s">
        <v>132</v>
      </c>
    </row>
    <row r="526" spans="1:65" s="14" customFormat="1" ht="11.25">
      <c r="B526" s="205"/>
      <c r="C526" s="206"/>
      <c r="D526" s="195" t="s">
        <v>143</v>
      </c>
      <c r="E526" s="207" t="s">
        <v>19</v>
      </c>
      <c r="F526" s="208" t="s">
        <v>145</v>
      </c>
      <c r="G526" s="206"/>
      <c r="H526" s="209">
        <v>1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143</v>
      </c>
      <c r="AU526" s="215" t="s">
        <v>85</v>
      </c>
      <c r="AV526" s="14" t="s">
        <v>139</v>
      </c>
      <c r="AW526" s="14" t="s">
        <v>37</v>
      </c>
      <c r="AX526" s="14" t="s">
        <v>83</v>
      </c>
      <c r="AY526" s="215" t="s">
        <v>132</v>
      </c>
    </row>
    <row r="527" spans="1:65" s="2" customFormat="1" ht="16.5" customHeight="1">
      <c r="A527" s="35"/>
      <c r="B527" s="36"/>
      <c r="C527" s="175" t="s">
        <v>807</v>
      </c>
      <c r="D527" s="175" t="s">
        <v>134</v>
      </c>
      <c r="E527" s="176" t="s">
        <v>808</v>
      </c>
      <c r="F527" s="177" t="s">
        <v>809</v>
      </c>
      <c r="G527" s="178" t="s">
        <v>772</v>
      </c>
      <c r="H527" s="179">
        <v>1</v>
      </c>
      <c r="I527" s="180"/>
      <c r="J527" s="181">
        <f>ROUND(I527*H527,2)</f>
        <v>0</v>
      </c>
      <c r="K527" s="177" t="s">
        <v>138</v>
      </c>
      <c r="L527" s="40"/>
      <c r="M527" s="182" t="s">
        <v>19</v>
      </c>
      <c r="N527" s="183" t="s">
        <v>47</v>
      </c>
      <c r="O527" s="65"/>
      <c r="P527" s="184">
        <f>O527*H527</f>
        <v>0</v>
      </c>
      <c r="Q527" s="184">
        <v>0</v>
      </c>
      <c r="R527" s="184">
        <f>Q527*H527</f>
        <v>0</v>
      </c>
      <c r="S527" s="184">
        <v>0</v>
      </c>
      <c r="T527" s="185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86" t="s">
        <v>139</v>
      </c>
      <c r="AT527" s="186" t="s">
        <v>134</v>
      </c>
      <c r="AU527" s="186" t="s">
        <v>85</v>
      </c>
      <c r="AY527" s="18" t="s">
        <v>132</v>
      </c>
      <c r="BE527" s="187">
        <f>IF(N527="základní",J527,0)</f>
        <v>0</v>
      </c>
      <c r="BF527" s="187">
        <f>IF(N527="snížená",J527,0)</f>
        <v>0</v>
      </c>
      <c r="BG527" s="187">
        <f>IF(N527="zákl. přenesená",J527,0)</f>
        <v>0</v>
      </c>
      <c r="BH527" s="187">
        <f>IF(N527="sníž. přenesená",J527,0)</f>
        <v>0</v>
      </c>
      <c r="BI527" s="187">
        <f>IF(N527="nulová",J527,0)</f>
        <v>0</v>
      </c>
      <c r="BJ527" s="18" t="s">
        <v>83</v>
      </c>
      <c r="BK527" s="187">
        <f>ROUND(I527*H527,2)</f>
        <v>0</v>
      </c>
      <c r="BL527" s="18" t="s">
        <v>139</v>
      </c>
      <c r="BM527" s="186" t="s">
        <v>810</v>
      </c>
    </row>
    <row r="528" spans="1:65" s="2" customFormat="1" ht="11.25">
      <c r="A528" s="35"/>
      <c r="B528" s="36"/>
      <c r="C528" s="37"/>
      <c r="D528" s="188" t="s">
        <v>141</v>
      </c>
      <c r="E528" s="37"/>
      <c r="F528" s="189" t="s">
        <v>811</v>
      </c>
      <c r="G528" s="37"/>
      <c r="H528" s="37"/>
      <c r="I528" s="190"/>
      <c r="J528" s="37"/>
      <c r="K528" s="37"/>
      <c r="L528" s="40"/>
      <c r="M528" s="191"/>
      <c r="N528" s="192"/>
      <c r="O528" s="65"/>
      <c r="P528" s="65"/>
      <c r="Q528" s="65"/>
      <c r="R528" s="65"/>
      <c r="S528" s="65"/>
      <c r="T528" s="66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T528" s="18" t="s">
        <v>141</v>
      </c>
      <c r="AU528" s="18" t="s">
        <v>85</v>
      </c>
    </row>
    <row r="529" spans="1:65" s="13" customFormat="1" ht="11.25">
      <c r="B529" s="193"/>
      <c r="C529" s="194"/>
      <c r="D529" s="195" t="s">
        <v>143</v>
      </c>
      <c r="E529" s="196" t="s">
        <v>19</v>
      </c>
      <c r="F529" s="197" t="s">
        <v>812</v>
      </c>
      <c r="G529" s="194"/>
      <c r="H529" s="198">
        <v>1</v>
      </c>
      <c r="I529" s="199"/>
      <c r="J529" s="194"/>
      <c r="K529" s="194"/>
      <c r="L529" s="200"/>
      <c r="M529" s="201"/>
      <c r="N529" s="202"/>
      <c r="O529" s="202"/>
      <c r="P529" s="202"/>
      <c r="Q529" s="202"/>
      <c r="R529" s="202"/>
      <c r="S529" s="202"/>
      <c r="T529" s="203"/>
      <c r="AT529" s="204" t="s">
        <v>143</v>
      </c>
      <c r="AU529" s="204" t="s">
        <v>85</v>
      </c>
      <c r="AV529" s="13" t="s">
        <v>85</v>
      </c>
      <c r="AW529" s="13" t="s">
        <v>37</v>
      </c>
      <c r="AX529" s="13" t="s">
        <v>76</v>
      </c>
      <c r="AY529" s="204" t="s">
        <v>132</v>
      </c>
    </row>
    <row r="530" spans="1:65" s="14" customFormat="1" ht="11.25">
      <c r="B530" s="205"/>
      <c r="C530" s="206"/>
      <c r="D530" s="195" t="s">
        <v>143</v>
      </c>
      <c r="E530" s="207" t="s">
        <v>19</v>
      </c>
      <c r="F530" s="208" t="s">
        <v>145</v>
      </c>
      <c r="G530" s="206"/>
      <c r="H530" s="209">
        <v>1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143</v>
      </c>
      <c r="AU530" s="215" t="s">
        <v>85</v>
      </c>
      <c r="AV530" s="14" t="s">
        <v>139</v>
      </c>
      <c r="AW530" s="14" t="s">
        <v>37</v>
      </c>
      <c r="AX530" s="14" t="s">
        <v>83</v>
      </c>
      <c r="AY530" s="215" t="s">
        <v>132</v>
      </c>
    </row>
    <row r="531" spans="1:65" s="12" customFormat="1" ht="22.9" customHeight="1">
      <c r="B531" s="159"/>
      <c r="C531" s="160"/>
      <c r="D531" s="161" t="s">
        <v>75</v>
      </c>
      <c r="E531" s="173" t="s">
        <v>813</v>
      </c>
      <c r="F531" s="173" t="s">
        <v>814</v>
      </c>
      <c r="G531" s="160"/>
      <c r="H531" s="160"/>
      <c r="I531" s="163"/>
      <c r="J531" s="174">
        <f>BK531</f>
        <v>0</v>
      </c>
      <c r="K531" s="160"/>
      <c r="L531" s="165"/>
      <c r="M531" s="166"/>
      <c r="N531" s="167"/>
      <c r="O531" s="167"/>
      <c r="P531" s="168">
        <f>SUM(P532:P535)</f>
        <v>0</v>
      </c>
      <c r="Q531" s="167"/>
      <c r="R531" s="168">
        <f>SUM(R532:R535)</f>
        <v>0</v>
      </c>
      <c r="S531" s="167"/>
      <c r="T531" s="169">
        <f>SUM(T532:T535)</f>
        <v>0</v>
      </c>
      <c r="AR531" s="170" t="s">
        <v>165</v>
      </c>
      <c r="AT531" s="171" t="s">
        <v>75</v>
      </c>
      <c r="AU531" s="171" t="s">
        <v>83</v>
      </c>
      <c r="AY531" s="170" t="s">
        <v>132</v>
      </c>
      <c r="BK531" s="172">
        <f>SUM(BK532:BK535)</f>
        <v>0</v>
      </c>
    </row>
    <row r="532" spans="1:65" s="2" customFormat="1" ht="16.5" customHeight="1">
      <c r="A532" s="35"/>
      <c r="B532" s="36"/>
      <c r="C532" s="175" t="s">
        <v>815</v>
      </c>
      <c r="D532" s="175" t="s">
        <v>134</v>
      </c>
      <c r="E532" s="176" t="s">
        <v>816</v>
      </c>
      <c r="F532" s="177" t="s">
        <v>817</v>
      </c>
      <c r="G532" s="178" t="s">
        <v>772</v>
      </c>
      <c r="H532" s="179">
        <v>1</v>
      </c>
      <c r="I532" s="180"/>
      <c r="J532" s="181">
        <f>ROUND(I532*H532,2)</f>
        <v>0</v>
      </c>
      <c r="K532" s="177" t="s">
        <v>138</v>
      </c>
      <c r="L532" s="40"/>
      <c r="M532" s="182" t="s">
        <v>19</v>
      </c>
      <c r="N532" s="183" t="s">
        <v>47</v>
      </c>
      <c r="O532" s="65"/>
      <c r="P532" s="184">
        <f>O532*H532</f>
        <v>0</v>
      </c>
      <c r="Q532" s="184">
        <v>0</v>
      </c>
      <c r="R532" s="184">
        <f>Q532*H532</f>
        <v>0</v>
      </c>
      <c r="S532" s="184">
        <v>0</v>
      </c>
      <c r="T532" s="185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86" t="s">
        <v>139</v>
      </c>
      <c r="AT532" s="186" t="s">
        <v>134</v>
      </c>
      <c r="AU532" s="186" t="s">
        <v>85</v>
      </c>
      <c r="AY532" s="18" t="s">
        <v>132</v>
      </c>
      <c r="BE532" s="187">
        <f>IF(N532="základní",J532,0)</f>
        <v>0</v>
      </c>
      <c r="BF532" s="187">
        <f>IF(N532="snížená",J532,0)</f>
        <v>0</v>
      </c>
      <c r="BG532" s="187">
        <f>IF(N532="zákl. přenesená",J532,0)</f>
        <v>0</v>
      </c>
      <c r="BH532" s="187">
        <f>IF(N532="sníž. přenesená",J532,0)</f>
        <v>0</v>
      </c>
      <c r="BI532" s="187">
        <f>IF(N532="nulová",J532,0)</f>
        <v>0</v>
      </c>
      <c r="BJ532" s="18" t="s">
        <v>83</v>
      </c>
      <c r="BK532" s="187">
        <f>ROUND(I532*H532,2)</f>
        <v>0</v>
      </c>
      <c r="BL532" s="18" t="s">
        <v>139</v>
      </c>
      <c r="BM532" s="186" t="s">
        <v>818</v>
      </c>
    </row>
    <row r="533" spans="1:65" s="2" customFormat="1" ht="11.25">
      <c r="A533" s="35"/>
      <c r="B533" s="36"/>
      <c r="C533" s="37"/>
      <c r="D533" s="188" t="s">
        <v>141</v>
      </c>
      <c r="E533" s="37"/>
      <c r="F533" s="189" t="s">
        <v>819</v>
      </c>
      <c r="G533" s="37"/>
      <c r="H533" s="37"/>
      <c r="I533" s="190"/>
      <c r="J533" s="37"/>
      <c r="K533" s="37"/>
      <c r="L533" s="40"/>
      <c r="M533" s="191"/>
      <c r="N533" s="192"/>
      <c r="O533" s="65"/>
      <c r="P533" s="65"/>
      <c r="Q533" s="65"/>
      <c r="R533" s="65"/>
      <c r="S533" s="65"/>
      <c r="T533" s="66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8" t="s">
        <v>141</v>
      </c>
      <c r="AU533" s="18" t="s">
        <v>85</v>
      </c>
    </row>
    <row r="534" spans="1:65" s="13" customFormat="1" ht="11.25">
      <c r="B534" s="193"/>
      <c r="C534" s="194"/>
      <c r="D534" s="195" t="s">
        <v>143</v>
      </c>
      <c r="E534" s="196" t="s">
        <v>19</v>
      </c>
      <c r="F534" s="197" t="s">
        <v>820</v>
      </c>
      <c r="G534" s="194"/>
      <c r="H534" s="198">
        <v>1</v>
      </c>
      <c r="I534" s="199"/>
      <c r="J534" s="194"/>
      <c r="K534" s="194"/>
      <c r="L534" s="200"/>
      <c r="M534" s="201"/>
      <c r="N534" s="202"/>
      <c r="O534" s="202"/>
      <c r="P534" s="202"/>
      <c r="Q534" s="202"/>
      <c r="R534" s="202"/>
      <c r="S534" s="202"/>
      <c r="T534" s="203"/>
      <c r="AT534" s="204" t="s">
        <v>143</v>
      </c>
      <c r="AU534" s="204" t="s">
        <v>85</v>
      </c>
      <c r="AV534" s="13" t="s">
        <v>85</v>
      </c>
      <c r="AW534" s="13" t="s">
        <v>37</v>
      </c>
      <c r="AX534" s="13" t="s">
        <v>76</v>
      </c>
      <c r="AY534" s="204" t="s">
        <v>132</v>
      </c>
    </row>
    <row r="535" spans="1:65" s="14" customFormat="1" ht="11.25">
      <c r="B535" s="205"/>
      <c r="C535" s="206"/>
      <c r="D535" s="195" t="s">
        <v>143</v>
      </c>
      <c r="E535" s="207" t="s">
        <v>19</v>
      </c>
      <c r="F535" s="208" t="s">
        <v>145</v>
      </c>
      <c r="G535" s="206"/>
      <c r="H535" s="209">
        <v>1</v>
      </c>
      <c r="I535" s="210"/>
      <c r="J535" s="206"/>
      <c r="K535" s="206"/>
      <c r="L535" s="211"/>
      <c r="M535" s="212"/>
      <c r="N535" s="213"/>
      <c r="O535" s="213"/>
      <c r="P535" s="213"/>
      <c r="Q535" s="213"/>
      <c r="R535" s="213"/>
      <c r="S535" s="213"/>
      <c r="T535" s="214"/>
      <c r="AT535" s="215" t="s">
        <v>143</v>
      </c>
      <c r="AU535" s="215" t="s">
        <v>85</v>
      </c>
      <c r="AV535" s="14" t="s">
        <v>139</v>
      </c>
      <c r="AW535" s="14" t="s">
        <v>37</v>
      </c>
      <c r="AX535" s="14" t="s">
        <v>83</v>
      </c>
      <c r="AY535" s="215" t="s">
        <v>132</v>
      </c>
    </row>
    <row r="536" spans="1:65" s="12" customFormat="1" ht="22.9" customHeight="1">
      <c r="B536" s="159"/>
      <c r="C536" s="160"/>
      <c r="D536" s="161" t="s">
        <v>75</v>
      </c>
      <c r="E536" s="173" t="s">
        <v>821</v>
      </c>
      <c r="F536" s="173" t="s">
        <v>822</v>
      </c>
      <c r="G536" s="160"/>
      <c r="H536" s="160"/>
      <c r="I536" s="163"/>
      <c r="J536" s="174">
        <f>BK536</f>
        <v>0</v>
      </c>
      <c r="K536" s="160"/>
      <c r="L536" s="165"/>
      <c r="M536" s="166"/>
      <c r="N536" s="167"/>
      <c r="O536" s="167"/>
      <c r="P536" s="168">
        <f>SUM(P537:P544)</f>
        <v>0</v>
      </c>
      <c r="Q536" s="167"/>
      <c r="R536" s="168">
        <f>SUM(R537:R544)</f>
        <v>0</v>
      </c>
      <c r="S536" s="167"/>
      <c r="T536" s="169">
        <f>SUM(T537:T544)</f>
        <v>0</v>
      </c>
      <c r="AR536" s="170" t="s">
        <v>165</v>
      </c>
      <c r="AT536" s="171" t="s">
        <v>75</v>
      </c>
      <c r="AU536" s="171" t="s">
        <v>83</v>
      </c>
      <c r="AY536" s="170" t="s">
        <v>132</v>
      </c>
      <c r="BK536" s="172">
        <f>SUM(BK537:BK544)</f>
        <v>0</v>
      </c>
    </row>
    <row r="537" spans="1:65" s="2" customFormat="1" ht="16.5" customHeight="1">
      <c r="A537" s="35"/>
      <c r="B537" s="36"/>
      <c r="C537" s="175" t="s">
        <v>823</v>
      </c>
      <c r="D537" s="175" t="s">
        <v>134</v>
      </c>
      <c r="E537" s="176" t="s">
        <v>824</v>
      </c>
      <c r="F537" s="177" t="s">
        <v>825</v>
      </c>
      <c r="G537" s="178" t="s">
        <v>772</v>
      </c>
      <c r="H537" s="179">
        <v>1</v>
      </c>
      <c r="I537" s="180"/>
      <c r="J537" s="181">
        <f>ROUND(I537*H537,2)</f>
        <v>0</v>
      </c>
      <c r="K537" s="177" t="s">
        <v>138</v>
      </c>
      <c r="L537" s="40"/>
      <c r="M537" s="182" t="s">
        <v>19</v>
      </c>
      <c r="N537" s="183" t="s">
        <v>47</v>
      </c>
      <c r="O537" s="65"/>
      <c r="P537" s="184">
        <f>O537*H537</f>
        <v>0</v>
      </c>
      <c r="Q537" s="184">
        <v>0</v>
      </c>
      <c r="R537" s="184">
        <f>Q537*H537</f>
        <v>0</v>
      </c>
      <c r="S537" s="184">
        <v>0</v>
      </c>
      <c r="T537" s="185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86" t="s">
        <v>139</v>
      </c>
      <c r="AT537" s="186" t="s">
        <v>134</v>
      </c>
      <c r="AU537" s="186" t="s">
        <v>85</v>
      </c>
      <c r="AY537" s="18" t="s">
        <v>132</v>
      </c>
      <c r="BE537" s="187">
        <f>IF(N537="základní",J537,0)</f>
        <v>0</v>
      </c>
      <c r="BF537" s="187">
        <f>IF(N537="snížená",J537,0)</f>
        <v>0</v>
      </c>
      <c r="BG537" s="187">
        <f>IF(N537="zákl. přenesená",J537,0)</f>
        <v>0</v>
      </c>
      <c r="BH537" s="187">
        <f>IF(N537="sníž. přenesená",J537,0)</f>
        <v>0</v>
      </c>
      <c r="BI537" s="187">
        <f>IF(N537="nulová",J537,0)</f>
        <v>0</v>
      </c>
      <c r="BJ537" s="18" t="s">
        <v>83</v>
      </c>
      <c r="BK537" s="187">
        <f>ROUND(I537*H537,2)</f>
        <v>0</v>
      </c>
      <c r="BL537" s="18" t="s">
        <v>139</v>
      </c>
      <c r="BM537" s="186" t="s">
        <v>826</v>
      </c>
    </row>
    <row r="538" spans="1:65" s="2" customFormat="1" ht="11.25">
      <c r="A538" s="35"/>
      <c r="B538" s="36"/>
      <c r="C538" s="37"/>
      <c r="D538" s="188" t="s">
        <v>141</v>
      </c>
      <c r="E538" s="37"/>
      <c r="F538" s="189" t="s">
        <v>827</v>
      </c>
      <c r="G538" s="37"/>
      <c r="H538" s="37"/>
      <c r="I538" s="190"/>
      <c r="J538" s="37"/>
      <c r="K538" s="37"/>
      <c r="L538" s="40"/>
      <c r="M538" s="191"/>
      <c r="N538" s="192"/>
      <c r="O538" s="65"/>
      <c r="P538" s="65"/>
      <c r="Q538" s="65"/>
      <c r="R538" s="65"/>
      <c r="S538" s="65"/>
      <c r="T538" s="66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8" t="s">
        <v>141</v>
      </c>
      <c r="AU538" s="18" t="s">
        <v>85</v>
      </c>
    </row>
    <row r="539" spans="1:65" s="13" customFormat="1" ht="11.25">
      <c r="B539" s="193"/>
      <c r="C539" s="194"/>
      <c r="D539" s="195" t="s">
        <v>143</v>
      </c>
      <c r="E539" s="196" t="s">
        <v>19</v>
      </c>
      <c r="F539" s="197" t="s">
        <v>828</v>
      </c>
      <c r="G539" s="194"/>
      <c r="H539" s="198">
        <v>1</v>
      </c>
      <c r="I539" s="199"/>
      <c r="J539" s="194"/>
      <c r="K539" s="194"/>
      <c r="L539" s="200"/>
      <c r="M539" s="201"/>
      <c r="N539" s="202"/>
      <c r="O539" s="202"/>
      <c r="P539" s="202"/>
      <c r="Q539" s="202"/>
      <c r="R539" s="202"/>
      <c r="S539" s="202"/>
      <c r="T539" s="203"/>
      <c r="AT539" s="204" t="s">
        <v>143</v>
      </c>
      <c r="AU539" s="204" t="s">
        <v>85</v>
      </c>
      <c r="AV539" s="13" t="s">
        <v>85</v>
      </c>
      <c r="AW539" s="13" t="s">
        <v>37</v>
      </c>
      <c r="AX539" s="13" t="s">
        <v>76</v>
      </c>
      <c r="AY539" s="204" t="s">
        <v>132</v>
      </c>
    </row>
    <row r="540" spans="1:65" s="14" customFormat="1" ht="11.25">
      <c r="B540" s="205"/>
      <c r="C540" s="206"/>
      <c r="D540" s="195" t="s">
        <v>143</v>
      </c>
      <c r="E540" s="207" t="s">
        <v>19</v>
      </c>
      <c r="F540" s="208" t="s">
        <v>145</v>
      </c>
      <c r="G540" s="206"/>
      <c r="H540" s="209">
        <v>1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143</v>
      </c>
      <c r="AU540" s="215" t="s">
        <v>85</v>
      </c>
      <c r="AV540" s="14" t="s">
        <v>139</v>
      </c>
      <c r="AW540" s="14" t="s">
        <v>37</v>
      </c>
      <c r="AX540" s="14" t="s">
        <v>83</v>
      </c>
      <c r="AY540" s="215" t="s">
        <v>132</v>
      </c>
    </row>
    <row r="541" spans="1:65" s="2" customFormat="1" ht="16.5" customHeight="1">
      <c r="A541" s="35"/>
      <c r="B541" s="36"/>
      <c r="C541" s="175" t="s">
        <v>829</v>
      </c>
      <c r="D541" s="175" t="s">
        <v>134</v>
      </c>
      <c r="E541" s="176" t="s">
        <v>830</v>
      </c>
      <c r="F541" s="177" t="s">
        <v>831</v>
      </c>
      <c r="G541" s="178" t="s">
        <v>772</v>
      </c>
      <c r="H541" s="179">
        <v>1</v>
      </c>
      <c r="I541" s="180"/>
      <c r="J541" s="181">
        <f>ROUND(I541*H541,2)</f>
        <v>0</v>
      </c>
      <c r="K541" s="177" t="s">
        <v>138</v>
      </c>
      <c r="L541" s="40"/>
      <c r="M541" s="182" t="s">
        <v>19</v>
      </c>
      <c r="N541" s="183" t="s">
        <v>47</v>
      </c>
      <c r="O541" s="65"/>
      <c r="P541" s="184">
        <f>O541*H541</f>
        <v>0</v>
      </c>
      <c r="Q541" s="184">
        <v>0</v>
      </c>
      <c r="R541" s="184">
        <f>Q541*H541</f>
        <v>0</v>
      </c>
      <c r="S541" s="184">
        <v>0</v>
      </c>
      <c r="T541" s="185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86" t="s">
        <v>139</v>
      </c>
      <c r="AT541" s="186" t="s">
        <v>134</v>
      </c>
      <c r="AU541" s="186" t="s">
        <v>85</v>
      </c>
      <c r="AY541" s="18" t="s">
        <v>132</v>
      </c>
      <c r="BE541" s="187">
        <f>IF(N541="základní",J541,0)</f>
        <v>0</v>
      </c>
      <c r="BF541" s="187">
        <f>IF(N541="snížená",J541,0)</f>
        <v>0</v>
      </c>
      <c r="BG541" s="187">
        <f>IF(N541="zákl. přenesená",J541,0)</f>
        <v>0</v>
      </c>
      <c r="BH541" s="187">
        <f>IF(N541="sníž. přenesená",J541,0)</f>
        <v>0</v>
      </c>
      <c r="BI541" s="187">
        <f>IF(N541="nulová",J541,0)</f>
        <v>0</v>
      </c>
      <c r="BJ541" s="18" t="s">
        <v>83</v>
      </c>
      <c r="BK541" s="187">
        <f>ROUND(I541*H541,2)</f>
        <v>0</v>
      </c>
      <c r="BL541" s="18" t="s">
        <v>139</v>
      </c>
      <c r="BM541" s="186" t="s">
        <v>832</v>
      </c>
    </row>
    <row r="542" spans="1:65" s="2" customFormat="1" ht="11.25">
      <c r="A542" s="35"/>
      <c r="B542" s="36"/>
      <c r="C542" s="37"/>
      <c r="D542" s="188" t="s">
        <v>141</v>
      </c>
      <c r="E542" s="37"/>
      <c r="F542" s="189" t="s">
        <v>833</v>
      </c>
      <c r="G542" s="37"/>
      <c r="H542" s="37"/>
      <c r="I542" s="190"/>
      <c r="J542" s="37"/>
      <c r="K542" s="37"/>
      <c r="L542" s="40"/>
      <c r="M542" s="191"/>
      <c r="N542" s="192"/>
      <c r="O542" s="65"/>
      <c r="P542" s="65"/>
      <c r="Q542" s="65"/>
      <c r="R542" s="65"/>
      <c r="S542" s="65"/>
      <c r="T542" s="66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8" t="s">
        <v>141</v>
      </c>
      <c r="AU542" s="18" t="s">
        <v>85</v>
      </c>
    </row>
    <row r="543" spans="1:65" s="13" customFormat="1" ht="22.5">
      <c r="B543" s="193"/>
      <c r="C543" s="194"/>
      <c r="D543" s="195" t="s">
        <v>143</v>
      </c>
      <c r="E543" s="196" t="s">
        <v>19</v>
      </c>
      <c r="F543" s="197" t="s">
        <v>834</v>
      </c>
      <c r="G543" s="194"/>
      <c r="H543" s="198">
        <v>1</v>
      </c>
      <c r="I543" s="199"/>
      <c r="J543" s="194"/>
      <c r="K543" s="194"/>
      <c r="L543" s="200"/>
      <c r="M543" s="201"/>
      <c r="N543" s="202"/>
      <c r="O543" s="202"/>
      <c r="P543" s="202"/>
      <c r="Q543" s="202"/>
      <c r="R543" s="202"/>
      <c r="S543" s="202"/>
      <c r="T543" s="203"/>
      <c r="AT543" s="204" t="s">
        <v>143</v>
      </c>
      <c r="AU543" s="204" t="s">
        <v>85</v>
      </c>
      <c r="AV543" s="13" t="s">
        <v>85</v>
      </c>
      <c r="AW543" s="13" t="s">
        <v>37</v>
      </c>
      <c r="AX543" s="13" t="s">
        <v>76</v>
      </c>
      <c r="AY543" s="204" t="s">
        <v>132</v>
      </c>
    </row>
    <row r="544" spans="1:65" s="14" customFormat="1" ht="11.25">
      <c r="B544" s="205"/>
      <c r="C544" s="206"/>
      <c r="D544" s="195" t="s">
        <v>143</v>
      </c>
      <c r="E544" s="207" t="s">
        <v>19</v>
      </c>
      <c r="F544" s="208" t="s">
        <v>145</v>
      </c>
      <c r="G544" s="206"/>
      <c r="H544" s="209">
        <v>1</v>
      </c>
      <c r="I544" s="210"/>
      <c r="J544" s="206"/>
      <c r="K544" s="206"/>
      <c r="L544" s="211"/>
      <c r="M544" s="212"/>
      <c r="N544" s="213"/>
      <c r="O544" s="213"/>
      <c r="P544" s="213"/>
      <c r="Q544" s="213"/>
      <c r="R544" s="213"/>
      <c r="S544" s="213"/>
      <c r="T544" s="214"/>
      <c r="AT544" s="215" t="s">
        <v>143</v>
      </c>
      <c r="AU544" s="215" t="s">
        <v>85</v>
      </c>
      <c r="AV544" s="14" t="s">
        <v>139</v>
      </c>
      <c r="AW544" s="14" t="s">
        <v>37</v>
      </c>
      <c r="AX544" s="14" t="s">
        <v>83</v>
      </c>
      <c r="AY544" s="215" t="s">
        <v>132</v>
      </c>
    </row>
    <row r="545" spans="1:65" s="12" customFormat="1" ht="22.9" customHeight="1">
      <c r="B545" s="159"/>
      <c r="C545" s="160"/>
      <c r="D545" s="161" t="s">
        <v>75</v>
      </c>
      <c r="E545" s="173" t="s">
        <v>835</v>
      </c>
      <c r="F545" s="173" t="s">
        <v>836</v>
      </c>
      <c r="G545" s="160"/>
      <c r="H545" s="160"/>
      <c r="I545" s="163"/>
      <c r="J545" s="174">
        <f>BK545</f>
        <v>0</v>
      </c>
      <c r="K545" s="160"/>
      <c r="L545" s="165"/>
      <c r="M545" s="166"/>
      <c r="N545" s="167"/>
      <c r="O545" s="167"/>
      <c r="P545" s="168">
        <f>SUM(P546:P549)</f>
        <v>0</v>
      </c>
      <c r="Q545" s="167"/>
      <c r="R545" s="168">
        <f>SUM(R546:R549)</f>
        <v>0</v>
      </c>
      <c r="S545" s="167"/>
      <c r="T545" s="169">
        <f>SUM(T546:T549)</f>
        <v>0</v>
      </c>
      <c r="AR545" s="170" t="s">
        <v>165</v>
      </c>
      <c r="AT545" s="171" t="s">
        <v>75</v>
      </c>
      <c r="AU545" s="171" t="s">
        <v>83</v>
      </c>
      <c r="AY545" s="170" t="s">
        <v>132</v>
      </c>
      <c r="BK545" s="172">
        <f>SUM(BK546:BK549)</f>
        <v>0</v>
      </c>
    </row>
    <row r="546" spans="1:65" s="2" customFormat="1" ht="16.5" customHeight="1">
      <c r="A546" s="35"/>
      <c r="B546" s="36"/>
      <c r="C546" s="175" t="s">
        <v>837</v>
      </c>
      <c r="D546" s="175" t="s">
        <v>134</v>
      </c>
      <c r="E546" s="176" t="s">
        <v>838</v>
      </c>
      <c r="F546" s="177" t="s">
        <v>839</v>
      </c>
      <c r="G546" s="178" t="s">
        <v>772</v>
      </c>
      <c r="H546" s="179">
        <v>1</v>
      </c>
      <c r="I546" s="180"/>
      <c r="J546" s="181">
        <f>ROUND(I546*H546,2)</f>
        <v>0</v>
      </c>
      <c r="K546" s="177" t="s">
        <v>138</v>
      </c>
      <c r="L546" s="40"/>
      <c r="M546" s="182" t="s">
        <v>19</v>
      </c>
      <c r="N546" s="183" t="s">
        <v>47</v>
      </c>
      <c r="O546" s="65"/>
      <c r="P546" s="184">
        <f>O546*H546</f>
        <v>0</v>
      </c>
      <c r="Q546" s="184">
        <v>0</v>
      </c>
      <c r="R546" s="184">
        <f>Q546*H546</f>
        <v>0</v>
      </c>
      <c r="S546" s="184">
        <v>0</v>
      </c>
      <c r="T546" s="185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86" t="s">
        <v>139</v>
      </c>
      <c r="AT546" s="186" t="s">
        <v>134</v>
      </c>
      <c r="AU546" s="186" t="s">
        <v>85</v>
      </c>
      <c r="AY546" s="18" t="s">
        <v>132</v>
      </c>
      <c r="BE546" s="187">
        <f>IF(N546="základní",J546,0)</f>
        <v>0</v>
      </c>
      <c r="BF546" s="187">
        <f>IF(N546="snížená",J546,0)</f>
        <v>0</v>
      </c>
      <c r="BG546" s="187">
        <f>IF(N546="zákl. přenesená",J546,0)</f>
        <v>0</v>
      </c>
      <c r="BH546" s="187">
        <f>IF(N546="sníž. přenesená",J546,0)</f>
        <v>0</v>
      </c>
      <c r="BI546" s="187">
        <f>IF(N546="nulová",J546,0)</f>
        <v>0</v>
      </c>
      <c r="BJ546" s="18" t="s">
        <v>83</v>
      </c>
      <c r="BK546" s="187">
        <f>ROUND(I546*H546,2)</f>
        <v>0</v>
      </c>
      <c r="BL546" s="18" t="s">
        <v>139</v>
      </c>
      <c r="BM546" s="186" t="s">
        <v>840</v>
      </c>
    </row>
    <row r="547" spans="1:65" s="2" customFormat="1" ht="11.25">
      <c r="A547" s="35"/>
      <c r="B547" s="36"/>
      <c r="C547" s="37"/>
      <c r="D547" s="188" t="s">
        <v>141</v>
      </c>
      <c r="E547" s="37"/>
      <c r="F547" s="189" t="s">
        <v>841</v>
      </c>
      <c r="G547" s="37"/>
      <c r="H547" s="37"/>
      <c r="I547" s="190"/>
      <c r="J547" s="37"/>
      <c r="K547" s="37"/>
      <c r="L547" s="40"/>
      <c r="M547" s="191"/>
      <c r="N547" s="192"/>
      <c r="O547" s="65"/>
      <c r="P547" s="65"/>
      <c r="Q547" s="65"/>
      <c r="R547" s="65"/>
      <c r="S547" s="65"/>
      <c r="T547" s="66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T547" s="18" t="s">
        <v>141</v>
      </c>
      <c r="AU547" s="18" t="s">
        <v>85</v>
      </c>
    </row>
    <row r="548" spans="1:65" s="13" customFormat="1" ht="33.75">
      <c r="B548" s="193"/>
      <c r="C548" s="194"/>
      <c r="D548" s="195" t="s">
        <v>143</v>
      </c>
      <c r="E548" s="196" t="s">
        <v>19</v>
      </c>
      <c r="F548" s="197" t="s">
        <v>842</v>
      </c>
      <c r="G548" s="194"/>
      <c r="H548" s="198">
        <v>1</v>
      </c>
      <c r="I548" s="199"/>
      <c r="J548" s="194"/>
      <c r="K548" s="194"/>
      <c r="L548" s="200"/>
      <c r="M548" s="201"/>
      <c r="N548" s="202"/>
      <c r="O548" s="202"/>
      <c r="P548" s="202"/>
      <c r="Q548" s="202"/>
      <c r="R548" s="202"/>
      <c r="S548" s="202"/>
      <c r="T548" s="203"/>
      <c r="AT548" s="204" t="s">
        <v>143</v>
      </c>
      <c r="AU548" s="204" t="s">
        <v>85</v>
      </c>
      <c r="AV548" s="13" t="s">
        <v>85</v>
      </c>
      <c r="AW548" s="13" t="s">
        <v>37</v>
      </c>
      <c r="AX548" s="13" t="s">
        <v>76</v>
      </c>
      <c r="AY548" s="204" t="s">
        <v>132</v>
      </c>
    </row>
    <row r="549" spans="1:65" s="14" customFormat="1" ht="11.25">
      <c r="B549" s="205"/>
      <c r="C549" s="206"/>
      <c r="D549" s="195" t="s">
        <v>143</v>
      </c>
      <c r="E549" s="207" t="s">
        <v>19</v>
      </c>
      <c r="F549" s="208" t="s">
        <v>145</v>
      </c>
      <c r="G549" s="206"/>
      <c r="H549" s="209">
        <v>1</v>
      </c>
      <c r="I549" s="210"/>
      <c r="J549" s="206"/>
      <c r="K549" s="206"/>
      <c r="L549" s="211"/>
      <c r="M549" s="237"/>
      <c r="N549" s="238"/>
      <c r="O549" s="238"/>
      <c r="P549" s="238"/>
      <c r="Q549" s="238"/>
      <c r="R549" s="238"/>
      <c r="S549" s="238"/>
      <c r="T549" s="239"/>
      <c r="AT549" s="215" t="s">
        <v>143</v>
      </c>
      <c r="AU549" s="215" t="s">
        <v>85</v>
      </c>
      <c r="AV549" s="14" t="s">
        <v>139</v>
      </c>
      <c r="AW549" s="14" t="s">
        <v>37</v>
      </c>
      <c r="AX549" s="14" t="s">
        <v>83</v>
      </c>
      <c r="AY549" s="215" t="s">
        <v>132</v>
      </c>
    </row>
    <row r="550" spans="1:65" s="2" customFormat="1" ht="6.95" customHeight="1">
      <c r="A550" s="35"/>
      <c r="B550" s="48"/>
      <c r="C550" s="49"/>
      <c r="D550" s="49"/>
      <c r="E550" s="49"/>
      <c r="F550" s="49"/>
      <c r="G550" s="49"/>
      <c r="H550" s="49"/>
      <c r="I550" s="49"/>
      <c r="J550" s="49"/>
      <c r="K550" s="49"/>
      <c r="L550" s="40"/>
      <c r="M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</row>
  </sheetData>
  <sheetProtection algorithmName="SHA-512" hashValue="t4v3fyHQi2BhXKYJ1uDlnOLKrZJCEAF0QPhUM/Sj19g/Dxpm1yiM6S0S9FWfygIIm892EyGWmElWgTblUYhPbg==" saltValue="AfbxzGWYblfImqGDI4se/x/DRjQpRRzwxXmGfQXVSUUHnlE21UEme2VIl/o58EHSNtfQbxkSoI0NTHN+/Dh20g==" spinCount="100000" sheet="1" objects="1" scenarios="1" formatColumns="0" formatRows="0" autoFilter="0"/>
  <autoFilter ref="C101:K549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6" r:id="rId1"/>
    <hyperlink ref="F110" r:id="rId2"/>
    <hyperlink ref="F114" r:id="rId3"/>
    <hyperlink ref="F119" r:id="rId4"/>
    <hyperlink ref="F123" r:id="rId5"/>
    <hyperlink ref="F129" r:id="rId6"/>
    <hyperlink ref="F135" r:id="rId7"/>
    <hyperlink ref="F141" r:id="rId8"/>
    <hyperlink ref="F149" r:id="rId9"/>
    <hyperlink ref="F153" r:id="rId10"/>
    <hyperlink ref="F157" r:id="rId11"/>
    <hyperlink ref="F161" r:id="rId12"/>
    <hyperlink ref="F169" r:id="rId13"/>
    <hyperlink ref="F173" r:id="rId14"/>
    <hyperlink ref="F181" r:id="rId15"/>
    <hyperlink ref="F185" r:id="rId16"/>
    <hyperlink ref="F187" r:id="rId17"/>
    <hyperlink ref="F197" r:id="rId18"/>
    <hyperlink ref="F204" r:id="rId19"/>
    <hyperlink ref="F211" r:id="rId20"/>
    <hyperlink ref="F215" r:id="rId21"/>
    <hyperlink ref="F219" r:id="rId22"/>
    <hyperlink ref="F226" r:id="rId23"/>
    <hyperlink ref="F231" r:id="rId24"/>
    <hyperlink ref="F235" r:id="rId25"/>
    <hyperlink ref="F242" r:id="rId26"/>
    <hyperlink ref="F246" r:id="rId27"/>
    <hyperlink ref="F250" r:id="rId28"/>
    <hyperlink ref="F254" r:id="rId29"/>
    <hyperlink ref="F259" r:id="rId30"/>
    <hyperlink ref="F266" r:id="rId31"/>
    <hyperlink ref="F270" r:id="rId32"/>
    <hyperlink ref="F274" r:id="rId33"/>
    <hyperlink ref="F276" r:id="rId34"/>
    <hyperlink ref="F280" r:id="rId35"/>
    <hyperlink ref="F284" r:id="rId36"/>
    <hyperlink ref="F286" r:id="rId37"/>
    <hyperlink ref="F290" r:id="rId38"/>
    <hyperlink ref="F294" r:id="rId39"/>
    <hyperlink ref="F298" r:id="rId40"/>
    <hyperlink ref="F303" r:id="rId41"/>
    <hyperlink ref="F309" r:id="rId42"/>
    <hyperlink ref="F313" r:id="rId43"/>
    <hyperlink ref="F315" r:id="rId44"/>
    <hyperlink ref="F320" r:id="rId45"/>
    <hyperlink ref="F322" r:id="rId46"/>
    <hyperlink ref="F326" r:id="rId47"/>
    <hyperlink ref="F330" r:id="rId48"/>
    <hyperlink ref="F334" r:id="rId49"/>
    <hyperlink ref="F339" r:id="rId50"/>
    <hyperlink ref="F343" r:id="rId51"/>
    <hyperlink ref="F346" r:id="rId52"/>
    <hyperlink ref="F350" r:id="rId53"/>
    <hyperlink ref="F352" r:id="rId54"/>
    <hyperlink ref="F357" r:id="rId55"/>
    <hyperlink ref="F361" r:id="rId56"/>
    <hyperlink ref="F365" r:id="rId57"/>
    <hyperlink ref="F369" r:id="rId58"/>
    <hyperlink ref="F373" r:id="rId59"/>
    <hyperlink ref="F377" r:id="rId60"/>
    <hyperlink ref="F381" r:id="rId61"/>
    <hyperlink ref="F383" r:id="rId62"/>
    <hyperlink ref="F387" r:id="rId63"/>
    <hyperlink ref="F392" r:id="rId64"/>
    <hyperlink ref="F397" r:id="rId65"/>
    <hyperlink ref="F401" r:id="rId66"/>
    <hyperlink ref="F406" r:id="rId67"/>
    <hyperlink ref="F410" r:id="rId68"/>
    <hyperlink ref="F414" r:id="rId69"/>
    <hyperlink ref="F416" r:id="rId70"/>
    <hyperlink ref="F420" r:id="rId71"/>
    <hyperlink ref="F429" r:id="rId72"/>
    <hyperlink ref="F435" r:id="rId73"/>
    <hyperlink ref="F439" r:id="rId74"/>
    <hyperlink ref="F444" r:id="rId75"/>
    <hyperlink ref="F451" r:id="rId76"/>
    <hyperlink ref="F455" r:id="rId77"/>
    <hyperlink ref="F459" r:id="rId78"/>
    <hyperlink ref="F463" r:id="rId79"/>
    <hyperlink ref="F468" r:id="rId80"/>
    <hyperlink ref="F473" r:id="rId81"/>
    <hyperlink ref="F477" r:id="rId82"/>
    <hyperlink ref="F482" r:id="rId83"/>
    <hyperlink ref="F494" r:id="rId84"/>
    <hyperlink ref="F506" r:id="rId85"/>
    <hyperlink ref="F510" r:id="rId86"/>
    <hyperlink ref="F512" r:id="rId87"/>
    <hyperlink ref="F514" r:id="rId88"/>
    <hyperlink ref="F516" r:id="rId89"/>
    <hyperlink ref="F520" r:id="rId90"/>
    <hyperlink ref="F522" r:id="rId91"/>
    <hyperlink ref="F524" r:id="rId92"/>
    <hyperlink ref="F528" r:id="rId93"/>
    <hyperlink ref="F533" r:id="rId94"/>
    <hyperlink ref="F538" r:id="rId95"/>
    <hyperlink ref="F542" r:id="rId96"/>
    <hyperlink ref="F547" r:id="rId97"/>
  </hyperlinks>
  <pageMargins left="0.39374999999999999" right="0.39374999999999999" top="0.39374999999999999" bottom="0.39374999999999999" header="0" footer="0"/>
  <pageSetup paperSize="9" scale="76" fitToHeight="100" orientation="portrait" blackAndWhite="1" r:id="rId98"/>
  <headerFooter>
    <oddFooter>&amp;CStrana &amp;P z &amp;N</oddFooter>
  </headerFooter>
  <drawing r:id="rId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40" customWidth="1"/>
    <col min="2" max="2" width="1.6640625" style="240" customWidth="1"/>
    <col min="3" max="4" width="5" style="240" customWidth="1"/>
    <col min="5" max="5" width="11.6640625" style="240" customWidth="1"/>
    <col min="6" max="6" width="9.1640625" style="240" customWidth="1"/>
    <col min="7" max="7" width="5" style="240" customWidth="1"/>
    <col min="8" max="8" width="77.83203125" style="240" customWidth="1"/>
    <col min="9" max="10" width="20" style="240" customWidth="1"/>
    <col min="11" max="11" width="1.6640625" style="240" customWidth="1"/>
  </cols>
  <sheetData>
    <row r="1" spans="2:11" s="1" customFormat="1" ht="37.5" customHeight="1"/>
    <row r="2" spans="2:11" s="1" customFormat="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pans="2:11" s="16" customFormat="1" ht="45" customHeight="1">
      <c r="B3" s="244"/>
      <c r="C3" s="376" t="s">
        <v>843</v>
      </c>
      <c r="D3" s="376"/>
      <c r="E3" s="376"/>
      <c r="F3" s="376"/>
      <c r="G3" s="376"/>
      <c r="H3" s="376"/>
      <c r="I3" s="376"/>
      <c r="J3" s="376"/>
      <c r="K3" s="245"/>
    </row>
    <row r="4" spans="2:11" s="1" customFormat="1" ht="25.5" customHeight="1">
      <c r="B4" s="246"/>
      <c r="C4" s="381" t="s">
        <v>844</v>
      </c>
      <c r="D4" s="381"/>
      <c r="E4" s="381"/>
      <c r="F4" s="381"/>
      <c r="G4" s="381"/>
      <c r="H4" s="381"/>
      <c r="I4" s="381"/>
      <c r="J4" s="381"/>
      <c r="K4" s="247"/>
    </row>
    <row r="5" spans="2:11" s="1" customFormat="1" ht="5.25" customHeight="1">
      <c r="B5" s="246"/>
      <c r="C5" s="248"/>
      <c r="D5" s="248"/>
      <c r="E5" s="248"/>
      <c r="F5" s="248"/>
      <c r="G5" s="248"/>
      <c r="H5" s="248"/>
      <c r="I5" s="248"/>
      <c r="J5" s="248"/>
      <c r="K5" s="247"/>
    </row>
    <row r="6" spans="2:11" s="1" customFormat="1" ht="15" customHeight="1">
      <c r="B6" s="246"/>
      <c r="C6" s="380" t="s">
        <v>845</v>
      </c>
      <c r="D6" s="380"/>
      <c r="E6" s="380"/>
      <c r="F6" s="380"/>
      <c r="G6" s="380"/>
      <c r="H6" s="380"/>
      <c r="I6" s="380"/>
      <c r="J6" s="380"/>
      <c r="K6" s="247"/>
    </row>
    <row r="7" spans="2:11" s="1" customFormat="1" ht="15" customHeight="1">
      <c r="B7" s="250"/>
      <c r="C7" s="380" t="s">
        <v>846</v>
      </c>
      <c r="D7" s="380"/>
      <c r="E7" s="380"/>
      <c r="F7" s="380"/>
      <c r="G7" s="380"/>
      <c r="H7" s="380"/>
      <c r="I7" s="380"/>
      <c r="J7" s="380"/>
      <c r="K7" s="247"/>
    </row>
    <row r="8" spans="2:11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pans="2:11" s="1" customFormat="1" ht="15" customHeight="1">
      <c r="B9" s="250"/>
      <c r="C9" s="380" t="s">
        <v>847</v>
      </c>
      <c r="D9" s="380"/>
      <c r="E9" s="380"/>
      <c r="F9" s="380"/>
      <c r="G9" s="380"/>
      <c r="H9" s="380"/>
      <c r="I9" s="380"/>
      <c r="J9" s="380"/>
      <c r="K9" s="247"/>
    </row>
    <row r="10" spans="2:11" s="1" customFormat="1" ht="15" customHeight="1">
      <c r="B10" s="250"/>
      <c r="C10" s="249"/>
      <c r="D10" s="380" t="s">
        <v>848</v>
      </c>
      <c r="E10" s="380"/>
      <c r="F10" s="380"/>
      <c r="G10" s="380"/>
      <c r="H10" s="380"/>
      <c r="I10" s="380"/>
      <c r="J10" s="380"/>
      <c r="K10" s="247"/>
    </row>
    <row r="11" spans="2:11" s="1" customFormat="1" ht="15" customHeight="1">
      <c r="B11" s="250"/>
      <c r="C11" s="251"/>
      <c r="D11" s="380" t="s">
        <v>849</v>
      </c>
      <c r="E11" s="380"/>
      <c r="F11" s="380"/>
      <c r="G11" s="380"/>
      <c r="H11" s="380"/>
      <c r="I11" s="380"/>
      <c r="J11" s="380"/>
      <c r="K11" s="247"/>
    </row>
    <row r="12" spans="2:11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pans="2:11" s="1" customFormat="1" ht="15" customHeight="1">
      <c r="B13" s="250"/>
      <c r="C13" s="251"/>
      <c r="D13" s="252" t="s">
        <v>850</v>
      </c>
      <c r="E13" s="249"/>
      <c r="F13" s="249"/>
      <c r="G13" s="249"/>
      <c r="H13" s="249"/>
      <c r="I13" s="249"/>
      <c r="J13" s="249"/>
      <c r="K13" s="247"/>
    </row>
    <row r="14" spans="2:11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pans="2:11" s="1" customFormat="1" ht="15" customHeight="1">
      <c r="B15" s="250"/>
      <c r="C15" s="251"/>
      <c r="D15" s="380" t="s">
        <v>851</v>
      </c>
      <c r="E15" s="380"/>
      <c r="F15" s="380"/>
      <c r="G15" s="380"/>
      <c r="H15" s="380"/>
      <c r="I15" s="380"/>
      <c r="J15" s="380"/>
      <c r="K15" s="247"/>
    </row>
    <row r="16" spans="2:11" s="1" customFormat="1" ht="15" customHeight="1">
      <c r="B16" s="250"/>
      <c r="C16" s="251"/>
      <c r="D16" s="380" t="s">
        <v>852</v>
      </c>
      <c r="E16" s="380"/>
      <c r="F16" s="380"/>
      <c r="G16" s="380"/>
      <c r="H16" s="380"/>
      <c r="I16" s="380"/>
      <c r="J16" s="380"/>
      <c r="K16" s="247"/>
    </row>
    <row r="17" spans="2:11" s="1" customFormat="1" ht="15" customHeight="1">
      <c r="B17" s="250"/>
      <c r="C17" s="251"/>
      <c r="D17" s="380" t="s">
        <v>853</v>
      </c>
      <c r="E17" s="380"/>
      <c r="F17" s="380"/>
      <c r="G17" s="380"/>
      <c r="H17" s="380"/>
      <c r="I17" s="380"/>
      <c r="J17" s="380"/>
      <c r="K17" s="247"/>
    </row>
    <row r="18" spans="2:11" s="1" customFormat="1" ht="15" customHeight="1">
      <c r="B18" s="250"/>
      <c r="C18" s="251"/>
      <c r="D18" s="251"/>
      <c r="E18" s="253" t="s">
        <v>82</v>
      </c>
      <c r="F18" s="380" t="s">
        <v>854</v>
      </c>
      <c r="G18" s="380"/>
      <c r="H18" s="380"/>
      <c r="I18" s="380"/>
      <c r="J18" s="380"/>
      <c r="K18" s="247"/>
    </row>
    <row r="19" spans="2:11" s="1" customFormat="1" ht="15" customHeight="1">
      <c r="B19" s="250"/>
      <c r="C19" s="251"/>
      <c r="D19" s="251"/>
      <c r="E19" s="253" t="s">
        <v>855</v>
      </c>
      <c r="F19" s="380" t="s">
        <v>856</v>
      </c>
      <c r="G19" s="380"/>
      <c r="H19" s="380"/>
      <c r="I19" s="380"/>
      <c r="J19" s="380"/>
      <c r="K19" s="247"/>
    </row>
    <row r="20" spans="2:11" s="1" customFormat="1" ht="15" customHeight="1">
      <c r="B20" s="250"/>
      <c r="C20" s="251"/>
      <c r="D20" s="251"/>
      <c r="E20" s="253" t="s">
        <v>857</v>
      </c>
      <c r="F20" s="380" t="s">
        <v>858</v>
      </c>
      <c r="G20" s="380"/>
      <c r="H20" s="380"/>
      <c r="I20" s="380"/>
      <c r="J20" s="380"/>
      <c r="K20" s="247"/>
    </row>
    <row r="21" spans="2:11" s="1" customFormat="1" ht="15" customHeight="1">
      <c r="B21" s="250"/>
      <c r="C21" s="251"/>
      <c r="D21" s="251"/>
      <c r="E21" s="253" t="s">
        <v>859</v>
      </c>
      <c r="F21" s="380" t="s">
        <v>860</v>
      </c>
      <c r="G21" s="380"/>
      <c r="H21" s="380"/>
      <c r="I21" s="380"/>
      <c r="J21" s="380"/>
      <c r="K21" s="247"/>
    </row>
    <row r="22" spans="2:11" s="1" customFormat="1" ht="15" customHeight="1">
      <c r="B22" s="250"/>
      <c r="C22" s="251"/>
      <c r="D22" s="251"/>
      <c r="E22" s="253" t="s">
        <v>861</v>
      </c>
      <c r="F22" s="380" t="s">
        <v>862</v>
      </c>
      <c r="G22" s="380"/>
      <c r="H22" s="380"/>
      <c r="I22" s="380"/>
      <c r="J22" s="380"/>
      <c r="K22" s="247"/>
    </row>
    <row r="23" spans="2:11" s="1" customFormat="1" ht="15" customHeight="1">
      <c r="B23" s="250"/>
      <c r="C23" s="251"/>
      <c r="D23" s="251"/>
      <c r="E23" s="253" t="s">
        <v>89</v>
      </c>
      <c r="F23" s="380" t="s">
        <v>863</v>
      </c>
      <c r="G23" s="380"/>
      <c r="H23" s="380"/>
      <c r="I23" s="380"/>
      <c r="J23" s="380"/>
      <c r="K23" s="247"/>
    </row>
    <row r="24" spans="2:11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pans="2:11" s="1" customFormat="1" ht="15" customHeight="1">
      <c r="B25" s="250"/>
      <c r="C25" s="380" t="s">
        <v>864</v>
      </c>
      <c r="D25" s="380"/>
      <c r="E25" s="380"/>
      <c r="F25" s="380"/>
      <c r="G25" s="380"/>
      <c r="H25" s="380"/>
      <c r="I25" s="380"/>
      <c r="J25" s="380"/>
      <c r="K25" s="247"/>
    </row>
    <row r="26" spans="2:11" s="1" customFormat="1" ht="15" customHeight="1">
      <c r="B26" s="250"/>
      <c r="C26" s="380" t="s">
        <v>865</v>
      </c>
      <c r="D26" s="380"/>
      <c r="E26" s="380"/>
      <c r="F26" s="380"/>
      <c r="G26" s="380"/>
      <c r="H26" s="380"/>
      <c r="I26" s="380"/>
      <c r="J26" s="380"/>
      <c r="K26" s="247"/>
    </row>
    <row r="27" spans="2:11" s="1" customFormat="1" ht="15" customHeight="1">
      <c r="B27" s="250"/>
      <c r="C27" s="249"/>
      <c r="D27" s="380" t="s">
        <v>866</v>
      </c>
      <c r="E27" s="380"/>
      <c r="F27" s="380"/>
      <c r="G27" s="380"/>
      <c r="H27" s="380"/>
      <c r="I27" s="380"/>
      <c r="J27" s="380"/>
      <c r="K27" s="247"/>
    </row>
    <row r="28" spans="2:11" s="1" customFormat="1" ht="15" customHeight="1">
      <c r="B28" s="250"/>
      <c r="C28" s="251"/>
      <c r="D28" s="380" t="s">
        <v>867</v>
      </c>
      <c r="E28" s="380"/>
      <c r="F28" s="380"/>
      <c r="G28" s="380"/>
      <c r="H28" s="380"/>
      <c r="I28" s="380"/>
      <c r="J28" s="380"/>
      <c r="K28" s="247"/>
    </row>
    <row r="29" spans="2:11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pans="2:11" s="1" customFormat="1" ht="15" customHeight="1">
      <c r="B30" s="250"/>
      <c r="C30" s="251"/>
      <c r="D30" s="380" t="s">
        <v>868</v>
      </c>
      <c r="E30" s="380"/>
      <c r="F30" s="380"/>
      <c r="G30" s="380"/>
      <c r="H30" s="380"/>
      <c r="I30" s="380"/>
      <c r="J30" s="380"/>
      <c r="K30" s="247"/>
    </row>
    <row r="31" spans="2:11" s="1" customFormat="1" ht="15" customHeight="1">
      <c r="B31" s="250"/>
      <c r="C31" s="251"/>
      <c r="D31" s="380" t="s">
        <v>869</v>
      </c>
      <c r="E31" s="380"/>
      <c r="F31" s="380"/>
      <c r="G31" s="380"/>
      <c r="H31" s="380"/>
      <c r="I31" s="380"/>
      <c r="J31" s="380"/>
      <c r="K31" s="247"/>
    </row>
    <row r="32" spans="2:11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pans="2:11" s="1" customFormat="1" ht="15" customHeight="1">
      <c r="B33" s="250"/>
      <c r="C33" s="251"/>
      <c r="D33" s="380" t="s">
        <v>870</v>
      </c>
      <c r="E33" s="380"/>
      <c r="F33" s="380"/>
      <c r="G33" s="380"/>
      <c r="H33" s="380"/>
      <c r="I33" s="380"/>
      <c r="J33" s="380"/>
      <c r="K33" s="247"/>
    </row>
    <row r="34" spans="2:11" s="1" customFormat="1" ht="15" customHeight="1">
      <c r="B34" s="250"/>
      <c r="C34" s="251"/>
      <c r="D34" s="380" t="s">
        <v>871</v>
      </c>
      <c r="E34" s="380"/>
      <c r="F34" s="380"/>
      <c r="G34" s="380"/>
      <c r="H34" s="380"/>
      <c r="I34" s="380"/>
      <c r="J34" s="380"/>
      <c r="K34" s="247"/>
    </row>
    <row r="35" spans="2:11" s="1" customFormat="1" ht="15" customHeight="1">
      <c r="B35" s="250"/>
      <c r="C35" s="251"/>
      <c r="D35" s="380" t="s">
        <v>872</v>
      </c>
      <c r="E35" s="380"/>
      <c r="F35" s="380"/>
      <c r="G35" s="380"/>
      <c r="H35" s="380"/>
      <c r="I35" s="380"/>
      <c r="J35" s="380"/>
      <c r="K35" s="247"/>
    </row>
    <row r="36" spans="2:11" s="1" customFormat="1" ht="15" customHeight="1">
      <c r="B36" s="250"/>
      <c r="C36" s="251"/>
      <c r="D36" s="249"/>
      <c r="E36" s="252" t="s">
        <v>118</v>
      </c>
      <c r="F36" s="249"/>
      <c r="G36" s="380" t="s">
        <v>873</v>
      </c>
      <c r="H36" s="380"/>
      <c r="I36" s="380"/>
      <c r="J36" s="380"/>
      <c r="K36" s="247"/>
    </row>
    <row r="37" spans="2:11" s="1" customFormat="1" ht="30.75" customHeight="1">
      <c r="B37" s="250"/>
      <c r="C37" s="251"/>
      <c r="D37" s="249"/>
      <c r="E37" s="252" t="s">
        <v>874</v>
      </c>
      <c r="F37" s="249"/>
      <c r="G37" s="380" t="s">
        <v>875</v>
      </c>
      <c r="H37" s="380"/>
      <c r="I37" s="380"/>
      <c r="J37" s="380"/>
      <c r="K37" s="247"/>
    </row>
    <row r="38" spans="2:11" s="1" customFormat="1" ht="15" customHeight="1">
      <c r="B38" s="250"/>
      <c r="C38" s="251"/>
      <c r="D38" s="249"/>
      <c r="E38" s="252" t="s">
        <v>57</v>
      </c>
      <c r="F38" s="249"/>
      <c r="G38" s="380" t="s">
        <v>876</v>
      </c>
      <c r="H38" s="380"/>
      <c r="I38" s="380"/>
      <c r="J38" s="380"/>
      <c r="K38" s="247"/>
    </row>
    <row r="39" spans="2:11" s="1" customFormat="1" ht="15" customHeight="1">
      <c r="B39" s="250"/>
      <c r="C39" s="251"/>
      <c r="D39" s="249"/>
      <c r="E39" s="252" t="s">
        <v>58</v>
      </c>
      <c r="F39" s="249"/>
      <c r="G39" s="380" t="s">
        <v>877</v>
      </c>
      <c r="H39" s="380"/>
      <c r="I39" s="380"/>
      <c r="J39" s="380"/>
      <c r="K39" s="247"/>
    </row>
    <row r="40" spans="2:11" s="1" customFormat="1" ht="15" customHeight="1">
      <c r="B40" s="250"/>
      <c r="C40" s="251"/>
      <c r="D40" s="249"/>
      <c r="E40" s="252" t="s">
        <v>119</v>
      </c>
      <c r="F40" s="249"/>
      <c r="G40" s="380" t="s">
        <v>878</v>
      </c>
      <c r="H40" s="380"/>
      <c r="I40" s="380"/>
      <c r="J40" s="380"/>
      <c r="K40" s="247"/>
    </row>
    <row r="41" spans="2:11" s="1" customFormat="1" ht="15" customHeight="1">
      <c r="B41" s="250"/>
      <c r="C41" s="251"/>
      <c r="D41" s="249"/>
      <c r="E41" s="252" t="s">
        <v>120</v>
      </c>
      <c r="F41" s="249"/>
      <c r="G41" s="380" t="s">
        <v>879</v>
      </c>
      <c r="H41" s="380"/>
      <c r="I41" s="380"/>
      <c r="J41" s="380"/>
      <c r="K41" s="247"/>
    </row>
    <row r="42" spans="2:11" s="1" customFormat="1" ht="15" customHeight="1">
      <c r="B42" s="250"/>
      <c r="C42" s="251"/>
      <c r="D42" s="249"/>
      <c r="E42" s="252" t="s">
        <v>880</v>
      </c>
      <c r="F42" s="249"/>
      <c r="G42" s="380" t="s">
        <v>881</v>
      </c>
      <c r="H42" s="380"/>
      <c r="I42" s="380"/>
      <c r="J42" s="380"/>
      <c r="K42" s="247"/>
    </row>
    <row r="43" spans="2:11" s="1" customFormat="1" ht="15" customHeight="1">
      <c r="B43" s="250"/>
      <c r="C43" s="251"/>
      <c r="D43" s="249"/>
      <c r="E43" s="252"/>
      <c r="F43" s="249"/>
      <c r="G43" s="380" t="s">
        <v>882</v>
      </c>
      <c r="H43" s="380"/>
      <c r="I43" s="380"/>
      <c r="J43" s="380"/>
      <c r="K43" s="247"/>
    </row>
    <row r="44" spans="2:11" s="1" customFormat="1" ht="15" customHeight="1">
      <c r="B44" s="250"/>
      <c r="C44" s="251"/>
      <c r="D44" s="249"/>
      <c r="E44" s="252" t="s">
        <v>883</v>
      </c>
      <c r="F44" s="249"/>
      <c r="G44" s="380" t="s">
        <v>884</v>
      </c>
      <c r="H44" s="380"/>
      <c r="I44" s="380"/>
      <c r="J44" s="380"/>
      <c r="K44" s="247"/>
    </row>
    <row r="45" spans="2:11" s="1" customFormat="1" ht="15" customHeight="1">
      <c r="B45" s="250"/>
      <c r="C45" s="251"/>
      <c r="D45" s="249"/>
      <c r="E45" s="252" t="s">
        <v>122</v>
      </c>
      <c r="F45" s="249"/>
      <c r="G45" s="380" t="s">
        <v>885</v>
      </c>
      <c r="H45" s="380"/>
      <c r="I45" s="380"/>
      <c r="J45" s="380"/>
      <c r="K45" s="247"/>
    </row>
    <row r="46" spans="2:11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pans="2:11" s="1" customFormat="1" ht="15" customHeight="1">
      <c r="B47" s="250"/>
      <c r="C47" s="251"/>
      <c r="D47" s="380" t="s">
        <v>886</v>
      </c>
      <c r="E47" s="380"/>
      <c r="F47" s="380"/>
      <c r="G47" s="380"/>
      <c r="H47" s="380"/>
      <c r="I47" s="380"/>
      <c r="J47" s="380"/>
      <c r="K47" s="247"/>
    </row>
    <row r="48" spans="2:11" s="1" customFormat="1" ht="15" customHeight="1">
      <c r="B48" s="250"/>
      <c r="C48" s="251"/>
      <c r="D48" s="251"/>
      <c r="E48" s="380" t="s">
        <v>887</v>
      </c>
      <c r="F48" s="380"/>
      <c r="G48" s="380"/>
      <c r="H48" s="380"/>
      <c r="I48" s="380"/>
      <c r="J48" s="380"/>
      <c r="K48" s="247"/>
    </row>
    <row r="49" spans="2:11" s="1" customFormat="1" ht="15" customHeight="1">
      <c r="B49" s="250"/>
      <c r="C49" s="251"/>
      <c r="D49" s="251"/>
      <c r="E49" s="380" t="s">
        <v>888</v>
      </c>
      <c r="F49" s="380"/>
      <c r="G49" s="380"/>
      <c r="H49" s="380"/>
      <c r="I49" s="380"/>
      <c r="J49" s="380"/>
      <c r="K49" s="247"/>
    </row>
    <row r="50" spans="2:11" s="1" customFormat="1" ht="15" customHeight="1">
      <c r="B50" s="250"/>
      <c r="C50" s="251"/>
      <c r="D50" s="251"/>
      <c r="E50" s="380" t="s">
        <v>889</v>
      </c>
      <c r="F50" s="380"/>
      <c r="G50" s="380"/>
      <c r="H50" s="380"/>
      <c r="I50" s="380"/>
      <c r="J50" s="380"/>
      <c r="K50" s="247"/>
    </row>
    <row r="51" spans="2:11" s="1" customFormat="1" ht="15" customHeight="1">
      <c r="B51" s="250"/>
      <c r="C51" s="251"/>
      <c r="D51" s="380" t="s">
        <v>890</v>
      </c>
      <c r="E51" s="380"/>
      <c r="F51" s="380"/>
      <c r="G51" s="380"/>
      <c r="H51" s="380"/>
      <c r="I51" s="380"/>
      <c r="J51" s="380"/>
      <c r="K51" s="247"/>
    </row>
    <row r="52" spans="2:11" s="1" customFormat="1" ht="25.5" customHeight="1">
      <c r="B52" s="246"/>
      <c r="C52" s="381" t="s">
        <v>891</v>
      </c>
      <c r="D52" s="381"/>
      <c r="E52" s="381"/>
      <c r="F52" s="381"/>
      <c r="G52" s="381"/>
      <c r="H52" s="381"/>
      <c r="I52" s="381"/>
      <c r="J52" s="381"/>
      <c r="K52" s="247"/>
    </row>
    <row r="53" spans="2:11" s="1" customFormat="1" ht="5.25" customHeight="1">
      <c r="B53" s="246"/>
      <c r="C53" s="248"/>
      <c r="D53" s="248"/>
      <c r="E53" s="248"/>
      <c r="F53" s="248"/>
      <c r="G53" s="248"/>
      <c r="H53" s="248"/>
      <c r="I53" s="248"/>
      <c r="J53" s="248"/>
      <c r="K53" s="247"/>
    </row>
    <row r="54" spans="2:11" s="1" customFormat="1" ht="15" customHeight="1">
      <c r="B54" s="246"/>
      <c r="C54" s="380" t="s">
        <v>892</v>
      </c>
      <c r="D54" s="380"/>
      <c r="E54" s="380"/>
      <c r="F54" s="380"/>
      <c r="G54" s="380"/>
      <c r="H54" s="380"/>
      <c r="I54" s="380"/>
      <c r="J54" s="380"/>
      <c r="K54" s="247"/>
    </row>
    <row r="55" spans="2:11" s="1" customFormat="1" ht="15" customHeight="1">
      <c r="B55" s="246"/>
      <c r="C55" s="380" t="s">
        <v>893</v>
      </c>
      <c r="D55" s="380"/>
      <c r="E55" s="380"/>
      <c r="F55" s="380"/>
      <c r="G55" s="380"/>
      <c r="H55" s="380"/>
      <c r="I55" s="380"/>
      <c r="J55" s="380"/>
      <c r="K55" s="247"/>
    </row>
    <row r="56" spans="2:11" s="1" customFormat="1" ht="12.75" customHeight="1">
      <c r="B56" s="246"/>
      <c r="C56" s="249"/>
      <c r="D56" s="249"/>
      <c r="E56" s="249"/>
      <c r="F56" s="249"/>
      <c r="G56" s="249"/>
      <c r="H56" s="249"/>
      <c r="I56" s="249"/>
      <c r="J56" s="249"/>
      <c r="K56" s="247"/>
    </row>
    <row r="57" spans="2:11" s="1" customFormat="1" ht="15" customHeight="1">
      <c r="B57" s="246"/>
      <c r="C57" s="380" t="s">
        <v>894</v>
      </c>
      <c r="D57" s="380"/>
      <c r="E57" s="380"/>
      <c r="F57" s="380"/>
      <c r="G57" s="380"/>
      <c r="H57" s="380"/>
      <c r="I57" s="380"/>
      <c r="J57" s="380"/>
      <c r="K57" s="247"/>
    </row>
    <row r="58" spans="2:11" s="1" customFormat="1" ht="15" customHeight="1">
      <c r="B58" s="246"/>
      <c r="C58" s="251"/>
      <c r="D58" s="380" t="s">
        <v>895</v>
      </c>
      <c r="E58" s="380"/>
      <c r="F58" s="380"/>
      <c r="G58" s="380"/>
      <c r="H58" s="380"/>
      <c r="I58" s="380"/>
      <c r="J58" s="380"/>
      <c r="K58" s="247"/>
    </row>
    <row r="59" spans="2:11" s="1" customFormat="1" ht="15" customHeight="1">
      <c r="B59" s="246"/>
      <c r="C59" s="251"/>
      <c r="D59" s="380" t="s">
        <v>896</v>
      </c>
      <c r="E59" s="380"/>
      <c r="F59" s="380"/>
      <c r="G59" s="380"/>
      <c r="H59" s="380"/>
      <c r="I59" s="380"/>
      <c r="J59" s="380"/>
      <c r="K59" s="247"/>
    </row>
    <row r="60" spans="2:11" s="1" customFormat="1" ht="15" customHeight="1">
      <c r="B60" s="246"/>
      <c r="C60" s="251"/>
      <c r="D60" s="380" t="s">
        <v>897</v>
      </c>
      <c r="E60" s="380"/>
      <c r="F60" s="380"/>
      <c r="G60" s="380"/>
      <c r="H60" s="380"/>
      <c r="I60" s="380"/>
      <c r="J60" s="380"/>
      <c r="K60" s="247"/>
    </row>
    <row r="61" spans="2:11" s="1" customFormat="1" ht="15" customHeight="1">
      <c r="B61" s="246"/>
      <c r="C61" s="251"/>
      <c r="D61" s="380" t="s">
        <v>898</v>
      </c>
      <c r="E61" s="380"/>
      <c r="F61" s="380"/>
      <c r="G61" s="380"/>
      <c r="H61" s="380"/>
      <c r="I61" s="380"/>
      <c r="J61" s="380"/>
      <c r="K61" s="247"/>
    </row>
    <row r="62" spans="2:11" s="1" customFormat="1" ht="15" customHeight="1">
      <c r="B62" s="246"/>
      <c r="C62" s="251"/>
      <c r="D62" s="382" t="s">
        <v>899</v>
      </c>
      <c r="E62" s="382"/>
      <c r="F62" s="382"/>
      <c r="G62" s="382"/>
      <c r="H62" s="382"/>
      <c r="I62" s="382"/>
      <c r="J62" s="382"/>
      <c r="K62" s="247"/>
    </row>
    <row r="63" spans="2:11" s="1" customFormat="1" ht="15" customHeight="1">
      <c r="B63" s="246"/>
      <c r="C63" s="251"/>
      <c r="D63" s="380" t="s">
        <v>900</v>
      </c>
      <c r="E63" s="380"/>
      <c r="F63" s="380"/>
      <c r="G63" s="380"/>
      <c r="H63" s="380"/>
      <c r="I63" s="380"/>
      <c r="J63" s="380"/>
      <c r="K63" s="247"/>
    </row>
    <row r="64" spans="2:11" s="1" customFormat="1" ht="12.75" customHeight="1">
      <c r="B64" s="246"/>
      <c r="C64" s="251"/>
      <c r="D64" s="251"/>
      <c r="E64" s="254"/>
      <c r="F64" s="251"/>
      <c r="G64" s="251"/>
      <c r="H64" s="251"/>
      <c r="I64" s="251"/>
      <c r="J64" s="251"/>
      <c r="K64" s="247"/>
    </row>
    <row r="65" spans="2:11" s="1" customFormat="1" ht="15" customHeight="1">
      <c r="B65" s="246"/>
      <c r="C65" s="251"/>
      <c r="D65" s="380" t="s">
        <v>901</v>
      </c>
      <c r="E65" s="380"/>
      <c r="F65" s="380"/>
      <c r="G65" s="380"/>
      <c r="H65" s="380"/>
      <c r="I65" s="380"/>
      <c r="J65" s="380"/>
      <c r="K65" s="247"/>
    </row>
    <row r="66" spans="2:11" s="1" customFormat="1" ht="15" customHeight="1">
      <c r="B66" s="246"/>
      <c r="C66" s="251"/>
      <c r="D66" s="382" t="s">
        <v>902</v>
      </c>
      <c r="E66" s="382"/>
      <c r="F66" s="382"/>
      <c r="G66" s="382"/>
      <c r="H66" s="382"/>
      <c r="I66" s="382"/>
      <c r="J66" s="382"/>
      <c r="K66" s="247"/>
    </row>
    <row r="67" spans="2:11" s="1" customFormat="1" ht="15" customHeight="1">
      <c r="B67" s="246"/>
      <c r="C67" s="251"/>
      <c r="D67" s="380" t="s">
        <v>903</v>
      </c>
      <c r="E67" s="380"/>
      <c r="F67" s="380"/>
      <c r="G67" s="380"/>
      <c r="H67" s="380"/>
      <c r="I67" s="380"/>
      <c r="J67" s="380"/>
      <c r="K67" s="247"/>
    </row>
    <row r="68" spans="2:11" s="1" customFormat="1" ht="15" customHeight="1">
      <c r="B68" s="246"/>
      <c r="C68" s="251"/>
      <c r="D68" s="380" t="s">
        <v>904</v>
      </c>
      <c r="E68" s="380"/>
      <c r="F68" s="380"/>
      <c r="G68" s="380"/>
      <c r="H68" s="380"/>
      <c r="I68" s="380"/>
      <c r="J68" s="380"/>
      <c r="K68" s="247"/>
    </row>
    <row r="69" spans="2:11" s="1" customFormat="1" ht="15" customHeight="1">
      <c r="B69" s="246"/>
      <c r="C69" s="251"/>
      <c r="D69" s="380" t="s">
        <v>905</v>
      </c>
      <c r="E69" s="380"/>
      <c r="F69" s="380"/>
      <c r="G69" s="380"/>
      <c r="H69" s="380"/>
      <c r="I69" s="380"/>
      <c r="J69" s="380"/>
      <c r="K69" s="247"/>
    </row>
    <row r="70" spans="2:11" s="1" customFormat="1" ht="15" customHeight="1">
      <c r="B70" s="246"/>
      <c r="C70" s="251"/>
      <c r="D70" s="380" t="s">
        <v>906</v>
      </c>
      <c r="E70" s="380"/>
      <c r="F70" s="380"/>
      <c r="G70" s="380"/>
      <c r="H70" s="380"/>
      <c r="I70" s="380"/>
      <c r="J70" s="380"/>
      <c r="K70" s="247"/>
    </row>
    <row r="71" spans="2:11" s="1" customFormat="1" ht="12.75" customHeight="1">
      <c r="B71" s="255"/>
      <c r="C71" s="256"/>
      <c r="D71" s="256"/>
      <c r="E71" s="256"/>
      <c r="F71" s="256"/>
      <c r="G71" s="256"/>
      <c r="H71" s="256"/>
      <c r="I71" s="256"/>
      <c r="J71" s="256"/>
      <c r="K71" s="257"/>
    </row>
    <row r="72" spans="2:11" s="1" customFormat="1" ht="18.75" customHeight="1">
      <c r="B72" s="258"/>
      <c r="C72" s="258"/>
      <c r="D72" s="258"/>
      <c r="E72" s="258"/>
      <c r="F72" s="258"/>
      <c r="G72" s="258"/>
      <c r="H72" s="258"/>
      <c r="I72" s="258"/>
      <c r="J72" s="258"/>
      <c r="K72" s="259"/>
    </row>
    <row r="73" spans="2:11" s="1" customFormat="1" ht="18.75" customHeight="1">
      <c r="B73" s="259"/>
      <c r="C73" s="259"/>
      <c r="D73" s="259"/>
      <c r="E73" s="259"/>
      <c r="F73" s="259"/>
      <c r="G73" s="259"/>
      <c r="H73" s="259"/>
      <c r="I73" s="259"/>
      <c r="J73" s="259"/>
      <c r="K73" s="259"/>
    </row>
    <row r="74" spans="2:11" s="1" customFormat="1" ht="7.5" customHeight="1">
      <c r="B74" s="260"/>
      <c r="C74" s="261"/>
      <c r="D74" s="261"/>
      <c r="E74" s="261"/>
      <c r="F74" s="261"/>
      <c r="G74" s="261"/>
      <c r="H74" s="261"/>
      <c r="I74" s="261"/>
      <c r="J74" s="261"/>
      <c r="K74" s="262"/>
    </row>
    <row r="75" spans="2:11" s="1" customFormat="1" ht="45" customHeight="1">
      <c r="B75" s="263"/>
      <c r="C75" s="375" t="s">
        <v>907</v>
      </c>
      <c r="D75" s="375"/>
      <c r="E75" s="375"/>
      <c r="F75" s="375"/>
      <c r="G75" s="375"/>
      <c r="H75" s="375"/>
      <c r="I75" s="375"/>
      <c r="J75" s="375"/>
      <c r="K75" s="264"/>
    </row>
    <row r="76" spans="2:11" s="1" customFormat="1" ht="17.25" customHeight="1">
      <c r="B76" s="263"/>
      <c r="C76" s="265" t="s">
        <v>908</v>
      </c>
      <c r="D76" s="265"/>
      <c r="E76" s="265"/>
      <c r="F76" s="265" t="s">
        <v>909</v>
      </c>
      <c r="G76" s="266"/>
      <c r="H76" s="265" t="s">
        <v>58</v>
      </c>
      <c r="I76" s="265" t="s">
        <v>61</v>
      </c>
      <c r="J76" s="265" t="s">
        <v>910</v>
      </c>
      <c r="K76" s="264"/>
    </row>
    <row r="77" spans="2:11" s="1" customFormat="1" ht="17.25" customHeight="1">
      <c r="B77" s="263"/>
      <c r="C77" s="267" t="s">
        <v>911</v>
      </c>
      <c r="D77" s="267"/>
      <c r="E77" s="267"/>
      <c r="F77" s="268" t="s">
        <v>912</v>
      </c>
      <c r="G77" s="269"/>
      <c r="H77" s="267"/>
      <c r="I77" s="267"/>
      <c r="J77" s="267" t="s">
        <v>913</v>
      </c>
      <c r="K77" s="264"/>
    </row>
    <row r="78" spans="2:11" s="1" customFormat="1" ht="5.25" customHeight="1">
      <c r="B78" s="263"/>
      <c r="C78" s="270"/>
      <c r="D78" s="270"/>
      <c r="E78" s="270"/>
      <c r="F78" s="270"/>
      <c r="G78" s="271"/>
      <c r="H78" s="270"/>
      <c r="I78" s="270"/>
      <c r="J78" s="270"/>
      <c r="K78" s="264"/>
    </row>
    <row r="79" spans="2:11" s="1" customFormat="1" ht="15" customHeight="1">
      <c r="B79" s="263"/>
      <c r="C79" s="252" t="s">
        <v>57</v>
      </c>
      <c r="D79" s="272"/>
      <c r="E79" s="272"/>
      <c r="F79" s="273" t="s">
        <v>914</v>
      </c>
      <c r="G79" s="274"/>
      <c r="H79" s="252" t="s">
        <v>915</v>
      </c>
      <c r="I79" s="252" t="s">
        <v>916</v>
      </c>
      <c r="J79" s="252">
        <v>20</v>
      </c>
      <c r="K79" s="264"/>
    </row>
    <row r="80" spans="2:11" s="1" customFormat="1" ht="15" customHeight="1">
      <c r="B80" s="263"/>
      <c r="C80" s="252" t="s">
        <v>917</v>
      </c>
      <c r="D80" s="252"/>
      <c r="E80" s="252"/>
      <c r="F80" s="273" t="s">
        <v>914</v>
      </c>
      <c r="G80" s="274"/>
      <c r="H80" s="252" t="s">
        <v>918</v>
      </c>
      <c r="I80" s="252" t="s">
        <v>916</v>
      </c>
      <c r="J80" s="252">
        <v>120</v>
      </c>
      <c r="K80" s="264"/>
    </row>
    <row r="81" spans="2:11" s="1" customFormat="1" ht="15" customHeight="1">
      <c r="B81" s="275"/>
      <c r="C81" s="252" t="s">
        <v>919</v>
      </c>
      <c r="D81" s="252"/>
      <c r="E81" s="252"/>
      <c r="F81" s="273" t="s">
        <v>920</v>
      </c>
      <c r="G81" s="274"/>
      <c r="H81" s="252" t="s">
        <v>921</v>
      </c>
      <c r="I81" s="252" t="s">
        <v>916</v>
      </c>
      <c r="J81" s="252">
        <v>50</v>
      </c>
      <c r="K81" s="264"/>
    </row>
    <row r="82" spans="2:11" s="1" customFormat="1" ht="15" customHeight="1">
      <c r="B82" s="275"/>
      <c r="C82" s="252" t="s">
        <v>922</v>
      </c>
      <c r="D82" s="252"/>
      <c r="E82" s="252"/>
      <c r="F82" s="273" t="s">
        <v>914</v>
      </c>
      <c r="G82" s="274"/>
      <c r="H82" s="252" t="s">
        <v>923</v>
      </c>
      <c r="I82" s="252" t="s">
        <v>924</v>
      </c>
      <c r="J82" s="252"/>
      <c r="K82" s="264"/>
    </row>
    <row r="83" spans="2:11" s="1" customFormat="1" ht="15" customHeight="1">
      <c r="B83" s="275"/>
      <c r="C83" s="276" t="s">
        <v>925</v>
      </c>
      <c r="D83" s="276"/>
      <c r="E83" s="276"/>
      <c r="F83" s="277" t="s">
        <v>920</v>
      </c>
      <c r="G83" s="276"/>
      <c r="H83" s="276" t="s">
        <v>926</v>
      </c>
      <c r="I83" s="276" t="s">
        <v>916</v>
      </c>
      <c r="J83" s="276">
        <v>15</v>
      </c>
      <c r="K83" s="264"/>
    </row>
    <row r="84" spans="2:11" s="1" customFormat="1" ht="15" customHeight="1">
      <c r="B84" s="275"/>
      <c r="C84" s="276" t="s">
        <v>927</v>
      </c>
      <c r="D84" s="276"/>
      <c r="E84" s="276"/>
      <c r="F84" s="277" t="s">
        <v>920</v>
      </c>
      <c r="G84" s="276"/>
      <c r="H84" s="276" t="s">
        <v>928</v>
      </c>
      <c r="I84" s="276" t="s">
        <v>916</v>
      </c>
      <c r="J84" s="276">
        <v>15</v>
      </c>
      <c r="K84" s="264"/>
    </row>
    <row r="85" spans="2:11" s="1" customFormat="1" ht="15" customHeight="1">
      <c r="B85" s="275"/>
      <c r="C85" s="276" t="s">
        <v>929</v>
      </c>
      <c r="D85" s="276"/>
      <c r="E85" s="276"/>
      <c r="F85" s="277" t="s">
        <v>920</v>
      </c>
      <c r="G85" s="276"/>
      <c r="H85" s="276" t="s">
        <v>930</v>
      </c>
      <c r="I85" s="276" t="s">
        <v>916</v>
      </c>
      <c r="J85" s="276">
        <v>20</v>
      </c>
      <c r="K85" s="264"/>
    </row>
    <row r="86" spans="2:11" s="1" customFormat="1" ht="15" customHeight="1">
      <c r="B86" s="275"/>
      <c r="C86" s="276" t="s">
        <v>931</v>
      </c>
      <c r="D86" s="276"/>
      <c r="E86" s="276"/>
      <c r="F86" s="277" t="s">
        <v>920</v>
      </c>
      <c r="G86" s="276"/>
      <c r="H86" s="276" t="s">
        <v>932</v>
      </c>
      <c r="I86" s="276" t="s">
        <v>916</v>
      </c>
      <c r="J86" s="276">
        <v>20</v>
      </c>
      <c r="K86" s="264"/>
    </row>
    <row r="87" spans="2:11" s="1" customFormat="1" ht="15" customHeight="1">
      <c r="B87" s="275"/>
      <c r="C87" s="252" t="s">
        <v>933</v>
      </c>
      <c r="D87" s="252"/>
      <c r="E87" s="252"/>
      <c r="F87" s="273" t="s">
        <v>920</v>
      </c>
      <c r="G87" s="274"/>
      <c r="H87" s="252" t="s">
        <v>934</v>
      </c>
      <c r="I87" s="252" t="s">
        <v>916</v>
      </c>
      <c r="J87" s="252">
        <v>50</v>
      </c>
      <c r="K87" s="264"/>
    </row>
    <row r="88" spans="2:11" s="1" customFormat="1" ht="15" customHeight="1">
      <c r="B88" s="275"/>
      <c r="C88" s="252" t="s">
        <v>935</v>
      </c>
      <c r="D88" s="252"/>
      <c r="E88" s="252"/>
      <c r="F88" s="273" t="s">
        <v>920</v>
      </c>
      <c r="G88" s="274"/>
      <c r="H88" s="252" t="s">
        <v>936</v>
      </c>
      <c r="I88" s="252" t="s">
        <v>916</v>
      </c>
      <c r="J88" s="252">
        <v>20</v>
      </c>
      <c r="K88" s="264"/>
    </row>
    <row r="89" spans="2:11" s="1" customFormat="1" ht="15" customHeight="1">
      <c r="B89" s="275"/>
      <c r="C89" s="252" t="s">
        <v>937</v>
      </c>
      <c r="D89" s="252"/>
      <c r="E89" s="252"/>
      <c r="F89" s="273" t="s">
        <v>920</v>
      </c>
      <c r="G89" s="274"/>
      <c r="H89" s="252" t="s">
        <v>938</v>
      </c>
      <c r="I89" s="252" t="s">
        <v>916</v>
      </c>
      <c r="J89" s="252">
        <v>20</v>
      </c>
      <c r="K89" s="264"/>
    </row>
    <row r="90" spans="2:11" s="1" customFormat="1" ht="15" customHeight="1">
      <c r="B90" s="275"/>
      <c r="C90" s="252" t="s">
        <v>939</v>
      </c>
      <c r="D90" s="252"/>
      <c r="E90" s="252"/>
      <c r="F90" s="273" t="s">
        <v>920</v>
      </c>
      <c r="G90" s="274"/>
      <c r="H90" s="252" t="s">
        <v>940</v>
      </c>
      <c r="I90" s="252" t="s">
        <v>916</v>
      </c>
      <c r="J90" s="252">
        <v>50</v>
      </c>
      <c r="K90" s="264"/>
    </row>
    <row r="91" spans="2:11" s="1" customFormat="1" ht="15" customHeight="1">
      <c r="B91" s="275"/>
      <c r="C91" s="252" t="s">
        <v>941</v>
      </c>
      <c r="D91" s="252"/>
      <c r="E91" s="252"/>
      <c r="F91" s="273" t="s">
        <v>920</v>
      </c>
      <c r="G91" s="274"/>
      <c r="H91" s="252" t="s">
        <v>941</v>
      </c>
      <c r="I91" s="252" t="s">
        <v>916</v>
      </c>
      <c r="J91" s="252">
        <v>50</v>
      </c>
      <c r="K91" s="264"/>
    </row>
    <row r="92" spans="2:11" s="1" customFormat="1" ht="15" customHeight="1">
      <c r="B92" s="275"/>
      <c r="C92" s="252" t="s">
        <v>942</v>
      </c>
      <c r="D92" s="252"/>
      <c r="E92" s="252"/>
      <c r="F92" s="273" t="s">
        <v>920</v>
      </c>
      <c r="G92" s="274"/>
      <c r="H92" s="252" t="s">
        <v>943</v>
      </c>
      <c r="I92" s="252" t="s">
        <v>916</v>
      </c>
      <c r="J92" s="252">
        <v>255</v>
      </c>
      <c r="K92" s="264"/>
    </row>
    <row r="93" spans="2:11" s="1" customFormat="1" ht="15" customHeight="1">
      <c r="B93" s="275"/>
      <c r="C93" s="252" t="s">
        <v>944</v>
      </c>
      <c r="D93" s="252"/>
      <c r="E93" s="252"/>
      <c r="F93" s="273" t="s">
        <v>914</v>
      </c>
      <c r="G93" s="274"/>
      <c r="H93" s="252" t="s">
        <v>945</v>
      </c>
      <c r="I93" s="252" t="s">
        <v>946</v>
      </c>
      <c r="J93" s="252"/>
      <c r="K93" s="264"/>
    </row>
    <row r="94" spans="2:11" s="1" customFormat="1" ht="15" customHeight="1">
      <c r="B94" s="275"/>
      <c r="C94" s="252" t="s">
        <v>947</v>
      </c>
      <c r="D94" s="252"/>
      <c r="E94" s="252"/>
      <c r="F94" s="273" t="s">
        <v>914</v>
      </c>
      <c r="G94" s="274"/>
      <c r="H94" s="252" t="s">
        <v>948</v>
      </c>
      <c r="I94" s="252" t="s">
        <v>949</v>
      </c>
      <c r="J94" s="252"/>
      <c r="K94" s="264"/>
    </row>
    <row r="95" spans="2:11" s="1" customFormat="1" ht="15" customHeight="1">
      <c r="B95" s="275"/>
      <c r="C95" s="252" t="s">
        <v>950</v>
      </c>
      <c r="D95" s="252"/>
      <c r="E95" s="252"/>
      <c r="F95" s="273" t="s">
        <v>914</v>
      </c>
      <c r="G95" s="274"/>
      <c r="H95" s="252" t="s">
        <v>950</v>
      </c>
      <c r="I95" s="252" t="s">
        <v>949</v>
      </c>
      <c r="J95" s="252"/>
      <c r="K95" s="264"/>
    </row>
    <row r="96" spans="2:11" s="1" customFormat="1" ht="15" customHeight="1">
      <c r="B96" s="275"/>
      <c r="C96" s="252" t="s">
        <v>42</v>
      </c>
      <c r="D96" s="252"/>
      <c r="E96" s="252"/>
      <c r="F96" s="273" t="s">
        <v>914</v>
      </c>
      <c r="G96" s="274"/>
      <c r="H96" s="252" t="s">
        <v>951</v>
      </c>
      <c r="I96" s="252" t="s">
        <v>949</v>
      </c>
      <c r="J96" s="252"/>
      <c r="K96" s="264"/>
    </row>
    <row r="97" spans="2:11" s="1" customFormat="1" ht="15" customHeight="1">
      <c r="B97" s="275"/>
      <c r="C97" s="252" t="s">
        <v>52</v>
      </c>
      <c r="D97" s="252"/>
      <c r="E97" s="252"/>
      <c r="F97" s="273" t="s">
        <v>914</v>
      </c>
      <c r="G97" s="274"/>
      <c r="H97" s="252" t="s">
        <v>952</v>
      </c>
      <c r="I97" s="252" t="s">
        <v>949</v>
      </c>
      <c r="J97" s="252"/>
      <c r="K97" s="264"/>
    </row>
    <row r="98" spans="2:11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pans="2:11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pans="2:11" s="1" customFormat="1" ht="18.75" customHeight="1"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</row>
    <row r="101" spans="2:11" s="1" customFormat="1" ht="7.5" customHeigh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2"/>
    </row>
    <row r="102" spans="2:11" s="1" customFormat="1" ht="45" customHeight="1">
      <c r="B102" s="263"/>
      <c r="C102" s="375" t="s">
        <v>953</v>
      </c>
      <c r="D102" s="375"/>
      <c r="E102" s="375"/>
      <c r="F102" s="375"/>
      <c r="G102" s="375"/>
      <c r="H102" s="375"/>
      <c r="I102" s="375"/>
      <c r="J102" s="375"/>
      <c r="K102" s="264"/>
    </row>
    <row r="103" spans="2:11" s="1" customFormat="1" ht="17.25" customHeight="1">
      <c r="B103" s="263"/>
      <c r="C103" s="265" t="s">
        <v>908</v>
      </c>
      <c r="D103" s="265"/>
      <c r="E103" s="265"/>
      <c r="F103" s="265" t="s">
        <v>909</v>
      </c>
      <c r="G103" s="266"/>
      <c r="H103" s="265" t="s">
        <v>58</v>
      </c>
      <c r="I103" s="265" t="s">
        <v>61</v>
      </c>
      <c r="J103" s="265" t="s">
        <v>910</v>
      </c>
      <c r="K103" s="264"/>
    </row>
    <row r="104" spans="2:11" s="1" customFormat="1" ht="17.25" customHeight="1">
      <c r="B104" s="263"/>
      <c r="C104" s="267" t="s">
        <v>911</v>
      </c>
      <c r="D104" s="267"/>
      <c r="E104" s="267"/>
      <c r="F104" s="268" t="s">
        <v>912</v>
      </c>
      <c r="G104" s="269"/>
      <c r="H104" s="267"/>
      <c r="I104" s="267"/>
      <c r="J104" s="267" t="s">
        <v>913</v>
      </c>
      <c r="K104" s="264"/>
    </row>
    <row r="105" spans="2:11" s="1" customFormat="1" ht="5.25" customHeight="1">
      <c r="B105" s="263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pans="2:11" s="1" customFormat="1" ht="15" customHeight="1">
      <c r="B106" s="263"/>
      <c r="C106" s="252" t="s">
        <v>57</v>
      </c>
      <c r="D106" s="272"/>
      <c r="E106" s="272"/>
      <c r="F106" s="273" t="s">
        <v>914</v>
      </c>
      <c r="G106" s="252"/>
      <c r="H106" s="252" t="s">
        <v>954</v>
      </c>
      <c r="I106" s="252" t="s">
        <v>916</v>
      </c>
      <c r="J106" s="252">
        <v>20</v>
      </c>
      <c r="K106" s="264"/>
    </row>
    <row r="107" spans="2:11" s="1" customFormat="1" ht="15" customHeight="1">
      <c r="B107" s="263"/>
      <c r="C107" s="252" t="s">
        <v>917</v>
      </c>
      <c r="D107" s="252"/>
      <c r="E107" s="252"/>
      <c r="F107" s="273" t="s">
        <v>914</v>
      </c>
      <c r="G107" s="252"/>
      <c r="H107" s="252" t="s">
        <v>954</v>
      </c>
      <c r="I107" s="252" t="s">
        <v>916</v>
      </c>
      <c r="J107" s="252">
        <v>120</v>
      </c>
      <c r="K107" s="264"/>
    </row>
    <row r="108" spans="2:11" s="1" customFormat="1" ht="15" customHeight="1">
      <c r="B108" s="275"/>
      <c r="C108" s="252" t="s">
        <v>919</v>
      </c>
      <c r="D108" s="252"/>
      <c r="E108" s="252"/>
      <c r="F108" s="273" t="s">
        <v>920</v>
      </c>
      <c r="G108" s="252"/>
      <c r="H108" s="252" t="s">
        <v>954</v>
      </c>
      <c r="I108" s="252" t="s">
        <v>916</v>
      </c>
      <c r="J108" s="252">
        <v>50</v>
      </c>
      <c r="K108" s="264"/>
    </row>
    <row r="109" spans="2:11" s="1" customFormat="1" ht="15" customHeight="1">
      <c r="B109" s="275"/>
      <c r="C109" s="252" t="s">
        <v>922</v>
      </c>
      <c r="D109" s="252"/>
      <c r="E109" s="252"/>
      <c r="F109" s="273" t="s">
        <v>914</v>
      </c>
      <c r="G109" s="252"/>
      <c r="H109" s="252" t="s">
        <v>954</v>
      </c>
      <c r="I109" s="252" t="s">
        <v>924</v>
      </c>
      <c r="J109" s="252"/>
      <c r="K109" s="264"/>
    </row>
    <row r="110" spans="2:11" s="1" customFormat="1" ht="15" customHeight="1">
      <c r="B110" s="275"/>
      <c r="C110" s="252" t="s">
        <v>933</v>
      </c>
      <c r="D110" s="252"/>
      <c r="E110" s="252"/>
      <c r="F110" s="273" t="s">
        <v>920</v>
      </c>
      <c r="G110" s="252"/>
      <c r="H110" s="252" t="s">
        <v>954</v>
      </c>
      <c r="I110" s="252" t="s">
        <v>916</v>
      </c>
      <c r="J110" s="252">
        <v>50</v>
      </c>
      <c r="K110" s="264"/>
    </row>
    <row r="111" spans="2:11" s="1" customFormat="1" ht="15" customHeight="1">
      <c r="B111" s="275"/>
      <c r="C111" s="252" t="s">
        <v>941</v>
      </c>
      <c r="D111" s="252"/>
      <c r="E111" s="252"/>
      <c r="F111" s="273" t="s">
        <v>920</v>
      </c>
      <c r="G111" s="252"/>
      <c r="H111" s="252" t="s">
        <v>954</v>
      </c>
      <c r="I111" s="252" t="s">
        <v>916</v>
      </c>
      <c r="J111" s="252">
        <v>50</v>
      </c>
      <c r="K111" s="264"/>
    </row>
    <row r="112" spans="2:11" s="1" customFormat="1" ht="15" customHeight="1">
      <c r="B112" s="275"/>
      <c r="C112" s="252" t="s">
        <v>939</v>
      </c>
      <c r="D112" s="252"/>
      <c r="E112" s="252"/>
      <c r="F112" s="273" t="s">
        <v>920</v>
      </c>
      <c r="G112" s="252"/>
      <c r="H112" s="252" t="s">
        <v>954</v>
      </c>
      <c r="I112" s="252" t="s">
        <v>916</v>
      </c>
      <c r="J112" s="252">
        <v>50</v>
      </c>
      <c r="K112" s="264"/>
    </row>
    <row r="113" spans="2:11" s="1" customFormat="1" ht="15" customHeight="1">
      <c r="B113" s="275"/>
      <c r="C113" s="252" t="s">
        <v>57</v>
      </c>
      <c r="D113" s="252"/>
      <c r="E113" s="252"/>
      <c r="F113" s="273" t="s">
        <v>914</v>
      </c>
      <c r="G113" s="252"/>
      <c r="H113" s="252" t="s">
        <v>955</v>
      </c>
      <c r="I113" s="252" t="s">
        <v>916</v>
      </c>
      <c r="J113" s="252">
        <v>20</v>
      </c>
      <c r="K113" s="264"/>
    </row>
    <row r="114" spans="2:11" s="1" customFormat="1" ht="15" customHeight="1">
      <c r="B114" s="275"/>
      <c r="C114" s="252" t="s">
        <v>956</v>
      </c>
      <c r="D114" s="252"/>
      <c r="E114" s="252"/>
      <c r="F114" s="273" t="s">
        <v>914</v>
      </c>
      <c r="G114" s="252"/>
      <c r="H114" s="252" t="s">
        <v>957</v>
      </c>
      <c r="I114" s="252" t="s">
        <v>916</v>
      </c>
      <c r="J114" s="252">
        <v>120</v>
      </c>
      <c r="K114" s="264"/>
    </row>
    <row r="115" spans="2:11" s="1" customFormat="1" ht="15" customHeight="1">
      <c r="B115" s="275"/>
      <c r="C115" s="252" t="s">
        <v>42</v>
      </c>
      <c r="D115" s="252"/>
      <c r="E115" s="252"/>
      <c r="F115" s="273" t="s">
        <v>914</v>
      </c>
      <c r="G115" s="252"/>
      <c r="H115" s="252" t="s">
        <v>958</v>
      </c>
      <c r="I115" s="252" t="s">
        <v>949</v>
      </c>
      <c r="J115" s="252"/>
      <c r="K115" s="264"/>
    </row>
    <row r="116" spans="2:11" s="1" customFormat="1" ht="15" customHeight="1">
      <c r="B116" s="275"/>
      <c r="C116" s="252" t="s">
        <v>52</v>
      </c>
      <c r="D116" s="252"/>
      <c r="E116" s="252"/>
      <c r="F116" s="273" t="s">
        <v>914</v>
      </c>
      <c r="G116" s="252"/>
      <c r="H116" s="252" t="s">
        <v>959</v>
      </c>
      <c r="I116" s="252" t="s">
        <v>949</v>
      </c>
      <c r="J116" s="252"/>
      <c r="K116" s="264"/>
    </row>
    <row r="117" spans="2:11" s="1" customFormat="1" ht="15" customHeight="1">
      <c r="B117" s="275"/>
      <c r="C117" s="252" t="s">
        <v>61</v>
      </c>
      <c r="D117" s="252"/>
      <c r="E117" s="252"/>
      <c r="F117" s="273" t="s">
        <v>914</v>
      </c>
      <c r="G117" s="252"/>
      <c r="H117" s="252" t="s">
        <v>960</v>
      </c>
      <c r="I117" s="252" t="s">
        <v>961</v>
      </c>
      <c r="J117" s="252"/>
      <c r="K117" s="264"/>
    </row>
    <row r="118" spans="2:11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pans="2:11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pans="2:11" s="1" customFormat="1" ht="18.75" customHeight="1"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</row>
    <row r="121" spans="2:1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pans="2:11" s="1" customFormat="1" ht="45" customHeight="1">
      <c r="B122" s="291"/>
      <c r="C122" s="376" t="s">
        <v>962</v>
      </c>
      <c r="D122" s="376"/>
      <c r="E122" s="376"/>
      <c r="F122" s="376"/>
      <c r="G122" s="376"/>
      <c r="H122" s="376"/>
      <c r="I122" s="376"/>
      <c r="J122" s="376"/>
      <c r="K122" s="292"/>
    </row>
    <row r="123" spans="2:11" s="1" customFormat="1" ht="17.25" customHeight="1">
      <c r="B123" s="293"/>
      <c r="C123" s="265" t="s">
        <v>908</v>
      </c>
      <c r="D123" s="265"/>
      <c r="E123" s="265"/>
      <c r="F123" s="265" t="s">
        <v>909</v>
      </c>
      <c r="G123" s="266"/>
      <c r="H123" s="265" t="s">
        <v>58</v>
      </c>
      <c r="I123" s="265" t="s">
        <v>61</v>
      </c>
      <c r="J123" s="265" t="s">
        <v>910</v>
      </c>
      <c r="K123" s="294"/>
    </row>
    <row r="124" spans="2:11" s="1" customFormat="1" ht="17.25" customHeight="1">
      <c r="B124" s="293"/>
      <c r="C124" s="267" t="s">
        <v>911</v>
      </c>
      <c r="D124" s="267"/>
      <c r="E124" s="267"/>
      <c r="F124" s="268" t="s">
        <v>912</v>
      </c>
      <c r="G124" s="269"/>
      <c r="H124" s="267"/>
      <c r="I124" s="267"/>
      <c r="J124" s="267" t="s">
        <v>913</v>
      </c>
      <c r="K124" s="294"/>
    </row>
    <row r="125" spans="2:11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pans="2:11" s="1" customFormat="1" ht="15" customHeight="1">
      <c r="B126" s="295"/>
      <c r="C126" s="252" t="s">
        <v>917</v>
      </c>
      <c r="D126" s="272"/>
      <c r="E126" s="272"/>
      <c r="F126" s="273" t="s">
        <v>914</v>
      </c>
      <c r="G126" s="252"/>
      <c r="H126" s="252" t="s">
        <v>954</v>
      </c>
      <c r="I126" s="252" t="s">
        <v>916</v>
      </c>
      <c r="J126" s="252">
        <v>120</v>
      </c>
      <c r="K126" s="298"/>
    </row>
    <row r="127" spans="2:11" s="1" customFormat="1" ht="15" customHeight="1">
      <c r="B127" s="295"/>
      <c r="C127" s="252" t="s">
        <v>963</v>
      </c>
      <c r="D127" s="252"/>
      <c r="E127" s="252"/>
      <c r="F127" s="273" t="s">
        <v>914</v>
      </c>
      <c r="G127" s="252"/>
      <c r="H127" s="252" t="s">
        <v>964</v>
      </c>
      <c r="I127" s="252" t="s">
        <v>916</v>
      </c>
      <c r="J127" s="252" t="s">
        <v>965</v>
      </c>
      <c r="K127" s="298"/>
    </row>
    <row r="128" spans="2:11" s="1" customFormat="1" ht="15" customHeight="1">
      <c r="B128" s="295"/>
      <c r="C128" s="252" t="s">
        <v>89</v>
      </c>
      <c r="D128" s="252"/>
      <c r="E128" s="252"/>
      <c r="F128" s="273" t="s">
        <v>914</v>
      </c>
      <c r="G128" s="252"/>
      <c r="H128" s="252" t="s">
        <v>966</v>
      </c>
      <c r="I128" s="252" t="s">
        <v>916</v>
      </c>
      <c r="J128" s="252" t="s">
        <v>965</v>
      </c>
      <c r="K128" s="298"/>
    </row>
    <row r="129" spans="2:11" s="1" customFormat="1" ht="15" customHeight="1">
      <c r="B129" s="295"/>
      <c r="C129" s="252" t="s">
        <v>925</v>
      </c>
      <c r="D129" s="252"/>
      <c r="E129" s="252"/>
      <c r="F129" s="273" t="s">
        <v>920</v>
      </c>
      <c r="G129" s="252"/>
      <c r="H129" s="252" t="s">
        <v>926</v>
      </c>
      <c r="I129" s="252" t="s">
        <v>916</v>
      </c>
      <c r="J129" s="252">
        <v>15</v>
      </c>
      <c r="K129" s="298"/>
    </row>
    <row r="130" spans="2:11" s="1" customFormat="1" ht="15" customHeight="1">
      <c r="B130" s="295"/>
      <c r="C130" s="276" t="s">
        <v>927</v>
      </c>
      <c r="D130" s="276"/>
      <c r="E130" s="276"/>
      <c r="F130" s="277" t="s">
        <v>920</v>
      </c>
      <c r="G130" s="276"/>
      <c r="H130" s="276" t="s">
        <v>928</v>
      </c>
      <c r="I130" s="276" t="s">
        <v>916</v>
      </c>
      <c r="J130" s="276">
        <v>15</v>
      </c>
      <c r="K130" s="298"/>
    </row>
    <row r="131" spans="2:11" s="1" customFormat="1" ht="15" customHeight="1">
      <c r="B131" s="295"/>
      <c r="C131" s="276" t="s">
        <v>929</v>
      </c>
      <c r="D131" s="276"/>
      <c r="E131" s="276"/>
      <c r="F131" s="277" t="s">
        <v>920</v>
      </c>
      <c r="G131" s="276"/>
      <c r="H131" s="276" t="s">
        <v>930</v>
      </c>
      <c r="I131" s="276" t="s">
        <v>916</v>
      </c>
      <c r="J131" s="276">
        <v>20</v>
      </c>
      <c r="K131" s="298"/>
    </row>
    <row r="132" spans="2:11" s="1" customFormat="1" ht="15" customHeight="1">
      <c r="B132" s="295"/>
      <c r="C132" s="276" t="s">
        <v>931</v>
      </c>
      <c r="D132" s="276"/>
      <c r="E132" s="276"/>
      <c r="F132" s="277" t="s">
        <v>920</v>
      </c>
      <c r="G132" s="276"/>
      <c r="H132" s="276" t="s">
        <v>932</v>
      </c>
      <c r="I132" s="276" t="s">
        <v>916</v>
      </c>
      <c r="J132" s="276">
        <v>20</v>
      </c>
      <c r="K132" s="298"/>
    </row>
    <row r="133" spans="2:11" s="1" customFormat="1" ht="15" customHeight="1">
      <c r="B133" s="295"/>
      <c r="C133" s="252" t="s">
        <v>919</v>
      </c>
      <c r="D133" s="252"/>
      <c r="E133" s="252"/>
      <c r="F133" s="273" t="s">
        <v>920</v>
      </c>
      <c r="G133" s="252"/>
      <c r="H133" s="252" t="s">
        <v>954</v>
      </c>
      <c r="I133" s="252" t="s">
        <v>916</v>
      </c>
      <c r="J133" s="252">
        <v>50</v>
      </c>
      <c r="K133" s="298"/>
    </row>
    <row r="134" spans="2:11" s="1" customFormat="1" ht="15" customHeight="1">
      <c r="B134" s="295"/>
      <c r="C134" s="252" t="s">
        <v>933</v>
      </c>
      <c r="D134" s="252"/>
      <c r="E134" s="252"/>
      <c r="F134" s="273" t="s">
        <v>920</v>
      </c>
      <c r="G134" s="252"/>
      <c r="H134" s="252" t="s">
        <v>954</v>
      </c>
      <c r="I134" s="252" t="s">
        <v>916</v>
      </c>
      <c r="J134" s="252">
        <v>50</v>
      </c>
      <c r="K134" s="298"/>
    </row>
    <row r="135" spans="2:11" s="1" customFormat="1" ht="15" customHeight="1">
      <c r="B135" s="295"/>
      <c r="C135" s="252" t="s">
        <v>939</v>
      </c>
      <c r="D135" s="252"/>
      <c r="E135" s="252"/>
      <c r="F135" s="273" t="s">
        <v>920</v>
      </c>
      <c r="G135" s="252"/>
      <c r="H135" s="252" t="s">
        <v>954</v>
      </c>
      <c r="I135" s="252" t="s">
        <v>916</v>
      </c>
      <c r="J135" s="252">
        <v>50</v>
      </c>
      <c r="K135" s="298"/>
    </row>
    <row r="136" spans="2:11" s="1" customFormat="1" ht="15" customHeight="1">
      <c r="B136" s="295"/>
      <c r="C136" s="252" t="s">
        <v>941</v>
      </c>
      <c r="D136" s="252"/>
      <c r="E136" s="252"/>
      <c r="F136" s="273" t="s">
        <v>920</v>
      </c>
      <c r="G136" s="252"/>
      <c r="H136" s="252" t="s">
        <v>954</v>
      </c>
      <c r="I136" s="252" t="s">
        <v>916</v>
      </c>
      <c r="J136" s="252">
        <v>50</v>
      </c>
      <c r="K136" s="298"/>
    </row>
    <row r="137" spans="2:11" s="1" customFormat="1" ht="15" customHeight="1">
      <c r="B137" s="295"/>
      <c r="C137" s="252" t="s">
        <v>942</v>
      </c>
      <c r="D137" s="252"/>
      <c r="E137" s="252"/>
      <c r="F137" s="273" t="s">
        <v>920</v>
      </c>
      <c r="G137" s="252"/>
      <c r="H137" s="252" t="s">
        <v>967</v>
      </c>
      <c r="I137" s="252" t="s">
        <v>916</v>
      </c>
      <c r="J137" s="252">
        <v>255</v>
      </c>
      <c r="K137" s="298"/>
    </row>
    <row r="138" spans="2:11" s="1" customFormat="1" ht="15" customHeight="1">
      <c r="B138" s="295"/>
      <c r="C138" s="252" t="s">
        <v>944</v>
      </c>
      <c r="D138" s="252"/>
      <c r="E138" s="252"/>
      <c r="F138" s="273" t="s">
        <v>914</v>
      </c>
      <c r="G138" s="252"/>
      <c r="H138" s="252" t="s">
        <v>968</v>
      </c>
      <c r="I138" s="252" t="s">
        <v>946</v>
      </c>
      <c r="J138" s="252"/>
      <c r="K138" s="298"/>
    </row>
    <row r="139" spans="2:11" s="1" customFormat="1" ht="15" customHeight="1">
      <c r="B139" s="295"/>
      <c r="C139" s="252" t="s">
        <v>947</v>
      </c>
      <c r="D139" s="252"/>
      <c r="E139" s="252"/>
      <c r="F139" s="273" t="s">
        <v>914</v>
      </c>
      <c r="G139" s="252"/>
      <c r="H139" s="252" t="s">
        <v>969</v>
      </c>
      <c r="I139" s="252" t="s">
        <v>949</v>
      </c>
      <c r="J139" s="252"/>
      <c r="K139" s="298"/>
    </row>
    <row r="140" spans="2:11" s="1" customFormat="1" ht="15" customHeight="1">
      <c r="B140" s="295"/>
      <c r="C140" s="252" t="s">
        <v>950</v>
      </c>
      <c r="D140" s="252"/>
      <c r="E140" s="252"/>
      <c r="F140" s="273" t="s">
        <v>914</v>
      </c>
      <c r="G140" s="252"/>
      <c r="H140" s="252" t="s">
        <v>950</v>
      </c>
      <c r="I140" s="252" t="s">
        <v>949</v>
      </c>
      <c r="J140" s="252"/>
      <c r="K140" s="298"/>
    </row>
    <row r="141" spans="2:11" s="1" customFormat="1" ht="15" customHeight="1">
      <c r="B141" s="295"/>
      <c r="C141" s="252" t="s">
        <v>42</v>
      </c>
      <c r="D141" s="252"/>
      <c r="E141" s="252"/>
      <c r="F141" s="273" t="s">
        <v>914</v>
      </c>
      <c r="G141" s="252"/>
      <c r="H141" s="252" t="s">
        <v>970</v>
      </c>
      <c r="I141" s="252" t="s">
        <v>949</v>
      </c>
      <c r="J141" s="252"/>
      <c r="K141" s="298"/>
    </row>
    <row r="142" spans="2:11" s="1" customFormat="1" ht="15" customHeight="1">
      <c r="B142" s="295"/>
      <c r="C142" s="252" t="s">
        <v>971</v>
      </c>
      <c r="D142" s="252"/>
      <c r="E142" s="252"/>
      <c r="F142" s="273" t="s">
        <v>914</v>
      </c>
      <c r="G142" s="252"/>
      <c r="H142" s="252" t="s">
        <v>972</v>
      </c>
      <c r="I142" s="252" t="s">
        <v>949</v>
      </c>
      <c r="J142" s="252"/>
      <c r="K142" s="298"/>
    </row>
    <row r="143" spans="2:11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pans="2:11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pans="2:11" s="1" customFormat="1" ht="18.75" customHeight="1"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</row>
    <row r="146" spans="2:11" s="1" customFormat="1" ht="7.5" customHeight="1">
      <c r="B146" s="260"/>
      <c r="C146" s="261"/>
      <c r="D146" s="261"/>
      <c r="E146" s="261"/>
      <c r="F146" s="261"/>
      <c r="G146" s="261"/>
      <c r="H146" s="261"/>
      <c r="I146" s="261"/>
      <c r="J146" s="261"/>
      <c r="K146" s="262"/>
    </row>
    <row r="147" spans="2:11" s="1" customFormat="1" ht="45" customHeight="1">
      <c r="B147" s="263"/>
      <c r="C147" s="375" t="s">
        <v>973</v>
      </c>
      <c r="D147" s="375"/>
      <c r="E147" s="375"/>
      <c r="F147" s="375"/>
      <c r="G147" s="375"/>
      <c r="H147" s="375"/>
      <c r="I147" s="375"/>
      <c r="J147" s="375"/>
      <c r="K147" s="264"/>
    </row>
    <row r="148" spans="2:11" s="1" customFormat="1" ht="17.25" customHeight="1">
      <c r="B148" s="263"/>
      <c r="C148" s="265" t="s">
        <v>908</v>
      </c>
      <c r="D148" s="265"/>
      <c r="E148" s="265"/>
      <c r="F148" s="265" t="s">
        <v>909</v>
      </c>
      <c r="G148" s="266"/>
      <c r="H148" s="265" t="s">
        <v>58</v>
      </c>
      <c r="I148" s="265" t="s">
        <v>61</v>
      </c>
      <c r="J148" s="265" t="s">
        <v>910</v>
      </c>
      <c r="K148" s="264"/>
    </row>
    <row r="149" spans="2:11" s="1" customFormat="1" ht="17.25" customHeight="1">
      <c r="B149" s="263"/>
      <c r="C149" s="267" t="s">
        <v>911</v>
      </c>
      <c r="D149" s="267"/>
      <c r="E149" s="267"/>
      <c r="F149" s="268" t="s">
        <v>912</v>
      </c>
      <c r="G149" s="269"/>
      <c r="H149" s="267"/>
      <c r="I149" s="267"/>
      <c r="J149" s="267" t="s">
        <v>913</v>
      </c>
      <c r="K149" s="264"/>
    </row>
    <row r="150" spans="2:11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pans="2:11" s="1" customFormat="1" ht="15" customHeight="1">
      <c r="B151" s="275"/>
      <c r="C151" s="302" t="s">
        <v>917</v>
      </c>
      <c r="D151" s="252"/>
      <c r="E151" s="252"/>
      <c r="F151" s="303" t="s">
        <v>914</v>
      </c>
      <c r="G151" s="252"/>
      <c r="H151" s="302" t="s">
        <v>954</v>
      </c>
      <c r="I151" s="302" t="s">
        <v>916</v>
      </c>
      <c r="J151" s="302">
        <v>120</v>
      </c>
      <c r="K151" s="298"/>
    </row>
    <row r="152" spans="2:11" s="1" customFormat="1" ht="15" customHeight="1">
      <c r="B152" s="275"/>
      <c r="C152" s="302" t="s">
        <v>963</v>
      </c>
      <c r="D152" s="252"/>
      <c r="E152" s="252"/>
      <c r="F152" s="303" t="s">
        <v>914</v>
      </c>
      <c r="G152" s="252"/>
      <c r="H152" s="302" t="s">
        <v>974</v>
      </c>
      <c r="I152" s="302" t="s">
        <v>916</v>
      </c>
      <c r="J152" s="302" t="s">
        <v>965</v>
      </c>
      <c r="K152" s="298"/>
    </row>
    <row r="153" spans="2:11" s="1" customFormat="1" ht="15" customHeight="1">
      <c r="B153" s="275"/>
      <c r="C153" s="302" t="s">
        <v>89</v>
      </c>
      <c r="D153" s="252"/>
      <c r="E153" s="252"/>
      <c r="F153" s="303" t="s">
        <v>914</v>
      </c>
      <c r="G153" s="252"/>
      <c r="H153" s="302" t="s">
        <v>975</v>
      </c>
      <c r="I153" s="302" t="s">
        <v>916</v>
      </c>
      <c r="J153" s="302" t="s">
        <v>965</v>
      </c>
      <c r="K153" s="298"/>
    </row>
    <row r="154" spans="2:11" s="1" customFormat="1" ht="15" customHeight="1">
      <c r="B154" s="275"/>
      <c r="C154" s="302" t="s">
        <v>919</v>
      </c>
      <c r="D154" s="252"/>
      <c r="E154" s="252"/>
      <c r="F154" s="303" t="s">
        <v>920</v>
      </c>
      <c r="G154" s="252"/>
      <c r="H154" s="302" t="s">
        <v>954</v>
      </c>
      <c r="I154" s="302" t="s">
        <v>916</v>
      </c>
      <c r="J154" s="302">
        <v>50</v>
      </c>
      <c r="K154" s="298"/>
    </row>
    <row r="155" spans="2:11" s="1" customFormat="1" ht="15" customHeight="1">
      <c r="B155" s="275"/>
      <c r="C155" s="302" t="s">
        <v>922</v>
      </c>
      <c r="D155" s="252"/>
      <c r="E155" s="252"/>
      <c r="F155" s="303" t="s">
        <v>914</v>
      </c>
      <c r="G155" s="252"/>
      <c r="H155" s="302" t="s">
        <v>954</v>
      </c>
      <c r="I155" s="302" t="s">
        <v>924</v>
      </c>
      <c r="J155" s="302"/>
      <c r="K155" s="298"/>
    </row>
    <row r="156" spans="2:11" s="1" customFormat="1" ht="15" customHeight="1">
      <c r="B156" s="275"/>
      <c r="C156" s="302" t="s">
        <v>933</v>
      </c>
      <c r="D156" s="252"/>
      <c r="E156" s="252"/>
      <c r="F156" s="303" t="s">
        <v>920</v>
      </c>
      <c r="G156" s="252"/>
      <c r="H156" s="302" t="s">
        <v>954</v>
      </c>
      <c r="I156" s="302" t="s">
        <v>916</v>
      </c>
      <c r="J156" s="302">
        <v>50</v>
      </c>
      <c r="K156" s="298"/>
    </row>
    <row r="157" spans="2:11" s="1" customFormat="1" ht="15" customHeight="1">
      <c r="B157" s="275"/>
      <c r="C157" s="302" t="s">
        <v>941</v>
      </c>
      <c r="D157" s="252"/>
      <c r="E157" s="252"/>
      <c r="F157" s="303" t="s">
        <v>920</v>
      </c>
      <c r="G157" s="252"/>
      <c r="H157" s="302" t="s">
        <v>954</v>
      </c>
      <c r="I157" s="302" t="s">
        <v>916</v>
      </c>
      <c r="J157" s="302">
        <v>50</v>
      </c>
      <c r="K157" s="298"/>
    </row>
    <row r="158" spans="2:11" s="1" customFormat="1" ht="15" customHeight="1">
      <c r="B158" s="275"/>
      <c r="C158" s="302" t="s">
        <v>939</v>
      </c>
      <c r="D158" s="252"/>
      <c r="E158" s="252"/>
      <c r="F158" s="303" t="s">
        <v>920</v>
      </c>
      <c r="G158" s="252"/>
      <c r="H158" s="302" t="s">
        <v>954</v>
      </c>
      <c r="I158" s="302" t="s">
        <v>916</v>
      </c>
      <c r="J158" s="302">
        <v>50</v>
      </c>
      <c r="K158" s="298"/>
    </row>
    <row r="159" spans="2:11" s="1" customFormat="1" ht="15" customHeight="1">
      <c r="B159" s="275"/>
      <c r="C159" s="302" t="s">
        <v>97</v>
      </c>
      <c r="D159" s="252"/>
      <c r="E159" s="252"/>
      <c r="F159" s="303" t="s">
        <v>914</v>
      </c>
      <c r="G159" s="252"/>
      <c r="H159" s="302" t="s">
        <v>976</v>
      </c>
      <c r="I159" s="302" t="s">
        <v>916</v>
      </c>
      <c r="J159" s="302" t="s">
        <v>977</v>
      </c>
      <c r="K159" s="298"/>
    </row>
    <row r="160" spans="2:11" s="1" customFormat="1" ht="15" customHeight="1">
      <c r="B160" s="275"/>
      <c r="C160" s="302" t="s">
        <v>978</v>
      </c>
      <c r="D160" s="252"/>
      <c r="E160" s="252"/>
      <c r="F160" s="303" t="s">
        <v>914</v>
      </c>
      <c r="G160" s="252"/>
      <c r="H160" s="302" t="s">
        <v>979</v>
      </c>
      <c r="I160" s="302" t="s">
        <v>949</v>
      </c>
      <c r="J160" s="302"/>
      <c r="K160" s="298"/>
    </row>
    <row r="161" spans="2:1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pans="2:11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pans="2:11" s="1" customFormat="1" ht="18.75" customHeight="1"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</row>
    <row r="164" spans="2:11" s="1" customFormat="1" ht="7.5" customHeight="1">
      <c r="B164" s="241"/>
      <c r="C164" s="242"/>
      <c r="D164" s="242"/>
      <c r="E164" s="242"/>
      <c r="F164" s="242"/>
      <c r="G164" s="242"/>
      <c r="H164" s="242"/>
      <c r="I164" s="242"/>
      <c r="J164" s="242"/>
      <c r="K164" s="243"/>
    </row>
    <row r="165" spans="2:11" s="1" customFormat="1" ht="45" customHeight="1">
      <c r="B165" s="244"/>
      <c r="C165" s="376" t="s">
        <v>980</v>
      </c>
      <c r="D165" s="376"/>
      <c r="E165" s="376"/>
      <c r="F165" s="376"/>
      <c r="G165" s="376"/>
      <c r="H165" s="376"/>
      <c r="I165" s="376"/>
      <c r="J165" s="376"/>
      <c r="K165" s="245"/>
    </row>
    <row r="166" spans="2:11" s="1" customFormat="1" ht="17.25" customHeight="1">
      <c r="B166" s="244"/>
      <c r="C166" s="265" t="s">
        <v>908</v>
      </c>
      <c r="D166" s="265"/>
      <c r="E166" s="265"/>
      <c r="F166" s="265" t="s">
        <v>909</v>
      </c>
      <c r="G166" s="307"/>
      <c r="H166" s="308" t="s">
        <v>58</v>
      </c>
      <c r="I166" s="308" t="s">
        <v>61</v>
      </c>
      <c r="J166" s="265" t="s">
        <v>910</v>
      </c>
      <c r="K166" s="245"/>
    </row>
    <row r="167" spans="2:11" s="1" customFormat="1" ht="17.25" customHeight="1">
      <c r="B167" s="246"/>
      <c r="C167" s="267" t="s">
        <v>911</v>
      </c>
      <c r="D167" s="267"/>
      <c r="E167" s="267"/>
      <c r="F167" s="268" t="s">
        <v>912</v>
      </c>
      <c r="G167" s="309"/>
      <c r="H167" s="310"/>
      <c r="I167" s="310"/>
      <c r="J167" s="267" t="s">
        <v>913</v>
      </c>
      <c r="K167" s="247"/>
    </row>
    <row r="168" spans="2:11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pans="2:11" s="1" customFormat="1" ht="15" customHeight="1">
      <c r="B169" s="275"/>
      <c r="C169" s="252" t="s">
        <v>917</v>
      </c>
      <c r="D169" s="252"/>
      <c r="E169" s="252"/>
      <c r="F169" s="273" t="s">
        <v>914</v>
      </c>
      <c r="G169" s="252"/>
      <c r="H169" s="252" t="s">
        <v>954</v>
      </c>
      <c r="I169" s="252" t="s">
        <v>916</v>
      </c>
      <c r="J169" s="252">
        <v>120</v>
      </c>
      <c r="K169" s="298"/>
    </row>
    <row r="170" spans="2:11" s="1" customFormat="1" ht="15" customHeight="1">
      <c r="B170" s="275"/>
      <c r="C170" s="252" t="s">
        <v>963</v>
      </c>
      <c r="D170" s="252"/>
      <c r="E170" s="252"/>
      <c r="F170" s="273" t="s">
        <v>914</v>
      </c>
      <c r="G170" s="252"/>
      <c r="H170" s="252" t="s">
        <v>964</v>
      </c>
      <c r="I170" s="252" t="s">
        <v>916</v>
      </c>
      <c r="J170" s="252" t="s">
        <v>965</v>
      </c>
      <c r="K170" s="298"/>
    </row>
    <row r="171" spans="2:11" s="1" customFormat="1" ht="15" customHeight="1">
      <c r="B171" s="275"/>
      <c r="C171" s="252" t="s">
        <v>89</v>
      </c>
      <c r="D171" s="252"/>
      <c r="E171" s="252"/>
      <c r="F171" s="273" t="s">
        <v>914</v>
      </c>
      <c r="G171" s="252"/>
      <c r="H171" s="252" t="s">
        <v>981</v>
      </c>
      <c r="I171" s="252" t="s">
        <v>916</v>
      </c>
      <c r="J171" s="252" t="s">
        <v>965</v>
      </c>
      <c r="K171" s="298"/>
    </row>
    <row r="172" spans="2:11" s="1" customFormat="1" ht="15" customHeight="1">
      <c r="B172" s="275"/>
      <c r="C172" s="252" t="s">
        <v>919</v>
      </c>
      <c r="D172" s="252"/>
      <c r="E172" s="252"/>
      <c r="F172" s="273" t="s">
        <v>920</v>
      </c>
      <c r="G172" s="252"/>
      <c r="H172" s="252" t="s">
        <v>981</v>
      </c>
      <c r="I172" s="252" t="s">
        <v>916</v>
      </c>
      <c r="J172" s="252">
        <v>50</v>
      </c>
      <c r="K172" s="298"/>
    </row>
    <row r="173" spans="2:11" s="1" customFormat="1" ht="15" customHeight="1">
      <c r="B173" s="275"/>
      <c r="C173" s="252" t="s">
        <v>922</v>
      </c>
      <c r="D173" s="252"/>
      <c r="E173" s="252"/>
      <c r="F173" s="273" t="s">
        <v>914</v>
      </c>
      <c r="G173" s="252"/>
      <c r="H173" s="252" t="s">
        <v>981</v>
      </c>
      <c r="I173" s="252" t="s">
        <v>924</v>
      </c>
      <c r="J173" s="252"/>
      <c r="K173" s="298"/>
    </row>
    <row r="174" spans="2:11" s="1" customFormat="1" ht="15" customHeight="1">
      <c r="B174" s="275"/>
      <c r="C174" s="252" t="s">
        <v>933</v>
      </c>
      <c r="D174" s="252"/>
      <c r="E174" s="252"/>
      <c r="F174" s="273" t="s">
        <v>920</v>
      </c>
      <c r="G174" s="252"/>
      <c r="H174" s="252" t="s">
        <v>981</v>
      </c>
      <c r="I174" s="252" t="s">
        <v>916</v>
      </c>
      <c r="J174" s="252">
        <v>50</v>
      </c>
      <c r="K174" s="298"/>
    </row>
    <row r="175" spans="2:11" s="1" customFormat="1" ht="15" customHeight="1">
      <c r="B175" s="275"/>
      <c r="C175" s="252" t="s">
        <v>941</v>
      </c>
      <c r="D175" s="252"/>
      <c r="E175" s="252"/>
      <c r="F175" s="273" t="s">
        <v>920</v>
      </c>
      <c r="G175" s="252"/>
      <c r="H175" s="252" t="s">
        <v>981</v>
      </c>
      <c r="I175" s="252" t="s">
        <v>916</v>
      </c>
      <c r="J175" s="252">
        <v>50</v>
      </c>
      <c r="K175" s="298"/>
    </row>
    <row r="176" spans="2:11" s="1" customFormat="1" ht="15" customHeight="1">
      <c r="B176" s="275"/>
      <c r="C176" s="252" t="s">
        <v>939</v>
      </c>
      <c r="D176" s="252"/>
      <c r="E176" s="252"/>
      <c r="F176" s="273" t="s">
        <v>920</v>
      </c>
      <c r="G176" s="252"/>
      <c r="H176" s="252" t="s">
        <v>981</v>
      </c>
      <c r="I176" s="252" t="s">
        <v>916</v>
      </c>
      <c r="J176" s="252">
        <v>50</v>
      </c>
      <c r="K176" s="298"/>
    </row>
    <row r="177" spans="2:11" s="1" customFormat="1" ht="15" customHeight="1">
      <c r="B177" s="275"/>
      <c r="C177" s="252" t="s">
        <v>118</v>
      </c>
      <c r="D177" s="252"/>
      <c r="E177" s="252"/>
      <c r="F177" s="273" t="s">
        <v>914</v>
      </c>
      <c r="G177" s="252"/>
      <c r="H177" s="252" t="s">
        <v>982</v>
      </c>
      <c r="I177" s="252" t="s">
        <v>983</v>
      </c>
      <c r="J177" s="252"/>
      <c r="K177" s="298"/>
    </row>
    <row r="178" spans="2:11" s="1" customFormat="1" ht="15" customHeight="1">
      <c r="B178" s="275"/>
      <c r="C178" s="252" t="s">
        <v>61</v>
      </c>
      <c r="D178" s="252"/>
      <c r="E178" s="252"/>
      <c r="F178" s="273" t="s">
        <v>914</v>
      </c>
      <c r="G178" s="252"/>
      <c r="H178" s="252" t="s">
        <v>984</v>
      </c>
      <c r="I178" s="252" t="s">
        <v>985</v>
      </c>
      <c r="J178" s="252">
        <v>1</v>
      </c>
      <c r="K178" s="298"/>
    </row>
    <row r="179" spans="2:11" s="1" customFormat="1" ht="15" customHeight="1">
      <c r="B179" s="275"/>
      <c r="C179" s="252" t="s">
        <v>57</v>
      </c>
      <c r="D179" s="252"/>
      <c r="E179" s="252"/>
      <c r="F179" s="273" t="s">
        <v>914</v>
      </c>
      <c r="G179" s="252"/>
      <c r="H179" s="252" t="s">
        <v>986</v>
      </c>
      <c r="I179" s="252" t="s">
        <v>916</v>
      </c>
      <c r="J179" s="252">
        <v>20</v>
      </c>
      <c r="K179" s="298"/>
    </row>
    <row r="180" spans="2:11" s="1" customFormat="1" ht="15" customHeight="1">
      <c r="B180" s="275"/>
      <c r="C180" s="252" t="s">
        <v>58</v>
      </c>
      <c r="D180" s="252"/>
      <c r="E180" s="252"/>
      <c r="F180" s="273" t="s">
        <v>914</v>
      </c>
      <c r="G180" s="252"/>
      <c r="H180" s="252" t="s">
        <v>987</v>
      </c>
      <c r="I180" s="252" t="s">
        <v>916</v>
      </c>
      <c r="J180" s="252">
        <v>255</v>
      </c>
      <c r="K180" s="298"/>
    </row>
    <row r="181" spans="2:11" s="1" customFormat="1" ht="15" customHeight="1">
      <c r="B181" s="275"/>
      <c r="C181" s="252" t="s">
        <v>119</v>
      </c>
      <c r="D181" s="252"/>
      <c r="E181" s="252"/>
      <c r="F181" s="273" t="s">
        <v>914</v>
      </c>
      <c r="G181" s="252"/>
      <c r="H181" s="252" t="s">
        <v>878</v>
      </c>
      <c r="I181" s="252" t="s">
        <v>916</v>
      </c>
      <c r="J181" s="252">
        <v>10</v>
      </c>
      <c r="K181" s="298"/>
    </row>
    <row r="182" spans="2:11" s="1" customFormat="1" ht="15" customHeight="1">
      <c r="B182" s="275"/>
      <c r="C182" s="252" t="s">
        <v>120</v>
      </c>
      <c r="D182" s="252"/>
      <c r="E182" s="252"/>
      <c r="F182" s="273" t="s">
        <v>914</v>
      </c>
      <c r="G182" s="252"/>
      <c r="H182" s="252" t="s">
        <v>988</v>
      </c>
      <c r="I182" s="252" t="s">
        <v>949</v>
      </c>
      <c r="J182" s="252"/>
      <c r="K182" s="298"/>
    </row>
    <row r="183" spans="2:11" s="1" customFormat="1" ht="15" customHeight="1">
      <c r="B183" s="275"/>
      <c r="C183" s="252" t="s">
        <v>989</v>
      </c>
      <c r="D183" s="252"/>
      <c r="E183" s="252"/>
      <c r="F183" s="273" t="s">
        <v>914</v>
      </c>
      <c r="G183" s="252"/>
      <c r="H183" s="252" t="s">
        <v>990</v>
      </c>
      <c r="I183" s="252" t="s">
        <v>949</v>
      </c>
      <c r="J183" s="252"/>
      <c r="K183" s="298"/>
    </row>
    <row r="184" spans="2:11" s="1" customFormat="1" ht="15" customHeight="1">
      <c r="B184" s="275"/>
      <c r="C184" s="252" t="s">
        <v>978</v>
      </c>
      <c r="D184" s="252"/>
      <c r="E184" s="252"/>
      <c r="F184" s="273" t="s">
        <v>914</v>
      </c>
      <c r="G184" s="252"/>
      <c r="H184" s="252" t="s">
        <v>991</v>
      </c>
      <c r="I184" s="252" t="s">
        <v>949</v>
      </c>
      <c r="J184" s="252"/>
      <c r="K184" s="298"/>
    </row>
    <row r="185" spans="2:11" s="1" customFormat="1" ht="15" customHeight="1">
      <c r="B185" s="275"/>
      <c r="C185" s="252" t="s">
        <v>122</v>
      </c>
      <c r="D185" s="252"/>
      <c r="E185" s="252"/>
      <c r="F185" s="273" t="s">
        <v>920</v>
      </c>
      <c r="G185" s="252"/>
      <c r="H185" s="252" t="s">
        <v>992</v>
      </c>
      <c r="I185" s="252" t="s">
        <v>916</v>
      </c>
      <c r="J185" s="252">
        <v>50</v>
      </c>
      <c r="K185" s="298"/>
    </row>
    <row r="186" spans="2:11" s="1" customFormat="1" ht="15" customHeight="1">
      <c r="B186" s="275"/>
      <c r="C186" s="252" t="s">
        <v>993</v>
      </c>
      <c r="D186" s="252"/>
      <c r="E186" s="252"/>
      <c r="F186" s="273" t="s">
        <v>920</v>
      </c>
      <c r="G186" s="252"/>
      <c r="H186" s="252" t="s">
        <v>994</v>
      </c>
      <c r="I186" s="252" t="s">
        <v>995</v>
      </c>
      <c r="J186" s="252"/>
      <c r="K186" s="298"/>
    </row>
    <row r="187" spans="2:11" s="1" customFormat="1" ht="15" customHeight="1">
      <c r="B187" s="275"/>
      <c r="C187" s="252" t="s">
        <v>996</v>
      </c>
      <c r="D187" s="252"/>
      <c r="E187" s="252"/>
      <c r="F187" s="273" t="s">
        <v>920</v>
      </c>
      <c r="G187" s="252"/>
      <c r="H187" s="252" t="s">
        <v>997</v>
      </c>
      <c r="I187" s="252" t="s">
        <v>995</v>
      </c>
      <c r="J187" s="252"/>
      <c r="K187" s="298"/>
    </row>
    <row r="188" spans="2:11" s="1" customFormat="1" ht="15" customHeight="1">
      <c r="B188" s="275"/>
      <c r="C188" s="252" t="s">
        <v>998</v>
      </c>
      <c r="D188" s="252"/>
      <c r="E188" s="252"/>
      <c r="F188" s="273" t="s">
        <v>920</v>
      </c>
      <c r="G188" s="252"/>
      <c r="H188" s="252" t="s">
        <v>999</v>
      </c>
      <c r="I188" s="252" t="s">
        <v>995</v>
      </c>
      <c r="J188" s="252"/>
      <c r="K188" s="298"/>
    </row>
    <row r="189" spans="2:11" s="1" customFormat="1" ht="15" customHeight="1">
      <c r="B189" s="275"/>
      <c r="C189" s="311" t="s">
        <v>1000</v>
      </c>
      <c r="D189" s="252"/>
      <c r="E189" s="252"/>
      <c r="F189" s="273" t="s">
        <v>920</v>
      </c>
      <c r="G189" s="252"/>
      <c r="H189" s="252" t="s">
        <v>1001</v>
      </c>
      <c r="I189" s="252" t="s">
        <v>1002</v>
      </c>
      <c r="J189" s="312" t="s">
        <v>1003</v>
      </c>
      <c r="K189" s="298"/>
    </row>
    <row r="190" spans="2:11" s="1" customFormat="1" ht="15" customHeight="1">
      <c r="B190" s="275"/>
      <c r="C190" s="311" t="s">
        <v>46</v>
      </c>
      <c r="D190" s="252"/>
      <c r="E190" s="252"/>
      <c r="F190" s="273" t="s">
        <v>914</v>
      </c>
      <c r="G190" s="252"/>
      <c r="H190" s="249" t="s">
        <v>1004</v>
      </c>
      <c r="I190" s="252" t="s">
        <v>1005</v>
      </c>
      <c r="J190" s="252"/>
      <c r="K190" s="298"/>
    </row>
    <row r="191" spans="2:11" s="1" customFormat="1" ht="15" customHeight="1">
      <c r="B191" s="275"/>
      <c r="C191" s="311" t="s">
        <v>1006</v>
      </c>
      <c r="D191" s="252"/>
      <c r="E191" s="252"/>
      <c r="F191" s="273" t="s">
        <v>914</v>
      </c>
      <c r="G191" s="252"/>
      <c r="H191" s="252" t="s">
        <v>1007</v>
      </c>
      <c r="I191" s="252" t="s">
        <v>949</v>
      </c>
      <c r="J191" s="252"/>
      <c r="K191" s="298"/>
    </row>
    <row r="192" spans="2:11" s="1" customFormat="1" ht="15" customHeight="1">
      <c r="B192" s="275"/>
      <c r="C192" s="311" t="s">
        <v>1008</v>
      </c>
      <c r="D192" s="252"/>
      <c r="E192" s="252"/>
      <c r="F192" s="273" t="s">
        <v>914</v>
      </c>
      <c r="G192" s="252"/>
      <c r="H192" s="252" t="s">
        <v>1009</v>
      </c>
      <c r="I192" s="252" t="s">
        <v>949</v>
      </c>
      <c r="J192" s="252"/>
      <c r="K192" s="298"/>
    </row>
    <row r="193" spans="2:11" s="1" customFormat="1" ht="15" customHeight="1">
      <c r="B193" s="275"/>
      <c r="C193" s="311" t="s">
        <v>1010</v>
      </c>
      <c r="D193" s="252"/>
      <c r="E193" s="252"/>
      <c r="F193" s="273" t="s">
        <v>920</v>
      </c>
      <c r="G193" s="252"/>
      <c r="H193" s="252" t="s">
        <v>1011</v>
      </c>
      <c r="I193" s="252" t="s">
        <v>949</v>
      </c>
      <c r="J193" s="252"/>
      <c r="K193" s="298"/>
    </row>
    <row r="194" spans="2:11" s="1" customFormat="1" ht="15" customHeight="1">
      <c r="B194" s="304"/>
      <c r="C194" s="313"/>
      <c r="D194" s="284"/>
      <c r="E194" s="284"/>
      <c r="F194" s="284"/>
      <c r="G194" s="284"/>
      <c r="H194" s="284"/>
      <c r="I194" s="284"/>
      <c r="J194" s="284"/>
      <c r="K194" s="305"/>
    </row>
    <row r="195" spans="2:11" s="1" customFormat="1" ht="18.75" customHeight="1">
      <c r="B195" s="286"/>
      <c r="C195" s="296"/>
      <c r="D195" s="296"/>
      <c r="E195" s="296"/>
      <c r="F195" s="306"/>
      <c r="G195" s="296"/>
      <c r="H195" s="296"/>
      <c r="I195" s="296"/>
      <c r="J195" s="296"/>
      <c r="K195" s="286"/>
    </row>
    <row r="196" spans="2:11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pans="2:11" s="1" customFormat="1" ht="18.75" customHeight="1"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</row>
    <row r="198" spans="2:11" s="1" customFormat="1" ht="13.5">
      <c r="B198" s="241"/>
      <c r="C198" s="242"/>
      <c r="D198" s="242"/>
      <c r="E198" s="242"/>
      <c r="F198" s="242"/>
      <c r="G198" s="242"/>
      <c r="H198" s="242"/>
      <c r="I198" s="242"/>
      <c r="J198" s="242"/>
      <c r="K198" s="243"/>
    </row>
    <row r="199" spans="2:11" s="1" customFormat="1" ht="21">
      <c r="B199" s="244"/>
      <c r="C199" s="376" t="s">
        <v>1012</v>
      </c>
      <c r="D199" s="376"/>
      <c r="E199" s="376"/>
      <c r="F199" s="376"/>
      <c r="G199" s="376"/>
      <c r="H199" s="376"/>
      <c r="I199" s="376"/>
      <c r="J199" s="376"/>
      <c r="K199" s="245"/>
    </row>
    <row r="200" spans="2:11" s="1" customFormat="1" ht="25.5" customHeight="1">
      <c r="B200" s="244"/>
      <c r="C200" s="314" t="s">
        <v>1013</v>
      </c>
      <c r="D200" s="314"/>
      <c r="E200" s="314"/>
      <c r="F200" s="314" t="s">
        <v>1014</v>
      </c>
      <c r="G200" s="315"/>
      <c r="H200" s="377" t="s">
        <v>1015</v>
      </c>
      <c r="I200" s="377"/>
      <c r="J200" s="377"/>
      <c r="K200" s="245"/>
    </row>
    <row r="201" spans="2:11" s="1" customFormat="1" ht="5.25" customHeight="1">
      <c r="B201" s="275"/>
      <c r="C201" s="270"/>
      <c r="D201" s="270"/>
      <c r="E201" s="270"/>
      <c r="F201" s="270"/>
      <c r="G201" s="296"/>
      <c r="H201" s="270"/>
      <c r="I201" s="270"/>
      <c r="J201" s="270"/>
      <c r="K201" s="298"/>
    </row>
    <row r="202" spans="2:11" s="1" customFormat="1" ht="15" customHeight="1">
      <c r="B202" s="275"/>
      <c r="C202" s="252" t="s">
        <v>1005</v>
      </c>
      <c r="D202" s="252"/>
      <c r="E202" s="252"/>
      <c r="F202" s="273" t="s">
        <v>47</v>
      </c>
      <c r="G202" s="252"/>
      <c r="H202" s="378" t="s">
        <v>1016</v>
      </c>
      <c r="I202" s="378"/>
      <c r="J202" s="378"/>
      <c r="K202" s="298"/>
    </row>
    <row r="203" spans="2:11" s="1" customFormat="1" ht="15" customHeight="1">
      <c r="B203" s="275"/>
      <c r="C203" s="252"/>
      <c r="D203" s="252"/>
      <c r="E203" s="252"/>
      <c r="F203" s="273" t="s">
        <v>48</v>
      </c>
      <c r="G203" s="252"/>
      <c r="H203" s="378" t="s">
        <v>1017</v>
      </c>
      <c r="I203" s="378"/>
      <c r="J203" s="378"/>
      <c r="K203" s="298"/>
    </row>
    <row r="204" spans="2:11" s="1" customFormat="1" ht="15" customHeight="1">
      <c r="B204" s="275"/>
      <c r="C204" s="252"/>
      <c r="D204" s="252"/>
      <c r="E204" s="252"/>
      <c r="F204" s="273" t="s">
        <v>51</v>
      </c>
      <c r="G204" s="252"/>
      <c r="H204" s="378" t="s">
        <v>1018</v>
      </c>
      <c r="I204" s="378"/>
      <c r="J204" s="378"/>
      <c r="K204" s="298"/>
    </row>
    <row r="205" spans="2:11" s="1" customFormat="1" ht="15" customHeight="1">
      <c r="B205" s="275"/>
      <c r="C205" s="252"/>
      <c r="D205" s="252"/>
      <c r="E205" s="252"/>
      <c r="F205" s="273" t="s">
        <v>49</v>
      </c>
      <c r="G205" s="252"/>
      <c r="H205" s="378" t="s">
        <v>1019</v>
      </c>
      <c r="I205" s="378"/>
      <c r="J205" s="378"/>
      <c r="K205" s="298"/>
    </row>
    <row r="206" spans="2:11" s="1" customFormat="1" ht="15" customHeight="1">
      <c r="B206" s="275"/>
      <c r="C206" s="252"/>
      <c r="D206" s="252"/>
      <c r="E206" s="252"/>
      <c r="F206" s="273" t="s">
        <v>50</v>
      </c>
      <c r="G206" s="252"/>
      <c r="H206" s="378" t="s">
        <v>1020</v>
      </c>
      <c r="I206" s="378"/>
      <c r="J206" s="378"/>
      <c r="K206" s="298"/>
    </row>
    <row r="207" spans="2:11" s="1" customFormat="1" ht="15" customHeight="1">
      <c r="B207" s="275"/>
      <c r="C207" s="252"/>
      <c r="D207" s="252"/>
      <c r="E207" s="252"/>
      <c r="F207" s="273"/>
      <c r="G207" s="252"/>
      <c r="H207" s="252"/>
      <c r="I207" s="252"/>
      <c r="J207" s="252"/>
      <c r="K207" s="298"/>
    </row>
    <row r="208" spans="2:11" s="1" customFormat="1" ht="15" customHeight="1">
      <c r="B208" s="275"/>
      <c r="C208" s="252" t="s">
        <v>961</v>
      </c>
      <c r="D208" s="252"/>
      <c r="E208" s="252"/>
      <c r="F208" s="273" t="s">
        <v>82</v>
      </c>
      <c r="G208" s="252"/>
      <c r="H208" s="378" t="s">
        <v>1021</v>
      </c>
      <c r="I208" s="378"/>
      <c r="J208" s="378"/>
      <c r="K208" s="298"/>
    </row>
    <row r="209" spans="2:11" s="1" customFormat="1" ht="15" customHeight="1">
      <c r="B209" s="275"/>
      <c r="C209" s="252"/>
      <c r="D209" s="252"/>
      <c r="E209" s="252"/>
      <c r="F209" s="273" t="s">
        <v>857</v>
      </c>
      <c r="G209" s="252"/>
      <c r="H209" s="378" t="s">
        <v>858</v>
      </c>
      <c r="I209" s="378"/>
      <c r="J209" s="378"/>
      <c r="K209" s="298"/>
    </row>
    <row r="210" spans="2:11" s="1" customFormat="1" ht="15" customHeight="1">
      <c r="B210" s="275"/>
      <c r="C210" s="252"/>
      <c r="D210" s="252"/>
      <c r="E210" s="252"/>
      <c r="F210" s="273" t="s">
        <v>855</v>
      </c>
      <c r="G210" s="252"/>
      <c r="H210" s="378" t="s">
        <v>1022</v>
      </c>
      <c r="I210" s="378"/>
      <c r="J210" s="378"/>
      <c r="K210" s="298"/>
    </row>
    <row r="211" spans="2:11" s="1" customFormat="1" ht="15" customHeight="1">
      <c r="B211" s="316"/>
      <c r="C211" s="252"/>
      <c r="D211" s="252"/>
      <c r="E211" s="252"/>
      <c r="F211" s="273" t="s">
        <v>859</v>
      </c>
      <c r="G211" s="311"/>
      <c r="H211" s="379" t="s">
        <v>860</v>
      </c>
      <c r="I211" s="379"/>
      <c r="J211" s="379"/>
      <c r="K211" s="317"/>
    </row>
    <row r="212" spans="2:11" s="1" customFormat="1" ht="15" customHeight="1">
      <c r="B212" s="316"/>
      <c r="C212" s="252"/>
      <c r="D212" s="252"/>
      <c r="E212" s="252"/>
      <c r="F212" s="273" t="s">
        <v>861</v>
      </c>
      <c r="G212" s="311"/>
      <c r="H212" s="379" t="s">
        <v>1023</v>
      </c>
      <c r="I212" s="379"/>
      <c r="J212" s="379"/>
      <c r="K212" s="317"/>
    </row>
    <row r="213" spans="2:11" s="1" customFormat="1" ht="15" customHeight="1">
      <c r="B213" s="316"/>
      <c r="C213" s="252"/>
      <c r="D213" s="252"/>
      <c r="E213" s="252"/>
      <c r="F213" s="273"/>
      <c r="G213" s="311"/>
      <c r="H213" s="302"/>
      <c r="I213" s="302"/>
      <c r="J213" s="302"/>
      <c r="K213" s="317"/>
    </row>
    <row r="214" spans="2:11" s="1" customFormat="1" ht="15" customHeight="1">
      <c r="B214" s="316"/>
      <c r="C214" s="252" t="s">
        <v>985</v>
      </c>
      <c r="D214" s="252"/>
      <c r="E214" s="252"/>
      <c r="F214" s="273">
        <v>1</v>
      </c>
      <c r="G214" s="311"/>
      <c r="H214" s="379" t="s">
        <v>1024</v>
      </c>
      <c r="I214" s="379"/>
      <c r="J214" s="379"/>
      <c r="K214" s="317"/>
    </row>
    <row r="215" spans="2:11" s="1" customFormat="1" ht="15" customHeight="1">
      <c r="B215" s="316"/>
      <c r="C215" s="252"/>
      <c r="D215" s="252"/>
      <c r="E215" s="252"/>
      <c r="F215" s="273">
        <v>2</v>
      </c>
      <c r="G215" s="311"/>
      <c r="H215" s="379" t="s">
        <v>1025</v>
      </c>
      <c r="I215" s="379"/>
      <c r="J215" s="379"/>
      <c r="K215" s="317"/>
    </row>
    <row r="216" spans="2:11" s="1" customFormat="1" ht="15" customHeight="1">
      <c r="B216" s="316"/>
      <c r="C216" s="252"/>
      <c r="D216" s="252"/>
      <c r="E216" s="252"/>
      <c r="F216" s="273">
        <v>3</v>
      </c>
      <c r="G216" s="311"/>
      <c r="H216" s="379" t="s">
        <v>1026</v>
      </c>
      <c r="I216" s="379"/>
      <c r="J216" s="379"/>
      <c r="K216" s="317"/>
    </row>
    <row r="217" spans="2:11" s="1" customFormat="1" ht="15" customHeight="1">
      <c r="B217" s="316"/>
      <c r="C217" s="252"/>
      <c r="D217" s="252"/>
      <c r="E217" s="252"/>
      <c r="F217" s="273">
        <v>4</v>
      </c>
      <c r="G217" s="311"/>
      <c r="H217" s="379" t="s">
        <v>1027</v>
      </c>
      <c r="I217" s="379"/>
      <c r="J217" s="379"/>
      <c r="K217" s="317"/>
    </row>
    <row r="218" spans="2:11" s="1" customFormat="1" ht="12.75" customHeight="1">
      <c r="B218" s="318"/>
      <c r="C218" s="319"/>
      <c r="D218" s="319"/>
      <c r="E218" s="319"/>
      <c r="F218" s="319"/>
      <c r="G218" s="319"/>
      <c r="H218" s="319"/>
      <c r="I218" s="319"/>
      <c r="J218" s="319"/>
      <c r="K218" s="320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06.2 - lávka pro pěší</vt:lpstr>
      <vt:lpstr>Pokyny pro vyplnění</vt:lpstr>
      <vt:lpstr>'Rekapitulace stavby'!Názvy_tisku</vt:lpstr>
      <vt:lpstr>'SO 06.2 - lávka pro pěší'!Názvy_tisku</vt:lpstr>
      <vt:lpstr>'Pokyny pro vyplnění'!Oblast_tisku</vt:lpstr>
      <vt:lpstr>'Rekapitulace stavby'!Oblast_tisku</vt:lpstr>
      <vt:lpstr>'SO 06.2 - lávka pro pěší'!Oblast_tisku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ZAMYKAL-PC\zamykal</dc:creator>
  <cp:lastModifiedBy>zamykal</cp:lastModifiedBy>
  <cp:lastPrinted>2023-10-24T05:33:49Z</cp:lastPrinted>
  <dcterms:created xsi:type="dcterms:W3CDTF">2023-10-24T05:31:54Z</dcterms:created>
  <dcterms:modified xsi:type="dcterms:W3CDTF">2023-10-24T05:34:14Z</dcterms:modified>
</cp:coreProperties>
</file>