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R:\Akce 2025\IROP 2\Základní školy\ZŠ Sokolovská\dodávky\ZD\"/>
    </mc:Choice>
  </mc:AlternateContent>
  <xr:revisionPtr revIDLastSave="0" documentId="13_ncr:1_{B02FA425-3B3A-4922-86D8-F1689AB9A643}" xr6:coauthVersionLast="47" xr6:coauthVersionMax="47" xr10:uidLastSave="{00000000-0000-0000-0000-000000000000}"/>
  <bookViews>
    <workbookView xWindow="-120" yWindow="-120" windowWidth="29040" windowHeight="15840" tabRatio="854" activeTab="6" xr2:uid="{00000000-000D-0000-FFFF-FFFF00000000}"/>
  </bookViews>
  <sheets>
    <sheet name="Krycí list" sheetId="1" r:id="rId1"/>
    <sheet name="Rekapitulace" sheetId="2" r:id="rId2"/>
    <sheet name="Knihovna 1. stupeň" sheetId="3" r:id="rId3"/>
    <sheet name="Učebna informatiky " sheetId="5" r:id="rId4"/>
    <sheet name="Učebna přírodopisu" sheetId="9" r:id="rId5"/>
    <sheet name="jazyky a robotika" sheetId="8" r:id="rId6"/>
    <sheet name="Cvičná kuchyň" sheetId="7" r:id="rId7"/>
    <sheet name="#Figury" sheetId="4" state="hidden" r:id="rId8"/>
  </sheets>
  <definedNames>
    <definedName name="_xlnm.Print_Titles" localSheetId="6">'Cvičná kuchyň'!$11:$13</definedName>
    <definedName name="_xlnm.Print_Titles" localSheetId="5">'jazyky a robotika'!$11:$13</definedName>
    <definedName name="_xlnm.Print_Titles" localSheetId="2">'Knihovna 1. stupeň'!$11:$13</definedName>
    <definedName name="_xlnm.Print_Titles" localSheetId="1">Rekapitulace!$11:$13</definedName>
    <definedName name="_xlnm.Print_Titles" localSheetId="3">'Učebna informatiky '!$11:$13</definedName>
    <definedName name="_xlnm.Print_Titles" localSheetId="4">'Učebna přírodopisu'!$11:$13</definedName>
    <definedName name="_xlnm.Print_Area" localSheetId="6">'Cvičná kuchyň'!$A$1:$J$26</definedName>
    <definedName name="_xlnm.Print_Area" localSheetId="5">'jazyky a robotika'!$A$1:$J$83</definedName>
    <definedName name="_xlnm.Print_Area" localSheetId="2">'Knihovna 1. stupeň'!$A$1:$J$20</definedName>
    <definedName name="_xlnm.Print_Area" localSheetId="3">'Učebna informatiky '!$A$1:$J$72</definedName>
    <definedName name="_xlnm.Print_Area" localSheetId="4">'Učebna přírodopisu'!$A$1:$J$52</definedName>
    <definedName name="Z_65E3123D_ED26_44E3_A414_09EEEF825484_.wvu.Cols" localSheetId="6" hidden="1">'Cvičná kuchyň'!#REF!,'Cvičná kuchyň'!#REF!,'Cvičná kuchyň'!#REF!</definedName>
    <definedName name="Z_65E3123D_ED26_44E3_A414_09EEEF825484_.wvu.Cols" localSheetId="5" hidden="1">'jazyky a robotika'!#REF!,'jazyky a robotika'!#REF!,'jazyky a robotika'!#REF!</definedName>
    <definedName name="Z_65E3123D_ED26_44E3_A414_09EEEF825484_.wvu.Cols" localSheetId="2" hidden="1">'Knihovna 1. stupeň'!#REF!,'Knihovna 1. stupeň'!#REF!,'Knihovna 1. stupeň'!#REF!</definedName>
    <definedName name="Z_65E3123D_ED26_44E3_A414_09EEEF825484_.wvu.Cols" localSheetId="1" hidden="1">Rekapitulace!#REF!</definedName>
    <definedName name="Z_65E3123D_ED26_44E3_A414_09EEEF825484_.wvu.Cols" localSheetId="3" hidden="1">'Učebna informatiky '!#REF!,'Učebna informatiky '!#REF!,'Učebna informatiky '!#REF!</definedName>
    <definedName name="Z_65E3123D_ED26_44E3_A414_09EEEF825484_.wvu.PrintArea" localSheetId="6" hidden="1">'Cvičná kuchyň'!$A$1:$J$26</definedName>
    <definedName name="Z_65E3123D_ED26_44E3_A414_09EEEF825484_.wvu.PrintArea" localSheetId="5" hidden="1">'jazyky a robotika'!$A$1:$J$83</definedName>
    <definedName name="Z_65E3123D_ED26_44E3_A414_09EEEF825484_.wvu.PrintArea" localSheetId="2" hidden="1">'Knihovna 1. stupeň'!$A$1:$J$20</definedName>
    <definedName name="Z_65E3123D_ED26_44E3_A414_09EEEF825484_.wvu.PrintArea" localSheetId="3" hidden="1">'Učebna informatiky '!$A$1:$J$72</definedName>
    <definedName name="Z_65E3123D_ED26_44E3_A414_09EEEF825484_.wvu.PrintTitles" localSheetId="6" hidden="1">'Cvičná kuchyň'!$11:$13</definedName>
    <definedName name="Z_65E3123D_ED26_44E3_A414_09EEEF825484_.wvu.PrintTitles" localSheetId="5" hidden="1">'jazyky a robotika'!$11:$13</definedName>
    <definedName name="Z_65E3123D_ED26_44E3_A414_09EEEF825484_.wvu.PrintTitles" localSheetId="2" hidden="1">'Knihovna 1. stupeň'!$11:$13</definedName>
    <definedName name="Z_65E3123D_ED26_44E3_A414_09EEEF825484_.wvu.PrintTitles" localSheetId="1" hidden="1">Rekapitulace!$11:$13</definedName>
    <definedName name="Z_65E3123D_ED26_44E3_A414_09EEEF825484_.wvu.PrintTitles" localSheetId="3" hidden="1">'Učebna informatiky '!$11:$13</definedName>
    <definedName name="Z_65E3123D_ED26_44E3_A414_09EEEF825484_.wvu.Rows" localSheetId="6" hidden="1">'Cvičná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definedName>
    <definedName name="Z_65E3123D_ED26_44E3_A414_09EEEF825484_.wvu.Rows" localSheetId="5" hidden="1">'jazyky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definedName>
    <definedName name="Z_65E3123D_ED26_44E3_A414_09EEEF825484_.wvu.Rows" localSheetId="2" hidden="1">'Knihovna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definedName>
    <definedName name="Z_65E3123D_ED26_44E3_A414_09EEEF825484_.wvu.Rows" localSheetId="0" hidden="1">'Krycí list'!$1:$1,'Krycí list'!$3:$3,'Krycí list'!$6:$6,'Krycí list'!$8:$8,'Krycí list'!$10:$24</definedName>
    <definedName name="Z_65E3123D_ED26_44E3_A414_09EEEF825484_.wvu.Rows" localSheetId="3" hidden="1">'Učebna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definedName>
    <definedName name="Z_82B4F4D9_5370_4303_A97E_2A49E01AF629_.wvu.Cols" localSheetId="6" hidden="1">'Cvičná kuchyň'!#REF!,'Cvičná kuchyň'!#REF!,'Cvičná kuchyň'!#REF!</definedName>
    <definedName name="Z_82B4F4D9_5370_4303_A97E_2A49E01AF629_.wvu.Cols" localSheetId="5" hidden="1">'jazyky a robotika'!#REF!,'jazyky a robotika'!#REF!,'jazyky a robotika'!#REF!</definedName>
    <definedName name="Z_82B4F4D9_5370_4303_A97E_2A49E01AF629_.wvu.Cols" localSheetId="2" hidden="1">'Knihovna 1. stupeň'!#REF!,'Knihovna 1. stupeň'!#REF!,'Knihovna 1. stupeň'!#REF!</definedName>
    <definedName name="Z_82B4F4D9_5370_4303_A97E_2A49E01AF629_.wvu.Cols" localSheetId="1" hidden="1">Rekapitulace!#REF!</definedName>
    <definedName name="Z_82B4F4D9_5370_4303_A97E_2A49E01AF629_.wvu.Cols" localSheetId="3" hidden="1">'Učebna informatiky '!#REF!,'Učebna informatiky '!#REF!,'Učebna informatiky '!#REF!</definedName>
    <definedName name="Z_82B4F4D9_5370_4303_A97E_2A49E01AF629_.wvu.PrintArea" localSheetId="6" hidden="1">'Cvičná kuchyň'!$A$1:$J$26</definedName>
    <definedName name="Z_82B4F4D9_5370_4303_A97E_2A49E01AF629_.wvu.PrintArea" localSheetId="5" hidden="1">'jazyky a robotika'!$A$1:$J$83</definedName>
    <definedName name="Z_82B4F4D9_5370_4303_A97E_2A49E01AF629_.wvu.PrintArea" localSheetId="2" hidden="1">'Knihovna 1. stupeň'!$A$1:$J$20</definedName>
    <definedName name="Z_82B4F4D9_5370_4303_A97E_2A49E01AF629_.wvu.PrintArea" localSheetId="3" hidden="1">'Učebna informatiky '!$A$1:$J$72</definedName>
    <definedName name="Z_82B4F4D9_5370_4303_A97E_2A49E01AF629_.wvu.PrintTitles" localSheetId="6" hidden="1">'Cvičná kuchyň'!$11:$13</definedName>
    <definedName name="Z_82B4F4D9_5370_4303_A97E_2A49E01AF629_.wvu.PrintTitles" localSheetId="5" hidden="1">'jazyky a robotika'!$11:$13</definedName>
    <definedName name="Z_82B4F4D9_5370_4303_A97E_2A49E01AF629_.wvu.PrintTitles" localSheetId="2" hidden="1">'Knihovna 1. stupeň'!$11:$13</definedName>
    <definedName name="Z_82B4F4D9_5370_4303_A97E_2A49E01AF629_.wvu.PrintTitles" localSheetId="1" hidden="1">Rekapitulace!$11:$13</definedName>
    <definedName name="Z_82B4F4D9_5370_4303_A97E_2A49E01AF629_.wvu.PrintTitles" localSheetId="3" hidden="1">'Učebna informatiky '!$11:$13</definedName>
    <definedName name="Z_82B4F4D9_5370_4303_A97E_2A49E01AF629_.wvu.Rows" localSheetId="6" hidden="1">'Cvičná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definedName>
    <definedName name="Z_82B4F4D9_5370_4303_A97E_2A49E01AF629_.wvu.Rows" localSheetId="5" hidden="1">'jazyky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definedName>
    <definedName name="Z_82B4F4D9_5370_4303_A97E_2A49E01AF629_.wvu.Rows" localSheetId="2" hidden="1">'Knihovna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definedName>
    <definedName name="Z_82B4F4D9_5370_4303_A97E_2A49E01AF629_.wvu.Rows" localSheetId="0" hidden="1">'Krycí list'!$1:$1,'Krycí list'!$3:$3,'Krycí list'!$6:$6,'Krycí list'!$8:$8,'Krycí list'!$10:$24</definedName>
    <definedName name="Z_82B4F4D9_5370_4303_A97E_2A49E01AF629_.wvu.Rows" localSheetId="3" hidden="1">'Učebna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definedName>
    <definedName name="Z_D6CFA044_0C8C_4ECE_96A2_AFF3DD5E0425_.wvu.Cols" localSheetId="6" hidden="1">'Cvičná kuchyň'!#REF!,'Cvičná kuchyň'!#REF!,'Cvičná kuchyň'!#REF!</definedName>
    <definedName name="Z_D6CFA044_0C8C_4ECE_96A2_AFF3DD5E0425_.wvu.Cols" localSheetId="5" hidden="1">'jazyky a robotika'!#REF!,'jazyky a robotika'!#REF!,'jazyky a robotika'!#REF!</definedName>
    <definedName name="Z_D6CFA044_0C8C_4ECE_96A2_AFF3DD5E0425_.wvu.Cols" localSheetId="2" hidden="1">'Knihovna 1. stupeň'!#REF!,'Knihovna 1. stupeň'!#REF!,'Knihovna 1. stupeň'!#REF!</definedName>
    <definedName name="Z_D6CFA044_0C8C_4ECE_96A2_AFF3DD5E0425_.wvu.Cols" localSheetId="1" hidden="1">Rekapitulace!#REF!</definedName>
    <definedName name="Z_D6CFA044_0C8C_4ECE_96A2_AFF3DD5E0425_.wvu.Cols" localSheetId="3" hidden="1">'Učebna informatiky '!#REF!,'Učebna informatiky '!#REF!,'Učebna informatiky '!#REF!</definedName>
    <definedName name="Z_D6CFA044_0C8C_4ECE_96A2_AFF3DD5E0425_.wvu.PrintArea" localSheetId="6" hidden="1">'Cvičná kuchyň'!$A$1:$J$26</definedName>
    <definedName name="Z_D6CFA044_0C8C_4ECE_96A2_AFF3DD5E0425_.wvu.PrintArea" localSheetId="5" hidden="1">'jazyky a robotika'!$A$1:$J$83</definedName>
    <definedName name="Z_D6CFA044_0C8C_4ECE_96A2_AFF3DD5E0425_.wvu.PrintArea" localSheetId="2" hidden="1">'Knihovna 1. stupeň'!$A$1:$J$20</definedName>
    <definedName name="Z_D6CFA044_0C8C_4ECE_96A2_AFF3DD5E0425_.wvu.PrintArea" localSheetId="3" hidden="1">'Učebna informatiky '!$A$1:$J$72</definedName>
    <definedName name="Z_D6CFA044_0C8C_4ECE_96A2_AFF3DD5E0425_.wvu.PrintTitles" localSheetId="6" hidden="1">'Cvičná kuchyň'!$11:$13</definedName>
    <definedName name="Z_D6CFA044_0C8C_4ECE_96A2_AFF3DD5E0425_.wvu.PrintTitles" localSheetId="5" hidden="1">'jazyky a robotika'!$11:$13</definedName>
    <definedName name="Z_D6CFA044_0C8C_4ECE_96A2_AFF3DD5E0425_.wvu.PrintTitles" localSheetId="2" hidden="1">'Knihovna 1. stupeň'!$11:$13</definedName>
    <definedName name="Z_D6CFA044_0C8C_4ECE_96A2_AFF3DD5E0425_.wvu.PrintTitles" localSheetId="1" hidden="1">Rekapitulace!$11:$13</definedName>
    <definedName name="Z_D6CFA044_0C8C_4ECE_96A2_AFF3DD5E0425_.wvu.PrintTitles" localSheetId="3" hidden="1">'Učebna informatiky '!$11:$13</definedName>
    <definedName name="Z_D6CFA044_0C8C_4ECE_96A2_AFF3DD5E0425_.wvu.Rows" localSheetId="6" hidden="1">'Cvičná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kuchyň'!#REF!,'Cvičná kuchyň'!#REF!</definedName>
    <definedName name="Z_D6CFA044_0C8C_4ECE_96A2_AFF3DD5E0425_.wvu.Rows" localSheetId="5" hidden="1">'jazyky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robotika'!#REF!,'jazyky a robotika'!#REF!</definedName>
    <definedName name="Z_D6CFA044_0C8C_4ECE_96A2_AFF3DD5E0425_.wvu.Rows" localSheetId="2" hidden="1">'Knihovna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stupeň'!#REF!,'Knihovna 1. stupeň'!#REF!</definedName>
    <definedName name="Z_D6CFA044_0C8C_4ECE_96A2_AFF3DD5E0425_.wvu.Rows" localSheetId="0" hidden="1">'Krycí list'!$1:$1,'Krycí list'!$3:$3,'Krycí list'!$6:$6,'Krycí list'!$8:$8,'Krycí list'!$10:$24</definedName>
    <definedName name="Z_D6CFA044_0C8C_4ECE_96A2_AFF3DD5E0425_.wvu.Rows" localSheetId="3" hidden="1">'Učebna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'!#REF!,'Učebna informatiky '!#REF!</definedName>
  </definedNames>
  <calcPr calcId="191029"/>
  <customWorkbookViews>
    <customWorkbookView name="Sebastian Fenyk – osobní zobrazení" guid="{65E3123D-ED26-44E3-A414-09EEEF825484}" mergeInterval="0" personalView="1" maximized="1" xWindow="-8" yWindow="-8" windowWidth="1936" windowHeight="1056" activeSheetId="3"/>
    <customWorkbookView name="Vladimír Lazárek – osobní zobrazení" guid="{82B4F4D9-5370-4303-A97E-2A49E01AF629}" mergeInterval="0" personalView="1" maximized="1" xWindow="-8" yWindow="-8" windowWidth="1936" windowHeight="1056" activeSheetId="3"/>
    <customWorkbookView name="Petr Smolík – osobní zobrazení" guid="{D6CFA044-0C8C-4ECE-96A2-AFF3DD5E0425}" mergeInterval="0" personalView="1" maximized="1" xWindow="1911" yWindow="-9" windowWidth="1938" windowHeight="104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3" i="8" l="1"/>
  <c r="K73" i="8" s="1"/>
  <c r="I62" i="5"/>
  <c r="K62" i="5" s="1"/>
  <c r="I56" i="5" l="1"/>
  <c r="K56" i="5" s="1"/>
  <c r="I55" i="5"/>
  <c r="K55" i="5" s="1"/>
  <c r="I54" i="5"/>
  <c r="K54" i="5" s="1"/>
  <c r="I53" i="5"/>
  <c r="K53" i="5" s="1"/>
  <c r="I22" i="7"/>
  <c r="K22" i="7" s="1"/>
  <c r="I23" i="7"/>
  <c r="K23" i="7" s="1"/>
  <c r="I68" i="8" l="1"/>
  <c r="K68" i="8" s="1"/>
  <c r="G67" i="8"/>
  <c r="I67" i="8" s="1"/>
  <c r="K67" i="8" s="1"/>
  <c r="G66" i="8"/>
  <c r="I66" i="8" s="1"/>
  <c r="K66" i="8" s="1"/>
  <c r="I69" i="8"/>
  <c r="K69" i="8" s="1"/>
  <c r="I20" i="8"/>
  <c r="K20" i="8" s="1"/>
  <c r="I21" i="8"/>
  <c r="K21" i="8" s="1"/>
  <c r="I77" i="8" l="1"/>
  <c r="K77" i="8" s="1"/>
  <c r="I80" i="8"/>
  <c r="K80" i="8" s="1"/>
  <c r="I79" i="8"/>
  <c r="K79" i="8" s="1"/>
  <c r="I66" i="5"/>
  <c r="K66" i="5" s="1"/>
  <c r="I48" i="9"/>
  <c r="K48" i="9" s="1"/>
  <c r="I46" i="9"/>
  <c r="K46" i="9" s="1"/>
  <c r="I47" i="9"/>
  <c r="K47" i="9" s="1"/>
  <c r="I49" i="9"/>
  <c r="K49" i="9" s="1"/>
  <c r="I21" i="9"/>
  <c r="K21" i="9" s="1"/>
  <c r="I20" i="9"/>
  <c r="K20" i="9" s="1"/>
  <c r="I21" i="5" l="1"/>
  <c r="K21" i="5" s="1"/>
  <c r="I20" i="5"/>
  <c r="K20" i="5" s="1"/>
  <c r="I68" i="5"/>
  <c r="K68" i="5" s="1"/>
  <c r="I69" i="5"/>
  <c r="K69" i="5" s="1"/>
  <c r="B19" i="2" l="1"/>
  <c r="B18" i="2"/>
  <c r="B17" i="2"/>
  <c r="B16" i="2"/>
  <c r="B15" i="2"/>
  <c r="C9" i="9"/>
  <c r="C8" i="9"/>
  <c r="C7" i="9"/>
  <c r="C5" i="9"/>
  <c r="C4" i="9"/>
  <c r="C3" i="9"/>
  <c r="C9" i="8"/>
  <c r="C8" i="8"/>
  <c r="C7" i="8"/>
  <c r="C5" i="8"/>
  <c r="C4" i="8"/>
  <c r="C3" i="8"/>
  <c r="C9" i="7"/>
  <c r="C8" i="7"/>
  <c r="C7" i="7"/>
  <c r="C5" i="7"/>
  <c r="C4" i="7"/>
  <c r="C3" i="7"/>
  <c r="C9" i="5"/>
  <c r="C8" i="5"/>
  <c r="C7" i="5"/>
  <c r="C5" i="5"/>
  <c r="C4" i="5"/>
  <c r="C3" i="5"/>
  <c r="I51" i="9"/>
  <c r="K51" i="9" s="1"/>
  <c r="I50" i="9"/>
  <c r="K50" i="9" s="1"/>
  <c r="I45" i="9"/>
  <c r="K45" i="9" s="1"/>
  <c r="I44" i="9"/>
  <c r="K44" i="9" s="1"/>
  <c r="I43" i="9"/>
  <c r="K43" i="9" s="1"/>
  <c r="I42" i="9"/>
  <c r="K42" i="9" s="1"/>
  <c r="I41" i="9"/>
  <c r="I39" i="9"/>
  <c r="K39" i="9" s="1"/>
  <c r="I38" i="9"/>
  <c r="K38" i="9" s="1"/>
  <c r="I37" i="9"/>
  <c r="K37" i="9" s="1"/>
  <c r="I36" i="9"/>
  <c r="K36" i="9" s="1"/>
  <c r="I35" i="9"/>
  <c r="K35" i="9" s="1"/>
  <c r="I34" i="9"/>
  <c r="K34" i="9" s="1"/>
  <c r="G33" i="9"/>
  <c r="I32" i="9"/>
  <c r="K32" i="9" s="1"/>
  <c r="I31" i="9"/>
  <c r="K31" i="9" s="1"/>
  <c r="I30" i="9"/>
  <c r="K30" i="9" s="1"/>
  <c r="I29" i="9"/>
  <c r="K29" i="9" s="1"/>
  <c r="I28" i="9"/>
  <c r="K28" i="9" s="1"/>
  <c r="I27" i="9"/>
  <c r="K27" i="9" s="1"/>
  <c r="I26" i="9"/>
  <c r="I24" i="9"/>
  <c r="K24" i="9" s="1"/>
  <c r="I23" i="9"/>
  <c r="K23" i="9" s="1"/>
  <c r="I22" i="9"/>
  <c r="K22" i="9" s="1"/>
  <c r="I19" i="9"/>
  <c r="K19" i="9" s="1"/>
  <c r="I18" i="9"/>
  <c r="K18" i="9" s="1"/>
  <c r="G17" i="9"/>
  <c r="I16" i="9"/>
  <c r="I82" i="8"/>
  <c r="K82" i="8" s="1"/>
  <c r="I81" i="8"/>
  <c r="K81" i="8" s="1"/>
  <c r="I78" i="8"/>
  <c r="K78" i="8" s="1"/>
  <c r="I76" i="8"/>
  <c r="K76" i="8" s="1"/>
  <c r="I75" i="8"/>
  <c r="K75" i="8" s="1"/>
  <c r="I74" i="8"/>
  <c r="K74" i="8" s="1"/>
  <c r="I72" i="8"/>
  <c r="I70" i="8"/>
  <c r="K70" i="8" s="1"/>
  <c r="I65" i="8"/>
  <c r="K65" i="8" s="1"/>
  <c r="I64" i="8"/>
  <c r="K64" i="8" s="1"/>
  <c r="I63" i="8"/>
  <c r="K63" i="8" s="1"/>
  <c r="I62" i="8"/>
  <c r="I60" i="8"/>
  <c r="K60" i="8" s="1"/>
  <c r="I59" i="8"/>
  <c r="K59" i="8" s="1"/>
  <c r="I58" i="8"/>
  <c r="K58" i="8" s="1"/>
  <c r="I57" i="8"/>
  <c r="K57" i="8" s="1"/>
  <c r="I56" i="8"/>
  <c r="I54" i="8"/>
  <c r="K54" i="8" s="1"/>
  <c r="I53" i="8"/>
  <c r="K53" i="8" s="1"/>
  <c r="I52" i="8"/>
  <c r="K52" i="8" s="1"/>
  <c r="I51" i="8"/>
  <c r="K51" i="8" s="1"/>
  <c r="I50" i="8"/>
  <c r="K50" i="8" s="1"/>
  <c r="I49" i="8"/>
  <c r="K49" i="8" s="1"/>
  <c r="G48" i="8"/>
  <c r="G46" i="8"/>
  <c r="G45" i="8"/>
  <c r="G37" i="8" s="1"/>
  <c r="I44" i="8"/>
  <c r="K44" i="8" s="1"/>
  <c r="I43" i="8"/>
  <c r="K43" i="8" s="1"/>
  <c r="I42" i="8"/>
  <c r="K42" i="8" s="1"/>
  <c r="I41" i="8"/>
  <c r="K41" i="8" s="1"/>
  <c r="I40" i="8"/>
  <c r="K40" i="8" s="1"/>
  <c r="G39" i="8"/>
  <c r="I36" i="8"/>
  <c r="K36" i="8" s="1"/>
  <c r="I35" i="8"/>
  <c r="K35" i="8" s="1"/>
  <c r="G34" i="8"/>
  <c r="I34" i="8" s="1"/>
  <c r="K34" i="8" s="1"/>
  <c r="G32" i="8"/>
  <c r="G33" i="8" s="1"/>
  <c r="G31" i="8"/>
  <c r="I30" i="8"/>
  <c r="K30" i="8" s="1"/>
  <c r="I29" i="8"/>
  <c r="K29" i="8" s="1"/>
  <c r="I28" i="8"/>
  <c r="K28" i="8" s="1"/>
  <c r="G27" i="8"/>
  <c r="G47" i="8" s="1"/>
  <c r="I26" i="8"/>
  <c r="I24" i="8"/>
  <c r="K24" i="8" s="1"/>
  <c r="I23" i="8"/>
  <c r="K23" i="8" s="1"/>
  <c r="I22" i="8"/>
  <c r="K22" i="8" s="1"/>
  <c r="I19" i="8"/>
  <c r="K19" i="8" s="1"/>
  <c r="I18" i="8"/>
  <c r="K18" i="8" s="1"/>
  <c r="G17" i="8"/>
  <c r="I16" i="8"/>
  <c r="K16" i="8" s="1"/>
  <c r="I25" i="7"/>
  <c r="K25" i="7" s="1"/>
  <c r="I24" i="7"/>
  <c r="K24" i="7" s="1"/>
  <c r="I21" i="7"/>
  <c r="K21" i="7" s="1"/>
  <c r="I20" i="7"/>
  <c r="K20" i="7" s="1"/>
  <c r="I19" i="7"/>
  <c r="K19" i="7" s="1"/>
  <c r="I18" i="7"/>
  <c r="K18" i="7" s="1"/>
  <c r="G17" i="7"/>
  <c r="I16" i="7"/>
  <c r="I71" i="5"/>
  <c r="K71" i="5" s="1"/>
  <c r="I70" i="5"/>
  <c r="K70" i="5" s="1"/>
  <c r="I67" i="5"/>
  <c r="K67" i="5" s="1"/>
  <c r="I65" i="5"/>
  <c r="I64" i="5"/>
  <c r="K64" i="5" s="1"/>
  <c r="I63" i="5"/>
  <c r="K63" i="5" s="1"/>
  <c r="I61" i="5"/>
  <c r="K61" i="5" s="1"/>
  <c r="I59" i="5"/>
  <c r="K59" i="5" s="1"/>
  <c r="I58" i="5"/>
  <c r="K58" i="5" s="1"/>
  <c r="I57" i="5"/>
  <c r="K57" i="5" s="1"/>
  <c r="I52" i="5"/>
  <c r="K52" i="5" s="1"/>
  <c r="I51" i="5"/>
  <c r="K51" i="5" s="1"/>
  <c r="I50" i="5"/>
  <c r="K50" i="5" s="1"/>
  <c r="G49" i="5"/>
  <c r="G47" i="5"/>
  <c r="G46" i="5"/>
  <c r="I45" i="5"/>
  <c r="K45" i="5" s="1"/>
  <c r="I44" i="5"/>
  <c r="K44" i="5" s="1"/>
  <c r="I43" i="5"/>
  <c r="K43" i="5" s="1"/>
  <c r="I42" i="5"/>
  <c r="K42" i="5" s="1"/>
  <c r="I41" i="5"/>
  <c r="K41" i="5" s="1"/>
  <c r="G40" i="5"/>
  <c r="I37" i="5"/>
  <c r="K37" i="5" s="1"/>
  <c r="I36" i="5"/>
  <c r="K36" i="5" s="1"/>
  <c r="G35" i="5"/>
  <c r="G33" i="5"/>
  <c r="G34" i="5" s="1"/>
  <c r="G32" i="5"/>
  <c r="I31" i="5"/>
  <c r="K31" i="5" s="1"/>
  <c r="I30" i="5"/>
  <c r="K30" i="5" s="1"/>
  <c r="I29" i="5"/>
  <c r="K29" i="5" s="1"/>
  <c r="G28" i="5"/>
  <c r="I27" i="5"/>
  <c r="K27" i="5" s="1"/>
  <c r="I25" i="5"/>
  <c r="K25" i="5" s="1"/>
  <c r="I24" i="5"/>
  <c r="K24" i="5" s="1"/>
  <c r="I23" i="5"/>
  <c r="K23" i="5" s="1"/>
  <c r="I19" i="5"/>
  <c r="K19" i="5" s="1"/>
  <c r="I18" i="5"/>
  <c r="K18" i="5" s="1"/>
  <c r="G17" i="5"/>
  <c r="I16" i="5"/>
  <c r="K16" i="5" s="1"/>
  <c r="I31" i="8" l="1"/>
  <c r="K31" i="8" s="1"/>
  <c r="I47" i="5"/>
  <c r="K47" i="5" s="1"/>
  <c r="I35" i="5"/>
  <c r="K35" i="5" s="1"/>
  <c r="I47" i="8"/>
  <c r="K47" i="8" s="1"/>
  <c r="I17" i="8"/>
  <c r="K17" i="8" s="1"/>
  <c r="I39" i="8"/>
  <c r="K39" i="8" s="1"/>
  <c r="I45" i="8"/>
  <c r="K45" i="8" s="1"/>
  <c r="I46" i="8"/>
  <c r="K46" i="8" s="1"/>
  <c r="I33" i="9"/>
  <c r="K33" i="9" s="1"/>
  <c r="I17" i="9"/>
  <c r="K17" i="9" s="1"/>
  <c r="I40" i="5"/>
  <c r="K40" i="5" s="1"/>
  <c r="I17" i="5"/>
  <c r="K17" i="5" s="1"/>
  <c r="I49" i="5"/>
  <c r="K49" i="5" s="1"/>
  <c r="I17" i="7"/>
  <c r="K17" i="7" s="1"/>
  <c r="I33" i="8"/>
  <c r="K33" i="8" s="1"/>
  <c r="I27" i="8"/>
  <c r="K27" i="8" s="1"/>
  <c r="I48" i="8"/>
  <c r="K48" i="8" s="1"/>
  <c r="I28" i="5"/>
  <c r="K28" i="5" s="1"/>
  <c r="I46" i="5"/>
  <c r="K46" i="5" s="1"/>
  <c r="G48" i="5"/>
  <c r="I48" i="5" s="1"/>
  <c r="K48" i="5" s="1"/>
  <c r="I32" i="5"/>
  <c r="K32" i="5" s="1"/>
  <c r="I34" i="5"/>
  <c r="K34" i="5" s="1"/>
  <c r="I33" i="5"/>
  <c r="K33" i="5" s="1"/>
  <c r="K26" i="9"/>
  <c r="I25" i="9"/>
  <c r="I40" i="9"/>
  <c r="K41" i="9"/>
  <c r="K16" i="9"/>
  <c r="I37" i="8"/>
  <c r="K37" i="8" s="1"/>
  <c r="G38" i="8"/>
  <c r="I38" i="8" s="1"/>
  <c r="K38" i="8" s="1"/>
  <c r="I71" i="8"/>
  <c r="K72" i="8"/>
  <c r="K26" i="8"/>
  <c r="I61" i="8"/>
  <c r="K62" i="8"/>
  <c r="I55" i="8"/>
  <c r="K56" i="8"/>
  <c r="I32" i="8"/>
  <c r="K32" i="8" s="1"/>
  <c r="I15" i="7"/>
  <c r="I14" i="7" s="1"/>
  <c r="K16" i="7"/>
  <c r="I60" i="5"/>
  <c r="K65" i="5"/>
  <c r="G38" i="5"/>
  <c r="I15" i="8" l="1"/>
  <c r="I15" i="9"/>
  <c r="I14" i="9" s="1"/>
  <c r="I15" i="5"/>
  <c r="I26" i="7"/>
  <c r="C19" i="2"/>
  <c r="I25" i="8"/>
  <c r="G39" i="5"/>
  <c r="I39" i="5" s="1"/>
  <c r="K39" i="5" s="1"/>
  <c r="I38" i="5"/>
  <c r="I14" i="8" l="1"/>
  <c r="I52" i="9"/>
  <c r="C17" i="2"/>
  <c r="I83" i="8"/>
  <c r="C18" i="2"/>
  <c r="K38" i="5"/>
  <c r="I26" i="5"/>
  <c r="I14" i="5" s="1"/>
  <c r="I72" i="5" l="1"/>
  <c r="C16" i="2"/>
  <c r="B20" i="2"/>
  <c r="A14" i="2"/>
  <c r="I17" i="3" l="1"/>
  <c r="K17" i="3" s="1"/>
  <c r="I19" i="3" l="1"/>
  <c r="K19" i="3" s="1"/>
  <c r="I18" i="3" l="1"/>
  <c r="K18" i="3" s="1"/>
  <c r="I16" i="3" l="1"/>
  <c r="C3" i="3"/>
  <c r="C4" i="3"/>
  <c r="C5" i="3"/>
  <c r="C7" i="3"/>
  <c r="C8" i="3"/>
  <c r="C9" i="3"/>
  <c r="B2" i="2"/>
  <c r="B3" i="2"/>
  <c r="B4" i="2"/>
  <c r="B5" i="2"/>
  <c r="B7" i="2"/>
  <c r="B8" i="2"/>
  <c r="B9" i="2"/>
  <c r="E35" i="1"/>
  <c r="J35" i="1"/>
  <c r="R35" i="1"/>
  <c r="P38" i="1"/>
  <c r="P39" i="1"/>
  <c r="P40" i="1"/>
  <c r="P41" i="1"/>
  <c r="P42" i="1"/>
  <c r="J46" i="1"/>
  <c r="K47" i="1"/>
  <c r="K16" i="3" l="1"/>
  <c r="I15" i="3"/>
  <c r="I14" i="3" s="1"/>
  <c r="C14" i="2" l="1"/>
  <c r="E44" i="1" s="1"/>
  <c r="C15" i="2"/>
  <c r="C20" i="2" s="1"/>
  <c r="I20" i="3"/>
  <c r="R38" i="1" l="1"/>
  <c r="J47" i="1"/>
  <c r="E46" i="1"/>
  <c r="R41" i="1"/>
  <c r="R46" i="1" l="1"/>
  <c r="R49" i="1" s="1"/>
  <c r="O51" i="1" l="1"/>
  <c r="S49" i="1"/>
  <c r="S51" i="1" l="1"/>
  <c r="R51" i="1"/>
  <c r="O50" i="1"/>
  <c r="S50" i="1" l="1"/>
  <c r="R50" i="1"/>
  <c r="R52" i="1" s="1"/>
</calcChain>
</file>

<file path=xl/sharedStrings.xml><?xml version="1.0" encoding="utf-8"?>
<sst xmlns="http://schemas.openxmlformats.org/spreadsheetml/2006/main" count="923" uniqueCount="272">
  <si>
    <t>Název stavby</t>
  </si>
  <si>
    <t>JKSO</t>
  </si>
  <si>
    <t xml:space="preserve"> </t>
  </si>
  <si>
    <t>Kód stavby</t>
  </si>
  <si>
    <t>ucebny</t>
  </si>
  <si>
    <t>Název objektu</t>
  </si>
  <si>
    <t>EČO</t>
  </si>
  <si>
    <t/>
  </si>
  <si>
    <t>Kód objektu</t>
  </si>
  <si>
    <t>Název části</t>
  </si>
  <si>
    <t>Místo</t>
  </si>
  <si>
    <t>Kód části</t>
  </si>
  <si>
    <t>Název podčásti</t>
  </si>
  <si>
    <t>Kód podčásti</t>
  </si>
  <si>
    <t>IČ</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</si>
  <si>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</si>
  <si>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</si>
  <si>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</si>
  <si>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</si>
  <si>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</si>
  <si>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</si>
  <si>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</si>
  <si>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</si>
  <si>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</si>
  <si>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</si>
  <si>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</si>
  <si>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</si>
  <si>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</si>
  <si>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</si>
  <si>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</si>
  <si>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</si>
  <si>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</si>
  <si>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</si>
  <si>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</si>
  <si>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</si>
  <si>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</si>
  <si>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Vedlejší rozpočtové náklady</t>
  </si>
  <si>
    <t>HSV</t>
  </si>
  <si>
    <t>Práce přesčas</t>
  </si>
  <si>
    <t>Zařízení staveniště</t>
  </si>
  <si>
    <t>21</t>
  </si>
  <si>
    <t>%</t>
  </si>
  <si>
    <t>Bez pevné podl.</t>
  </si>
  <si>
    <t>PSV</t>
  </si>
  <si>
    <t>Kulturní památka</t>
  </si>
  <si>
    <t>Územní vlivy</t>
  </si>
  <si>
    <t>Provozní vlivy</t>
  </si>
  <si>
    <t>Ostatní</t>
  </si>
  <si>
    <t>VRN z rozpočtu</t>
  </si>
  <si>
    <t>HZS</t>
  </si>
  <si>
    <t>Kompl. činnost</t>
  </si>
  <si>
    <t>Ostatní náklady</t>
  </si>
  <si>
    <t>D</t>
  </si>
  <si>
    <t>Celkové náklady</t>
  </si>
  <si>
    <t>Datum a podpis</t>
  </si>
  <si>
    <t>Razítko</t>
  </si>
  <si>
    <t>DPH</t>
  </si>
  <si>
    <t>E</t>
  </si>
  <si>
    <t>Přípočty a odpočty</t>
  </si>
  <si>
    <t>Dodávky objednatele</t>
  </si>
  <si>
    <t>Klouzavá doložka</t>
  </si>
  <si>
    <t>Zvýhodnění + -</t>
  </si>
  <si>
    <t>Stavba:</t>
  </si>
  <si>
    <t>Objekt:</t>
  </si>
  <si>
    <t>Část:</t>
  </si>
  <si>
    <t xml:space="preserve">JKSO: </t>
  </si>
  <si>
    <t>Objednatel:</t>
  </si>
  <si>
    <t>Zhotovitel:</t>
  </si>
  <si>
    <t>Datum:</t>
  </si>
  <si>
    <t>Kód</t>
  </si>
  <si>
    <t>Popis</t>
  </si>
  <si>
    <t>Cena celkem</t>
  </si>
  <si>
    <t>JKSO:</t>
  </si>
  <si>
    <t>P.Č.</t>
  </si>
  <si>
    <t>TV</t>
  </si>
  <si>
    <t>KCN</t>
  </si>
  <si>
    <t>MJ</t>
  </si>
  <si>
    <t>Množství celkem</t>
  </si>
  <si>
    <t>Sazba DPH</t>
  </si>
  <si>
    <t>kus</t>
  </si>
  <si>
    <t xml:space="preserve">REKAPITULACE </t>
  </si>
  <si>
    <t>KRYCÍ LIST SOUPISU</t>
  </si>
  <si>
    <t>OCENĚNÝ SOUPIS PRACÍ A DODÁVEK A SLUŽEB</t>
  </si>
  <si>
    <t>Datový switch</t>
  </si>
  <si>
    <t>AVT</t>
  </si>
  <si>
    <t>"AVT"</t>
  </si>
  <si>
    <t>ZRN (ř. 1-8)</t>
  </si>
  <si>
    <t>DN (ř. 10-12)</t>
  </si>
  <si>
    <t>VRN (ř. 14-19)</t>
  </si>
  <si>
    <t>Součet 9, 13, 20-23</t>
  </si>
  <si>
    <t>"EL"</t>
  </si>
  <si>
    <t>Projektové práce (DSPS)</t>
  </si>
  <si>
    <t>Cena s DPH (ř. 25-26)</t>
  </si>
  <si>
    <t>Popis / minimální technické parametry</t>
  </si>
  <si>
    <t>Cena celkem s DPH</t>
  </si>
  <si>
    <t>Cena jednotková bez DPH</t>
  </si>
  <si>
    <t>Cena celkem bez DPH</t>
  </si>
  <si>
    <t>Kód položky / název</t>
  </si>
  <si>
    <t>Celkem bez DPH</t>
  </si>
  <si>
    <t>vlastní</t>
  </si>
  <si>
    <t>SOUPIS PRACÍ A DODÁVEK A SLUŽEB vč VÝKAZU VÝMĚR</t>
  </si>
  <si>
    <t>Sebastian Fenyk</t>
  </si>
  <si>
    <t>Kabel DisplayPort</t>
  </si>
  <si>
    <t xml:space="preserve">Kabel DisplayPort (M/M), min. rozlišení 4K*2K@60Hz, 3 m. Cena včetně dopravy, instalace.
</t>
  </si>
  <si>
    <t>Základní škola Velké Meziříčí, Sokolovská 470/13
Sokolovská 470/13, 594 01 Velké Meziříčí</t>
  </si>
  <si>
    <t>Základní škola Velké Meziříčí, Sokolovská 470/13</t>
  </si>
  <si>
    <t>Knihovna 1. stupeň</t>
  </si>
  <si>
    <t>Monitor</t>
  </si>
  <si>
    <t>IT vybavení</t>
  </si>
  <si>
    <t xml:space="preserve">PC </t>
  </si>
  <si>
    <t xml:space="preserve">Monitor s viditelnou uhlopříčkou min. 60,45cm (23,8"), matný, antireflexní, LED podsvícení, rozlišení 1920x1080, pozorovací úhel 178° vodorovně, 178° svisle, jas min. 250 cd/m2, kontrastní poměr 1000:1 statický, doba odezvy min. 5ms, video vstupy HDMI, DisplayPort, náklon -5 až +23°, výškově nastavitelný stojan až 100mm, dva integrované reproduktory s výkonem 2 W. Cena včetně dopravy, instalace.
</t>
  </si>
  <si>
    <t xml:space="preserve">Datový switch s 8 porty 10/100/1000Mbit, s pasivním chlazením, s napájecím zdrojem. Cena včetně dopravy a instalace.
</t>
  </si>
  <si>
    <t>Interaktivní zobrazovač+ vizualizér</t>
  </si>
  <si>
    <t>Interaktivní systém</t>
  </si>
  <si>
    <t>Prezentační software</t>
  </si>
  <si>
    <t>Repeater aktivní USB</t>
  </si>
  <si>
    <t xml:space="preserve">USB repeater pro prodlužování USB kabelů, délka min. 5 m. Cena včetně dopravy, instalace.
</t>
  </si>
  <si>
    <t>HDMI rozbočovač</t>
  </si>
  <si>
    <t>Stolní vizualizér</t>
  </si>
  <si>
    <t xml:space="preserve">Bezdrátová dokumentová kamera s flexibilním ramenem. Min. 12x zoom. LED osvětlení snímaného objektu, ruční a automatické ovládání ostření a jasu. Snímaná plocha min A4. Jednoduché ovládání vizualizéru prostřednictvím software. Cena včetně dopravy, instalace.
</t>
  </si>
  <si>
    <t>Technologie jazykové laboratoře se sdílením obrazu a zvuku</t>
  </si>
  <si>
    <t>Ovládací SW pro organizaci aktivit v laboratoři</t>
  </si>
  <si>
    <t>Ovládací SW jazykové laboratoře pro mediální aktivity</t>
  </si>
  <si>
    <t>Učitelský SW</t>
  </si>
  <si>
    <t>Audio matice pro interkom</t>
  </si>
  <si>
    <t xml:space="preserve">Centrála pro hlasovou komunikaci po odděleném okruhu UTP kabeláže, min. freq. rozsah 120 Hz - 12 kHz,  možnost pro rozšíření o další pracoviště studentů. Cena včetně dopravy, instalace, nastavení.
</t>
  </si>
  <si>
    <t>Audio mixer a sluchátkový zesilovač - učitel</t>
  </si>
  <si>
    <t xml:space="preserve">Audio mixer a sluchátkový zesilovač pro učitele, nastavení hlasitosti sluchátek, vypnutí mikrofonu, freq. rozsah min. 120 Hz - 12 kHz, pro dynamický i kondenzátorový typ mikrofonu, impedance sluchátek 32 - 600 Ω, linkový vstup/výstup, funkce automatického donastavení hlasitosti vstupů, konektory min.: 1x 3,5mm jack - mikrofon, 1x 3,5mm stereo jack - sluchátka, napájení po UTP kabeláži. Včetně potřebné kabeláže. Cena včetně dopravy, instalace, nastavení.
</t>
  </si>
  <si>
    <t>Audio mixer a sluchátkový zesilovač - student</t>
  </si>
  <si>
    <t xml:space="preserve">Audio mixer a sluchátkový zesilovač, nastavení hlasitosti sluchátek, vypnutí mikrofonu, freq. rozsah min. 120 Hz - 12 kHz, pro dynamický i kondenzátorový typ mikrofonu, impedance sluchátek 32 - 600 Ω, linkový vstup/výstup, konektory min.: 1x 3,5mm jack - mikrofon, 1x 3,5mm stereo jack - sluchátka, napájení po UTP kabeláži. Včetně potřebné kabeláže. Včetně ochranné krytky audio jednotek zabraňující rozpojení kabeláže. Cena včetně dopravy, instalace, nastavení.
</t>
  </si>
  <si>
    <t>Systémový náhlavní set - sluchátka/mikrofon</t>
  </si>
  <si>
    <t xml:space="preserve">Systémový náhlavní set sluchátek s mikrofonem, aktivní systém potlačení okolních ruchů, provedení  z pružného materiálu odolnému hrubému zacházení, uzavřená stereofonní sluchátka, kondenzátorový mikrofon, polstrovaný a nastavitelný náhlavní most, Min. parametry: Sluchátka: freq. rozsah 120 Hz - 12 kHz, Mikrofon: freq. rozsah 120 Hz - 12 kHz, konektory: 1x 3,5mm stereo jack -  mikrofon, 1x 3,5mm stereo jack -  sluchátka, kabel min. 1,3 m, váha max. 0,5 kg. Cena včetně dopravy, instalace, nastavení.
</t>
  </si>
  <si>
    <t>Podružný instalační materiál</t>
  </si>
  <si>
    <t>Tištěná cvičebnice AJ</t>
  </si>
  <si>
    <t xml:space="preserve">Tištěné učebnice A1, A2, B1 s návody aktivního obsahu pro učitele, každá učebnice min. 250 stránek. Cena včetně dopravy.
</t>
  </si>
  <si>
    <t>PC ovládací a prezentační stanice pro učitele</t>
  </si>
  <si>
    <t xml:space="preserve">Kancleářský balík </t>
  </si>
  <si>
    <t>Antivirová ochrana</t>
  </si>
  <si>
    <t>Zvuková karta</t>
  </si>
  <si>
    <t>Kontrolní a prezentační monitor</t>
  </si>
  <si>
    <t>Kabel DP - HDMI</t>
  </si>
  <si>
    <t xml:space="preserve">Kabel DP - HDMI, min. 2 m, FHD 1080p, min. rozlišení 1920*1080P@60Hz. Cena včetně dopravy, instalace.
</t>
  </si>
  <si>
    <t>Kabel HDMI</t>
  </si>
  <si>
    <t>Webová kamera učitel</t>
  </si>
  <si>
    <t xml:space="preserve">Webkamera pro videohovory v rozlišení FHD 1080p s podporovanými klienty přes USB, záznam videa min. ve FHD 1080p, zoom, komprese videa H.264, min. 90° zorné pole, vestavěné duální stereofonní mikrofony, univerzální klip pro přichycení k notebookům, monitorům LCD. Cena včetně dopravy, instalace.
</t>
  </si>
  <si>
    <t>PC stanice pro studenty</t>
  </si>
  <si>
    <t xml:space="preserve">Kabel DisplayPort (M/M), min. rozlišení 4K*2K@60Hz, 2 m. Cena včetně dopravy, instalace.
</t>
  </si>
  <si>
    <t>Webová kamera studenti</t>
  </si>
  <si>
    <t>USB HUB</t>
  </si>
  <si>
    <t xml:space="preserve">7-portový Hi-speed USB 2.0 Hub, 6x USB portů typu A, 1x USB port typu B. Cena včetně dopravy, instalace.
</t>
  </si>
  <si>
    <t>NAS úložiště</t>
  </si>
  <si>
    <t xml:space="preserve">Uložiště dat, min. dvoudiskové, dvoujádrový procesor s taktem min. 2GHz, rychlosti šifrovaného čtení až 113MB/s, rychlost šifrovaného zápisu až 112 MB/s, jedno Gbit síťové rozhraní, 2x USB 3.0, hardwarové šifrování AES-NI, možnost výměny disků za provozu, přihlášení uživatelů domény, 2x LAN, USB 3.0, včetně softwarového vybavení pro zálohování dat. Cena včetně dopravy, instalace, nastavení.
</t>
  </si>
  <si>
    <t>HDD pro úložiště</t>
  </si>
  <si>
    <t xml:space="preserve">pevný disk pro provoz 24/7 a RAID kompatibilní, kapacita 2TB, 3,5 palcový disk, rozhraní SATA 6 Gb/s, počet otáček 7.200ot/s, vyrovnávací paměť 128 MB. Cena včetně dopravy, instalace, nastavení.
</t>
  </si>
  <si>
    <t>Access point</t>
  </si>
  <si>
    <t xml:space="preserve">
Stropní bezdrátový přístupový bod (AP), 802.11ax, dvě rádia, duálně optimalizovaná anténa 2x2 MU-MIMO, 2.4GHz a 5GHz, PoE, RJ45, management, hybridní - možnost správy kontrolérem nebo v cloud. Cena včetně dopravy, instalace, nastavení.
</t>
  </si>
  <si>
    <t>PoE injektor</t>
  </si>
  <si>
    <t xml:space="preserve">PoE adaptér dodávající elektrickou energii po ethernetovém kabelu (30W). Cena včetně dopravy, instalace.
</t>
  </si>
  <si>
    <t>Standard smíšené výuky</t>
  </si>
  <si>
    <t>Videokamera</t>
  </si>
  <si>
    <t>Soundbar</t>
  </si>
  <si>
    <t>Profesionální LCD monitor</t>
  </si>
  <si>
    <t>Sestava mobilního stojanu</t>
  </si>
  <si>
    <t xml:space="preserve">Pojízdná základna pro stojany s 1 stojinou. Možnost protáhnout kabely ze stojin základnou dolů. 4 velká kolečka s brzdou, nosnost s 1 stojnou 80 kg. Stojina k montáži stojanů o délce 180 cm. Kanály pro vedení kabelů. Madlo pro pojízdný stojan. Vodorovná část adaptéru pro displej s VESA až 1110 mm, nosnost až 80 kg. Svislá ramena s náklonem pro uchycení monitoru na vodorovnou část adaptéru (VESA až 420). Držák na videokonferenční kameru / reproduktor pro uchycení na adaptéry pro displeje 55-90", nosnost min. 8 kg. Polička pro AV/IT příslušenství, nosnost min. 8 kg, libovolná výška montáže. Lišta pro uchycení soundbaru. Cena včetně dopravy a instalace.
</t>
  </si>
  <si>
    <t>Přípojné místo</t>
  </si>
  <si>
    <t>Interaktivní zobrazovač</t>
  </si>
  <si>
    <t>držák</t>
  </si>
  <si>
    <t>Nástěnný náklopný držák. Minimální nosnost dle hmotnosti použitého displeje. Standard VESA s roztečí dle použitého  displeje. Možnost horizontálního posunu po instalaci min  +/- 200 mm doleva a doprava. Možnost doladění výšky a vodováhy pro instalaci. Bezpečnostní západka obrazovky do držáku. Možnost spojit několik displejů do řady. Cena včetně dopravy, instalace</t>
  </si>
  <si>
    <t xml:space="preserve">PC modul </t>
  </si>
  <si>
    <t>PC modul pro OPS slot - Procesor - CPU passmark minimálně 9000 bodů, RAM 8GB DDR4, pevný disk 256GB SSD, vestavěná wifi 2,4GHz i 5GHz, standard a/b/g/n/ac, 2x USB 3.0, 2x USB 2.0, 1x USB-C, vstup pro mikrofon, výstup pro sluchátka, výstup HDMI. Cena včetně dopravy a instalace.</t>
  </si>
  <si>
    <t>EDID a HDCP manažer</t>
  </si>
  <si>
    <t xml:space="preserve">Kabel HDMI, min. 4K*2K @ 60Hz, min. 2.m. Cena včetně dopravy, instalace.
</t>
  </si>
  <si>
    <t xml:space="preserve">Kabel HDMI, min. 4K*2K @ 60Hz, min. 3.m. Cena včetně dopravy, instalace.
</t>
  </si>
  <si>
    <t>Cvičná kuchyň</t>
  </si>
  <si>
    <t>3D tiskárna</t>
  </si>
  <si>
    <t>Filament</t>
  </si>
  <si>
    <t>3D skener</t>
  </si>
  <si>
    <t>Laserová tiskárna</t>
  </si>
  <si>
    <t>Výukové pomůcky robotiky</t>
  </si>
  <si>
    <t>Sestava pro výuku robotiky</t>
  </si>
  <si>
    <t>Pracovní plocha robota</t>
  </si>
  <si>
    <t xml:space="preserve">Pracovní plocha s mantinely o rozměru min. 1,8x2,4m. Cena včetně dopravy.
</t>
  </si>
  <si>
    <t>Prvky pro pracovní plochu robota</t>
  </si>
  <si>
    <t>Technologie jazykové laboratoře pro vzdálený přístup ke studijním materiálům</t>
  </si>
  <si>
    <t>PC Media server</t>
  </si>
  <si>
    <t xml:space="preserve">Pracovní stanice, case Tower, min. 650W zdrojem, sestav pro provoz 24/7, výkon CPU min. 13000 dle nezávislého testu cpubenchmark.net, operační paměť min. 8GB DDR4, SSD M.2 disk s kapacitou min. 256GB, DVD-RW optická mechanika, čtečka MCR, Gbit síťová karta, klávesnici a myš, přítomnost TPM modulu minimálně verze 2, operační systém s podporu AD (domény), servisní služby s odezvou do následujícího pracovního dne od nahlášení servisní události. Cena včetně dopravy, instalace, nastavení.
</t>
  </si>
  <si>
    <t>Záložní zdroj - UPS</t>
  </si>
  <si>
    <t xml:space="preserve">Záložní zdroj napájení s výstupním výkonem 720W / 1200VA, 3x CEE zásuvka s ochranným kolíkem zajišťující napájení v případě výpadku proudu, 3x CEE zásuvka s ochranným kolíkem s přepěťovou ochranou, s přepěťovou ochranou datové linky RJ45. Cena včetně dopravy, instalace, nastavení.
</t>
  </si>
  <si>
    <t xml:space="preserve">Datový switch s min. 5 porty 10/100/1000Mbit, s pasivním chlazením, s napájecím zdrojem, cena včetně dopravy, instalace, nastavení
</t>
  </si>
  <si>
    <t>19" rozvaděč</t>
  </si>
  <si>
    <t>SW modul pro internetový přístup</t>
  </si>
  <si>
    <t>Kód položky</t>
  </si>
  <si>
    <t>Interaktivní zobrazovač + vizualizér</t>
  </si>
  <si>
    <t>Pracovní stanice + vybavení učebny přírodopisu</t>
  </si>
  <si>
    <t>USB nabíjecí stanice</t>
  </si>
  <si>
    <t>Sada experimentů biologie</t>
  </si>
  <si>
    <t>Pracovní stanice pro studenty</t>
  </si>
  <si>
    <t>Set klav./myši</t>
  </si>
  <si>
    <t xml:space="preserve">Set bezdrátové klávesnice a myši, funkční na 2.4GHz pásmu s dosahem až 10 metrů, včetně USB přijímače, cena včetně dopravy.
</t>
  </si>
  <si>
    <t xml:space="preserve">Dobíjecí skříňka </t>
  </si>
  <si>
    <t>Zdroj</t>
  </si>
  <si>
    <t xml:space="preserve">Elektrický zdroj pro elektrické zámky v lavicích. 1 zdroj určen pro 4-5 stolů. Cena včetně dopravy a instalace.
</t>
  </si>
  <si>
    <t>Lineární zdroj pro rozvod do stolů studentů</t>
  </si>
  <si>
    <t xml:space="preserve">Lineárně řízený laboratorní zdroj 0 - 25 V, 0-10 A, univerzální síťový zdroj pro školní zařízení. Přepínatelné výstupní napětí 0 až 25 V lze odebírat jako AC napětí nebo přes zabudovaný můstkový usměrňovač jako DC napětí na samostatných bezpečnostních zdířkách. Zdroj stabilního napětí s 6 V/AC a 5 A/AC. Splňuje normy EN 61010 a 60950. Cena včetně dopravy, instalace.
</t>
  </si>
  <si>
    <t>Učebna přírodopisu</t>
  </si>
  <si>
    <t>Učebny pro výuku v ZŠ Velké Meziříčí, Sokolovská 470/13</t>
  </si>
  <si>
    <t>Koncové prvky pro Knihovnu 1. stupeň</t>
  </si>
  <si>
    <t>Koncové prvky pro Učebnu přírodopisu</t>
  </si>
  <si>
    <t>Koncové prvky pro Cvičnou kuchyň</t>
  </si>
  <si>
    <t>Koncové prvky pro všechny učebny</t>
  </si>
  <si>
    <t xml:space="preserve">SW balíček, který obsahuje autorský nástroj učitele – SW pro přípravu interaktivních cvičení musí být plně kompatibilní (umožňuje otevřít soubor, spustit všechny aktivity, animace, uložit v původním formátu) se soubory s příponou notebook. Prostředí musí být v českém jazyce. 
Balíček dále musí obsahovat nástroj pro rychlou přípravu digitálních učebních aktivit, hlasování. Aktivity je možno sdílet na žákovská zařízení přes cloud prostředí. Cena včetně dopravy, instalace a zaškolení uživatele, školení viz. technická zpráva.
</t>
  </si>
  <si>
    <t>Kabel HDMI, min. 4K*2K @ 60Hz, min. 12,5 m. Cena včetně dopravy, instalace.</t>
  </si>
  <si>
    <t>HDMI extender</t>
  </si>
  <si>
    <t xml:space="preserve">HDMI extender pro zesílení signálu podporující přenos na min. 30 m, podpora rozlišení min. 4K*2K @ 60Hz, HDCP kompatibilní. Cena včetně dopravy, instalace.
</t>
  </si>
  <si>
    <t xml:space="preserve">Kabel HDMI, min. 4K*2K @ 60Hz, min. 0,5 m. Cena včetně dopravy, instalace.
</t>
  </si>
  <si>
    <t>Kabel HDMI, min. 4K*2K @ 60Hz, min. 7,5 m. Cena včetně dopravy, instalace.</t>
  </si>
  <si>
    <t xml:space="preserve">Ovládací SW se společným řízením pro organizaci aktivit v laboratoři. Monitoring jednotlivých stanic, propojování připojených audio signálů a přepínání signálů pro video, klávesnice i myš. Organizace třídy, zasedací pořádek. Režimy  prezentace, monitoring a podpora studentů při cvičení, práce až v 5 skupinách. Přepínač obrazu studentských stanic: sdílení a monitoring videa, vypnutí signálu studentských monitorů. Jazykové varianty SW. Vč. záruky dostupnosti oprav dodaného software po dobu 5-ti let. Cena včetně dopravy, instalace a zaškolení uživatele, školení viz. technická zpráva.
</t>
  </si>
  <si>
    <t xml:space="preserve">Ovládací SW se společným řízením pro mediální aktivity s obrázky, audio, video a textovými soubory.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Adresné posílání textových zpráv. Databáze učebních materiálů, organizovaná dle vyučujícího a tříd. Třídění materiálů do učebních lekcí. Databáze pro zasedací pořádek. Jazykové varianty SW. Vč. záruky dostupnosti oprav dodaného software po dobu 5-ti let. Cena včetně dopravy, instalace a zaškolení uživatele, školení viz. technická zpráva.
</t>
  </si>
  <si>
    <t xml:space="preserve">LAN přístup učitele do databáze studijních materiálů, mimo jazykovou laboratoř. Příprava cvičení, kontrola vyplněných úloh. Cena včetně dopravy, instalace a zaškolení uživatele, školení viz. technická zpráva.
</t>
  </si>
  <si>
    <t xml:space="preserve">Kabel HDMI, min. 4K*2K @ 60Hz, 3 m. Cena včetně dopravy, instalace.
</t>
  </si>
  <si>
    <t xml:space="preserve">Datový přepínač s 24 porty 10/100/1000Mbit, s rychlosti přepnutí až 35.7Mpps, buffer pro 525kB packetu, podporou až 8tis. MAC adres, s pasivním chlazením, setem pro instalaci do rack, s napájecím zdrojem. Cena včetně dopravy a instalace.
</t>
  </si>
  <si>
    <t xml:space="preserve">Case pro uložení a napájení až 15ks AiO zařízení o uhlopříčce až 22" (bez klávesnic a myší), nabízí mobilitu díky 4 kolečkům z toho dvě s možnosti aretace, možnost uzamknutí/zabezpečení proti odcizení AiO, police z přední strany opatřena bezpečnostním lemem zabraňující odření/poškození AiO, speciální spínací elektroniku ochraňující před proudovými nárazy v síti,  rozměry max 1700x600x600. Cena včetně dopravy, instalace.
</t>
  </si>
  <si>
    <t>Přípojné místo HDMI a USB</t>
  </si>
  <si>
    <t>Přípojné místo HDMI a USB určené k montáži na katedru. Cena včetně dopravy a instalace.</t>
  </si>
  <si>
    <t>19" police</t>
  </si>
  <si>
    <t xml:space="preserve">19" perforovaná police do rozvaděče, hloubka 450mm. Cena včetně dopravy a instalace.
</t>
  </si>
  <si>
    <t>19" rozvodný panel</t>
  </si>
  <si>
    <t xml:space="preserve">19" rozvodný panel min. 9x zásuvka 230V, délka kabelu min. 3 m. Cena včetně dopravy a instalace.
</t>
  </si>
  <si>
    <t>Montážní sada</t>
  </si>
  <si>
    <t xml:space="preserve">Montážní sada (šroub, plovoucí matka, podložka). Cena včetně dopravy a instalace.
</t>
  </si>
  <si>
    <t>Záslepka 19"</t>
  </si>
  <si>
    <t xml:space="preserve">Záslepka 19" 1U. Cena včetně dopravy a instalace.
</t>
  </si>
  <si>
    <t xml:space="preserve">Programovatelný robot pro děti. Programování robota tlačítky na zádech robota, bezdrátovou kódovací tabulkou s příkazy a také programovací aplikací založenou na Scratch. Robot je vybaven optickým senzorem, gyroskopem a nabíjecí baterií. Školení viz technická zpráva. Cena včetně dopravy.
</t>
  </si>
  <si>
    <t xml:space="preserve">Robotická výuková stavebnice - sada min. 270 konstrukčních a pohybových dílů, min. 1 motor, min. 2 senzory a mozek robota s nabíjecí baterií. Vše uloženo v plastovém boxu. Součástí dodávky je programovací aplikace založená na Scratch. Školení viz technická zpráva. Cena včetně dopravy.
</t>
  </si>
  <si>
    <t xml:space="preserve">Robotická výuková stavebnice - sada min. 500 plastových konstrukčních a pohybových dílů, min. 3 motory, min. 4 senzory, mozek robota s nabíjecí baterií, dálkový ovladač. Vše uloženo v plastovém přenosném boxu. Mozek robota s LCD displejem, min. 4 ovládacími tlačítky nebo dotykový displej a min 8 I/O portů pro připojení senzorů a/nebo motorů. Součástí dodávky je aplikace s možností programování pomocí bloků založeném na Scratch a také textové programování založené Python a C++. Školení viz technická zpráva. Cena včetně dopravy.
</t>
  </si>
  <si>
    <t>3D skener nabízející 3 skenovací módy zarovnání a to obrysy/otočný stolek/manuální. Přesnost jednotlivého snímku je min. ≤0,1mm, minimální rozměry snímaného objektu jsou 30×30×30mm s možnosti skenovat objekty do maximální velikosti až 700×700×700mm (v ručním režimu) / 200×200×200mm (využití točny). Dále pak disponuje dalšími parametry jako rozsah jednotlivého snímku min. 190×140mm, rychlost snímání do 8s, vzdálenost bodů v max. rozsahu 0,17–0,2mm. Podporuje barevné textury, formát exportovaných souboru OBJ, STL, ASC, PLY. Rozlišení snímací kamery je min. 1,3 MPx a jako zdroj strukturálního osvitu slouží bílé světlo. Nezbytnou součásti jsou položky software, kalibrační deska a točna, které napomáhají 3D skenovacímu procesu a umožní skenování objektů rychle a detailně. Cena včetně dopravy, instalace a školení v rozsahu 2 hodin.</t>
  </si>
  <si>
    <t xml:space="preserve">Internetový přístup studenta do databáze studijních materiálů, možnost vyplňování učitelem přiřazených samostatných nebo domácích úloh mimo jazykovou laboratoř.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Licence pro školní databázi min. 381 studentů. Vč. záruky dostupnosti oprav dodaného software po dobu 5-ti let. Cena včetně dopravy, instalace a zaškolení uživatele, školení viz. technická zpráva.
</t>
  </si>
  <si>
    <t>Pylonový pojezd s křídly</t>
  </si>
  <si>
    <t>Digitální cvičebnice</t>
  </si>
  <si>
    <t xml:space="preserve">Digitální cvičebnice AJ, NJ, ŠpJ pro pracovní místo jazykové laboratoře, mezinárodní standard CEFR pro úrovně min. A1, A2, B1, B2 - v AJ a A1, A2 v NJ a ŠpJ, min. 3000 multimediálních aktivit kombinujících video, audio, obrázky a text, min. 40% cvičení s automatickým vyhodnocením, licence platná min. na 12 měsíců. Cena včetně dopravy.
</t>
  </si>
  <si>
    <t>Učebna jazyků a robotiky</t>
  </si>
  <si>
    <t xml:space="preserve">Učebna informatiky </t>
  </si>
  <si>
    <t xml:space="preserve">Koncové prvky pro Učebnu informatiky </t>
  </si>
  <si>
    <t>Koncové prvky pro Učebnu jazyků a robotiky</t>
  </si>
  <si>
    <t xml:space="preserve">AllInOne zařízení, IPS min. 21.5" dotykový display s FullHD rozlišením a poměrem stran 16:9, podpora min 8 dotyků, výkon CPU min. 10000 bodu dle nezávislého testu cpubenchmark.net, operační paměť 8GB DDR4, disk SSD s kapacitou 256GB, HD kamera, WiFi standardu 802.11ac + BT, USB-C, USB 3.0, HDMI výstup, repro, integrovaná baterie nebo záložní zdroj umožňující mobilitu zařízení s výdrží provozu až 6h, VESA100, operační systém kompatibilní s platformou Microsoft s podporu AD (domény), cena včetně dopravy, instalace, nastavení.
</t>
  </si>
  <si>
    <t xml:space="preserve">Desktop s min. 250W zdrojem s účinnosti až 92%, výkon CPU min. 18500 bodu dle nezávislého testu cpubenchmark.net, operační paměť min. 16GB DDR4 s možnosti rozšíření na 128 GB, M.2 SSD disk s kapacitou min. 512GB, DVD-RW optická mechanika, Gbit síťová karta, Wifi standardu 802.11ac (2x2), Bluetooth, čtečka pam. karet, min. 2x DisplayPort a 1x HDMI, USB Type-C, USB 3.2 Gen2, USB 3.2 Gen1, USB 2.0, klávesnici a myš, přítomnost TPM modulu minimálně verze 2, operační systém s podporu AD (domény), servisní služba u zákazníka s odezvou do následujícího pracovního dne od nahlášení servisní události. Cena včetně dopravy, instalace, nastavení.
</t>
  </si>
  <si>
    <t xml:space="preserve">Interaktivní displej s úhlopříčkou min. 86" (218cm). Dotyková technologie musí rozpoznat min. 20 současných dotyků. Displej obsahuje vestavěnou aplikaci pro psaní digitálním inkoustem na bílé tabuli, prohlížeč internetových stránek. Zařízení musí mít certifikaci ENERGY STAR  nebo obdobnou certifikaci. Cena včetně systémové AV kabeláže. Cena včetně dopravy, instalace, nastavení.
</t>
  </si>
  <si>
    <t xml:space="preserve">Pylonový pojezd s bílými keramickými magnetickými křídly pro popis fixou. Stabilní konstrukce z hliníkových profilů o výšce min.250cm. Rozsah posunu min. 70 cm. Rozložení hmotnosti sestavy na stěnu a podlahu. Cena včetně dopravy, instalace.
</t>
  </si>
  <si>
    <t xml:space="preserve">1x2 HDMI rozbočovač, podpora 4K/UHD @ 60 Hz 4:2:0. EDID management, HDCP kompatibilní. Vestavěný nebo přídavný samostatný audio embeder a de-embeder pro připojení externího zdroje zvuku (audio in) a zesilovače nebo aktivních reproduktorů (audio out). Zvuk z audio vstupu je možné směrovat zároveň na HDMI výstup a analogový audio výstup. Cena včetně dopravy, instalace, nastavení.
</t>
  </si>
  <si>
    <t xml:space="preserve">Prodlužovací kabel ke sluchátkům Jack 3,5mm stereo, M/M, délka 3m, dvojité stínění hliníková fólie a měděné opletení, OFC, síla kabelu max. 23 AWG, max. kapacita 160 (pF), max. impedance 50 ohm. Včetně lišty k montáži kabeláže a vyvazovacího materiálu. Cena včetně dopravy a instalace do stolů s výsuvným systémem.
</t>
  </si>
  <si>
    <t xml:space="preserve">Mini desktop max. rozměrů 185x185x40mm s max. 100W zdrojem s účinnosti až 89%, výkon CPU min. 11788 bodu dle nezávislého testu cpubenchmark.net, operační paměť 8GB DDR4 s možnosti rozšíření až na 64GB, SSD disk 256GB, Gbit síťová karta,WiFi6 + BT, min. 2x video výstup HDMI a 1x DisplayPort, USB Type-C s přenosová rychlost signálu 10 Gb/s, USB 3.2 Gen2, USB 3.2 Gen1, podstavec, klávesnici a myš, přítomnost TPM modulu minimálně verze 2, operační systém s podporu AD (domény), servisní služby s odezvou do následujícího pracovního dne od nahlášení servisní události. Cena včetně dopravy, instalace, nastavení.
</t>
  </si>
  <si>
    <t xml:space="preserve">Konferenční USB kamera s motorickým ovládáním PTZ (pan, tilt, zoom). Využití pro videokonference typu MS Teams, Google Meet, Webex apod. k připojení přes USB k laptopu nebo počítači. Minimální parametry kamery: objektiv s 10x optickým zoomem se záběrem 50° horizontálně, obrazový čip 2 MP, rozlišení FHD (1920 x 1080), rozsah motorického ovládání minimálně P&amp;T +/- 170°, 90° nahoru, 30° dolů, možnost uložení aktuální pozice PTZ do paměti. Ovládání kamery přes dálkový ovladač. Vstupy: minimálně 1x USB 2.0. Cena včetně dopravy a instalace.
</t>
  </si>
  <si>
    <t xml:space="preserve">LCD profesionální displej 65" s LED podsvícením, rozlišení min. 3840x2160, haze min. 28%, jas 700nit, odezva 8ms, provoz 24/7, orientace landscape/portrait, HDMI, USB, LAN, WiFi, RS232, OS kompatibilní s Android aplikacemi, media player, tloušťka max. 75mm, integrované reproduktory 2x 10W. Cena včetně dopravy, instalace, nastavení a AV kabeláže.
</t>
  </si>
  <si>
    <t xml:space="preserve">pokročilá antivirová ochrana koncových školních zařízení včetně zabezpečení  souborového serveru, omezení přístupu na oblíbené internetové stránky, filtrace síťové komunikace prostřednictvím firewallu, kontrola neautorizovaných médií a zařízení, jež je možné vzdáleně spravovat z jedné webové konzole. Obsahující Antivirus / Antispam/ Firewall / Anti-phishing/ Android / Windows Server / vzdálená správa v cloudu nebo přes lokální konzoli, možnost modulární instalace. Cena včetně dopravy, instalace.
</t>
  </si>
  <si>
    <t xml:space="preserve">Zvuková externí karta, vstup/výstup pro sluchátka s mikrofonem, stereo výstup, kompatibilita s USB/USB-C. Cena včetně dopravy, instalace.
</t>
  </si>
  <si>
    <t xml:space="preserve">3D tiskárna - technologie tisku FDM, tisková plocha až 250x 210x 210mm, celkový modelovací prostor až 11.025cm3, výška vrstvy od 0.05mm, vyměnitelná tryska průměru např.0.4mm, která je schopná zpracovávat materiály v teplotním rozsahu do min. 280°C., tiskový materiál je struna o průměru 1.75mm, rychlost tisku min. 200+ mm/s, senzor filamentu, podporuje materiály ABS, PLA, PETT, HIPS, Laywood a další, plně automatická kalibrace tiskové plochy, bezúdržbová tisková plocha, vyhřívaná magnetická podložka s vyměnitelnými tiskovými pláty, detekce a zotavení ze ztráty přívodu energie, LCD displej, USB 2.0, součástí je software pro ovládání zařízení i pro finální přípravu modelů pro tisk bez nutnosti dalších úprav. Cena včetně dopravy.
</t>
  </si>
  <si>
    <t xml:space="preserve">Filament/tisková struna pro 3D tiskárny, PLA, 1.75 mm s přesnosti +- 0.03 mm, multipack 6x1kg v různých barvách např. v černé, modré, zelené, červené, bílé a žluté. Cena včetně dopravy.
</t>
  </si>
  <si>
    <t>Laserová tiskárna multifunkční barevná A3, kopírování, skenování a fax, rychlost černobílého tisku až 25 str./min., rychlost barevného tisku 25 str./min., tiskové rozlišení 1200 x 1200 DPI, duplex, čtečka paměťových karet, DADF skener, rychlost skenování až 65 stran za minutu, dotykový displej, AirPrint, podstavec pod tiskárnu, sada 4ks tonerů a povinná instalace v balení, USB, LAN a WiFi Cena včetně dopravy a instalace.</t>
  </si>
  <si>
    <t xml:space="preserve">USB nabíjecí stanice pro až 10 bezdrátových senzorů a konektorem. Cena včetně dopravy.
</t>
  </si>
  <si>
    <t xml:space="preserve">Základní sada pro experimenty v Biologii obsahující: plastový kufřík pro bezpečné uložení senzorů (každý senzor má speciálně tvarovanou přihrádku), metodickou příručka učitele, včetně popisu úlohy, seznamu pomůcek a odhadu času potřebného na experiment, USB flash disk s 28 žákovskými úlohami, sadu senzorů - bezdrátový senzor teploty, bezdrátový senzor CO2, bezdrátový senzor počasí s anemometrem a GPS (měří teplotu a tlak vzduchu, rychlost a směr větru, relativní vlhkost, UV index, pozici, rychlost a nadmořskou výšku dle GPS), bezdrátový senzor plynného O2, bezdrátový senzor krevního tlaku, senzor EKG.
Součástí dodávky také musí být sw aplikace, jednotná pro práci se všemi senzory. Cena včetně dopravy, instalace a zaškolení uživatele, školení viz. technická zpráva.
</t>
  </si>
  <si>
    <t xml:space="preserve">Kancelářský balík software nástrojů pro vytváření prezentací, textových dokumentů, editor tabulek, správce elektronické pošty, poznámkového elektronického bloku kompatibilní se stávajícím vybavením/platformou Microsoft, trvalá licence nevázaná na HW. Cena včetně dopravy, instalace.
</t>
  </si>
  <si>
    <t xml:space="preserve">Sada plastových dílů pro soutěž. Cena včetně dopravy.
</t>
  </si>
  <si>
    <t xml:space="preserve">19" rozvaděč stojanový min. 15U / 600x600 mm skleněné dveře. Cena včetně dopravy, instalace.
</t>
  </si>
  <si>
    <t xml:space="preserve">Interaktivní displej s úhlopříčkou min. 65" (165cm). Dotyková technologie musí rozpoznat min. 20 současných dotyků. Displej obsahuje vestavěnou aplikaci pro psaní digitálním inkoustem na bílé tabuli, prohlížeč internetových stránek. Zařízení musí mít certifikaci ENERGY STAR  nebo obdobnou certifikaci. Cena včetně systémové AV kabeláže. Cena včetně dopravy, instalace, nastavení.
</t>
  </si>
  <si>
    <t xml:space="preserve">EDID a HDCP manažer, podpora standardů minimálně HDMI 1.4, HDCP 1.4, podpora min. rozlišení 1920x1080@60Hz/4:4:4, 4096x2048@30Hz/4:4:4 nebo 60Hz/4:2:0. Emulace EDID z paměti nebo z načtených dat ze zobrazovače. Konfigurace přes USB. Cena včetně dopravy, instalace, nastavení.
</t>
  </si>
  <si>
    <t xml:space="preserve">Přípojné místo pro níže uvedené moduly, rámeček k montáži na stěnu. Cena včetně dopravy, instalace.
</t>
  </si>
  <si>
    <t>Modul přípojného místa USB. Cena včetně dopravy, instalace.</t>
  </si>
  <si>
    <t>Modul přípojného místa HDMI. Cena včetně dopravy, instalace.</t>
  </si>
  <si>
    <t xml:space="preserve">Konferenční USB soundbar. Soundbar obsahuje vestavěné reproduktory a mikrofon. Využití pro videokonference typu MS Teams, Google Meet, Webex apod. k připojení přes USB k laptopu nebo počítači. Parametry reproduktoru: celkový výkon minimálně 20W, frekvenční rozsah minimálně 250 Hz – 20 kHz. Parametry mikrofonu: minimálně 120 stupňů pokrytí, dosah minimálně 4 metry. Další funkce: DSP procesor pro redukci ozvěn a potlačení okolního ruchu, LED indikátor zapnutí/vypnutí mikrofonu. Montáž: držák pro montáž na zeď. Vstupy/výstupy: minimálně 2x USB. Cena včetně dopravy a instalace.
</t>
  </si>
  <si>
    <t>10/2024</t>
  </si>
  <si>
    <t>Výrobní označení nabízeného produktu</t>
  </si>
  <si>
    <t>Výrobní označení nabízeného procesoru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</si>
</sst>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numFmt numFmtId="165" formatCode="#,##0.000"/>
    <numFmt numFmtId="166" formatCode="#,##0.00000"/>
    <numFmt numFmtId="167" formatCode="#,##0\_x0000_"/>
    <numFmt numFmtId="168" formatCode="#,##0.0"/>
    <numFmt numFmtId="169" formatCode="#,##0.0000"/>
  </numFmts>
  <fonts count="27" x14ac:knownFonts="1">
    <font>
      <sz val="10"/>
      <name val="Arial"/>
      <charset val="238"/>
    </font>
    <font>
      <sz val="10"/>
      <name val="Arial"/>
      <family val="2"/>
      <charset val="238"/>
    </font>
    <font>
      <sz val="8"/>
      <name val="Arial"/>
      <family val="2"/>
      <charset val="238"/>
    </font>
    <font>
      <sz val="7"/>
      <name val="Arial"/>
      <family val="2"/>
      <charset val="238"/>
    </font>
    <font>
      <b/>
      <sz val="10"/>
      <name val="Arial"/>
      <family val="2"/>
      <charset val="238"/>
    </font>
    <font>
      <b/>
      <sz val="12"/>
      <name val="Arial"/>
      <family val="2"/>
      <charset val="238"/>
    </font>
    <font>
      <b/>
      <sz val="8"/>
      <name val="Arial"/>
      <family val="2"/>
      <charset val="238"/>
    </font>
    <font>
      <b/>
      <sz val="14"/>
      <name val="Arial"/>
      <family val="2"/>
      <charset val="238"/>
    </font>
    <font>
      <b/>
      <sz val="18"/>
      <color indexed="10"/>
      <name val="Arial"/>
      <family val="2"/>
      <charset val="238"/>
    </font>
    <font>
      <sz val="8"/>
      <color indexed="9"/>
      <name val="Arial"/>
      <family val="2"/>
      <charset val="238"/>
    </font>
    <font>
      <sz val="10"/>
      <name val="Arial CE"/>
      <family val="2"/>
      <charset val="238"/>
    </font>
    <font>
      <b/>
      <u/>
      <sz val="10"/>
      <name val="Arial"/>
      <family val="2"/>
      <charset val="238"/>
    </font>
    <font>
      <sz val="11"/>
      <color theme="1"/>
      <name val="Calibri"/>
      <family val="2"/>
      <charset val="238"/>
      <scheme val="minor"/>
    </font>
    <font>
      <b/>
      <sz val="8"/>
      <color rgb="FF0000FF"/>
      <name val="Arial"/>
      <family val="2"/>
      <charset val="238"/>
    </font>
    <font>
      <b/>
      <sz val="8"/>
      <color rgb="FF7030A0"/>
      <name val="Arial"/>
      <family val="2"/>
      <charset val="238"/>
    </font>
    <font>
      <b/>
      <sz val="10"/>
      <color rgb="FF0000FF"/>
      <name val="Arial"/>
      <family val="2"/>
      <charset val="238"/>
    </font>
    <font>
      <b/>
      <sz val="10"/>
      <color rgb="FF800080"/>
      <name val="Arial"/>
      <family val="2"/>
      <charset val="238"/>
    </font>
    <font>
      <sz val="10"/>
      <color theme="1"/>
      <name val="Arial"/>
      <family val="2"/>
      <charset val="238"/>
    </font>
    <font>
      <b/>
      <u/>
      <sz val="10"/>
      <color rgb="FFFA0000"/>
      <name val="Arial"/>
      <family val="2"/>
      <charset val="238"/>
    </font>
    <font>
      <sz val="8"/>
      <color rgb="FFFF0000"/>
      <name val="Arial"/>
      <family val="2"/>
      <charset val="238"/>
    </font>
    <font>
      <sz val="11"/>
      <name val="Calibri"/>
      <family val="2"/>
      <scheme val="minor"/>
    </font>
    <font>
      <sz val="8"/>
      <color rgb="FF7030A0"/>
      <name val="Arial"/>
      <family val="2"/>
      <charset val="238"/>
    </font>
    <font>
      <b/>
      <sz val="8"/>
      <color indexed="12"/>
      <name val="Arial"/>
      <family val="2"/>
      <charset val="238"/>
    </font>
    <font>
      <b/>
      <sz val="8"/>
      <color indexed="20"/>
      <name val="Arial"/>
      <family val="2"/>
      <charset val="238"/>
    </font>
    <font>
      <b/>
      <u/>
      <sz val="8"/>
      <color indexed="10"/>
      <name val="Arial"/>
      <family val="2"/>
      <charset val="238"/>
    </font>
    <font>
      <sz val="10"/>
      <color rgb="FF000000"/>
      <name val="Arial"/>
      <family val="2"/>
      <charset val="238"/>
    </font>
    <font>
      <u/>
      <sz val="10"/>
      <color theme="10"/>
      <name val="Arial"/>
      <family val="2"/>
      <charset val="238"/>
    </font>
  </fonts>
  <fills count="7">
    <fill>
      <patternFill patternType="none"/>
    </fill>
    <fill>
      <patternFill patternType="gray125"/>
    </fill>
    <fill>
      <patternFill patternType="solid">
        <fgColor indexed="26"/>
      </patternFill>
    </fill>
    <fill>
      <patternFill patternType="solid">
        <fgColor indexed="13"/>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s>
  <cellStyleXfs count="6">
    <xf numFmtId="0" fontId="0" fillId="0" borderId="0"/>
    <xf numFmtId="0" fontId="12" fillId="0" borderId="0"/>
    <xf numFmtId="0" fontId="12" fillId="0" borderId="0"/>
    <xf numFmtId="0" fontId="20" fillId="0" borderId="0"/>
    <xf numFmtId="0" fontId="26" fillId="0" borderId="0" applyNumberFormat="0" applyFill="0" applyBorder="0" applyAlignment="0" applyProtection="0"/>
    <xf numFmtId="0" fontId="1" fillId="0" borderId="0"/>
  </cellStyleXfs>
  <cellXfs count="256">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4"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164" fontId="4" fillId="0" borderId="17" xfId="0" applyNumberFormat="1" applyFont="1" applyBorder="1" applyAlignment="1">
      <alignment vertical="center" wrapText="1"/>
    </xf>
    <xf numFmtId="0" fontId="5" fillId="0" borderId="19" xfId="0" applyFont="1" applyBorder="1" applyAlignment="1">
      <alignment vertical="center"/>
    </xf>
    <xf numFmtId="0" fontId="5" fillId="0" borderId="21" xfId="0" applyFont="1" applyBorder="1" applyAlignment="1">
      <alignment vertical="center"/>
    </xf>
    <xf numFmtId="0" fontId="4" fillId="0" borderId="22" xfId="0" applyFont="1" applyBorder="1"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21" xfId="0" applyFont="1" applyBorder="1" applyAlignment="1">
      <alignment vertical="center"/>
    </xf>
    <xf numFmtId="1" fontId="2" fillId="0" borderId="24" xfId="0" applyNumberFormat="1" applyFont="1" applyBorder="1" applyAlignment="1">
      <alignment horizontal="center" vertical="center"/>
    </xf>
    <xf numFmtId="0" fontId="6" fillId="0" borderId="25" xfId="0" applyFont="1" applyBorder="1" applyAlignment="1">
      <alignment vertical="center"/>
    </xf>
    <xf numFmtId="0" fontId="2" fillId="0" borderId="26" xfId="0" applyFont="1" applyBorder="1" applyAlignment="1">
      <alignment vertical="center"/>
    </xf>
    <xf numFmtId="49" fontId="2" fillId="0" borderId="27" xfId="0" applyNumberFormat="1"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xf>
    <xf numFmtId="0" fontId="2" fillId="0" borderId="29" xfId="0" applyFont="1" applyBorder="1" applyAlignment="1">
      <alignment vertical="center"/>
    </xf>
    <xf numFmtId="1" fontId="2" fillId="0" borderId="30" xfId="0" applyNumberFormat="1" applyFont="1" applyBorder="1" applyAlignment="1">
      <alignment horizontal="center" vertical="center"/>
    </xf>
    <xf numFmtId="0" fontId="6" fillId="0" borderId="28" xfId="0" applyFont="1" applyBorder="1" applyAlignment="1">
      <alignment vertical="center"/>
    </xf>
    <xf numFmtId="49" fontId="2" fillId="0" borderId="18" xfId="0" applyNumberFormat="1" applyFont="1" applyBorder="1" applyAlignment="1">
      <alignment vertical="center"/>
    </xf>
    <xf numFmtId="0" fontId="2" fillId="0" borderId="31" xfId="0" applyFont="1" applyBorder="1" applyAlignment="1">
      <alignment vertical="center"/>
    </xf>
    <xf numFmtId="1" fontId="2" fillId="0" borderId="32" xfId="0" applyNumberFormat="1" applyFont="1" applyBorder="1" applyAlignment="1">
      <alignment horizontal="center"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49" fontId="2" fillId="0" borderId="15" xfId="0" applyNumberFormat="1" applyFont="1" applyBorder="1" applyAlignment="1">
      <alignment vertical="center"/>
    </xf>
    <xf numFmtId="0" fontId="4" fillId="0" borderId="1" xfId="0" applyFont="1" applyBorder="1" applyAlignment="1">
      <alignment vertical="top"/>
    </xf>
    <xf numFmtId="0" fontId="2" fillId="0" borderId="36" xfId="0" applyFont="1" applyBorder="1" applyAlignment="1">
      <alignment vertical="center"/>
    </xf>
    <xf numFmtId="0" fontId="2" fillId="0" borderId="37" xfId="0" applyFont="1" applyBorder="1" applyAlignment="1">
      <alignment vertical="center"/>
    </xf>
    <xf numFmtId="1" fontId="5" fillId="0" borderId="19" xfId="0" applyNumberFormat="1" applyFont="1" applyBorder="1" applyAlignment="1">
      <alignment vertical="center"/>
    </xf>
    <xf numFmtId="0" fontId="2" fillId="0" borderId="38" xfId="0" applyFont="1" applyBorder="1" applyAlignment="1">
      <alignment vertical="center"/>
    </xf>
    <xf numFmtId="169" fontId="2" fillId="0" borderId="18" xfId="0" applyNumberFormat="1" applyFont="1" applyBorder="1" applyAlignment="1">
      <alignment horizontal="right" vertical="center"/>
    </xf>
    <xf numFmtId="0" fontId="2" fillId="0" borderId="39" xfId="0" applyFont="1" applyBorder="1"/>
    <xf numFmtId="0" fontId="2" fillId="0" borderId="29" xfId="0" applyFont="1" applyBorder="1"/>
    <xf numFmtId="169" fontId="2" fillId="0" borderId="40" xfId="0" applyNumberFormat="1" applyFont="1" applyBorder="1" applyAlignment="1">
      <alignment horizontal="right" vertical="center"/>
    </xf>
    <xf numFmtId="0" fontId="4" fillId="0" borderId="41" xfId="0" applyFont="1" applyBorder="1" applyAlignment="1">
      <alignment vertical="top"/>
    </xf>
    <xf numFmtId="0" fontId="2" fillId="0" borderId="25" xfId="0" applyFont="1" applyBorder="1" applyAlignment="1">
      <alignment vertical="center"/>
    </xf>
    <xf numFmtId="169" fontId="2" fillId="0" borderId="27" xfId="0" applyNumberFormat="1" applyFont="1" applyBorder="1" applyAlignment="1">
      <alignment horizontal="right" vertical="center"/>
    </xf>
    <xf numFmtId="0" fontId="4" fillId="0" borderId="33"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13" xfId="0" applyFont="1" applyBorder="1"/>
    <xf numFmtId="0" fontId="2" fillId="0" borderId="44" xfId="0" applyFont="1" applyBorder="1" applyAlignment="1">
      <alignment vertical="center"/>
    </xf>
    <xf numFmtId="0" fontId="2" fillId="0" borderId="45" xfId="0" applyFont="1" applyBorder="1"/>
    <xf numFmtId="0" fontId="2" fillId="0" borderId="46" xfId="0"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49" fontId="2" fillId="0" borderId="6" xfId="0" applyNumberFormat="1" applyFont="1" applyBorder="1" applyAlignment="1">
      <alignment vertical="center"/>
    </xf>
    <xf numFmtId="49" fontId="2" fillId="3" borderId="47" xfId="0" applyNumberFormat="1" applyFont="1" applyFill="1" applyBorder="1" applyAlignment="1">
      <alignment horizontal="center" vertical="center" wrapText="1"/>
    </xf>
    <xf numFmtId="1" fontId="2" fillId="3" borderId="48" xfId="0" applyNumberFormat="1" applyFont="1" applyFill="1" applyBorder="1" applyAlignment="1">
      <alignment horizontal="center" vertical="center" wrapText="1"/>
    </xf>
    <xf numFmtId="49" fontId="7" fillId="2" borderId="0" xfId="0" applyNumberFormat="1" applyFont="1" applyFill="1"/>
    <xf numFmtId="49" fontId="6" fillId="2" borderId="0" xfId="0" applyNumberFormat="1" applyFont="1" applyFill="1" applyAlignment="1">
      <alignment vertical="center"/>
    </xf>
    <xf numFmtId="49" fontId="2" fillId="2" borderId="0" xfId="0" applyNumberFormat="1" applyFont="1" applyFill="1" applyAlignment="1">
      <alignment vertical="center"/>
    </xf>
    <xf numFmtId="0" fontId="2" fillId="4" borderId="0" xfId="0" applyFont="1" applyFill="1" applyAlignment="1">
      <alignment horizontal="left" vertical="center"/>
    </xf>
    <xf numFmtId="49" fontId="2" fillId="4" borderId="0" xfId="0" applyNumberFormat="1" applyFont="1" applyFill="1" applyAlignment="1">
      <alignment horizontal="left" vertical="center"/>
    </xf>
    <xf numFmtId="49" fontId="2" fillId="3" borderId="49" xfId="0" applyNumberFormat="1" applyFont="1" applyFill="1" applyBorder="1" applyAlignment="1">
      <alignment horizontal="center" vertical="center" wrapText="1"/>
    </xf>
    <xf numFmtId="1" fontId="2" fillId="3" borderId="32" xfId="0" applyNumberFormat="1" applyFont="1" applyFill="1" applyBorder="1" applyAlignment="1">
      <alignment horizontal="center" vertical="center" wrapText="1"/>
    </xf>
    <xf numFmtId="49" fontId="3" fillId="2" borderId="0" xfId="0" applyNumberFormat="1" applyFont="1" applyFill="1"/>
    <xf numFmtId="2" fontId="1" fillId="0" borderId="0" xfId="0" applyNumberFormat="1" applyFont="1" applyProtection="1">
      <protection locked="0"/>
    </xf>
    <xf numFmtId="0" fontId="1" fillId="0" borderId="0" xfId="0" applyFont="1" applyProtection="1">
      <protection locked="0"/>
    </xf>
    <xf numFmtId="49" fontId="3" fillId="2" borderId="0" xfId="0" applyNumberFormat="1" applyFont="1" applyFill="1" applyAlignment="1">
      <alignment vertical="center"/>
    </xf>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3" borderId="50" xfId="0" applyNumberFormat="1" applyFont="1" applyFill="1" applyBorder="1" applyAlignment="1">
      <alignment horizontal="center" vertical="center" wrapText="1"/>
    </xf>
    <xf numFmtId="1" fontId="2" fillId="3" borderId="51" xfId="0" applyNumberFormat="1" applyFont="1" applyFill="1" applyBorder="1" applyAlignment="1">
      <alignment horizontal="center" vertical="center" wrapText="1"/>
    </xf>
    <xf numFmtId="0" fontId="1" fillId="4" borderId="16" xfId="0" applyFont="1" applyFill="1" applyBorder="1"/>
    <xf numFmtId="0" fontId="1" fillId="4" borderId="17" xfId="0" applyFont="1" applyFill="1" applyBorder="1"/>
    <xf numFmtId="0" fontId="1" fillId="0" borderId="1" xfId="0" applyFont="1" applyBorder="1"/>
    <xf numFmtId="0" fontId="1" fillId="0" borderId="2" xfId="0" applyFont="1" applyBorder="1"/>
    <xf numFmtId="0" fontId="1" fillId="0" borderId="3" xfId="0" applyFont="1" applyBorder="1"/>
    <xf numFmtId="0" fontId="8" fillId="0" borderId="2" xfId="0" applyFont="1" applyBorder="1"/>
    <xf numFmtId="0" fontId="1" fillId="0" borderId="13" xfId="0" applyFont="1" applyBorder="1"/>
    <xf numFmtId="0" fontId="1" fillId="0" borderId="14" xfId="0" applyFont="1" applyBorder="1"/>
    <xf numFmtId="0" fontId="1" fillId="0" borderId="15" xfId="0" applyFont="1" applyBorder="1"/>
    <xf numFmtId="164" fontId="2" fillId="0" borderId="25" xfId="0" applyNumberFormat="1" applyFont="1" applyBorder="1" applyAlignment="1">
      <alignment vertical="center"/>
    </xf>
    <xf numFmtId="164" fontId="2" fillId="0" borderId="8" xfId="0" applyNumberFormat="1" applyFont="1" applyBorder="1" applyAlignment="1">
      <alignment vertical="center"/>
    </xf>
    <xf numFmtId="164" fontId="2" fillId="0" borderId="38" xfId="0" applyNumberFormat="1" applyFont="1" applyBorder="1" applyAlignment="1">
      <alignment vertical="center"/>
    </xf>
    <xf numFmtId="164" fontId="2" fillId="0" borderId="0" xfId="0" applyNumberFormat="1" applyFont="1" applyAlignment="1">
      <alignment vertical="center"/>
    </xf>
    <xf numFmtId="164" fontId="2" fillId="0" borderId="26" xfId="0" applyNumberFormat="1" applyFont="1" applyBorder="1" applyAlignment="1">
      <alignment vertical="center"/>
    </xf>
    <xf numFmtId="164" fontId="2" fillId="0" borderId="28" xfId="0" applyNumberFormat="1" applyFont="1" applyBorder="1" applyAlignment="1">
      <alignment vertical="center"/>
    </xf>
    <xf numFmtId="164" fontId="2" fillId="0" borderId="12" xfId="0" applyNumberFormat="1" applyFont="1" applyBorder="1" applyAlignment="1">
      <alignment vertical="center"/>
    </xf>
    <xf numFmtId="164" fontId="2" fillId="0" borderId="29" xfId="0" applyNumberFormat="1" applyFont="1" applyBorder="1" applyAlignment="1">
      <alignment vertical="center"/>
    </xf>
    <xf numFmtId="164" fontId="2" fillId="0" borderId="9" xfId="0" applyNumberFormat="1" applyFont="1" applyBorder="1" applyAlignment="1">
      <alignment vertical="center"/>
    </xf>
    <xf numFmtId="49" fontId="2" fillId="0" borderId="26" xfId="0" applyNumberFormat="1" applyFont="1" applyBorder="1" applyAlignment="1">
      <alignment vertical="center"/>
    </xf>
    <xf numFmtId="3" fontId="1" fillId="0" borderId="52" xfId="0" applyNumberFormat="1" applyFont="1" applyBorder="1" applyAlignment="1">
      <alignment vertical="center"/>
    </xf>
    <xf numFmtId="3" fontId="1" fillId="0" borderId="34" xfId="0" applyNumberFormat="1" applyFont="1" applyBorder="1" applyAlignment="1">
      <alignment vertical="center"/>
    </xf>
    <xf numFmtId="167" fontId="1" fillId="0" borderId="35" xfId="0" applyNumberFormat="1" applyFont="1" applyBorder="1" applyAlignment="1">
      <alignment horizontal="right" vertical="center" wrapText="1"/>
    </xf>
    <xf numFmtId="4" fontId="1" fillId="0" borderId="33" xfId="0" applyNumberFormat="1" applyFont="1" applyBorder="1" applyAlignment="1">
      <alignment horizontal="right" vertical="center" wrapText="1"/>
    </xf>
    <xf numFmtId="3" fontId="1" fillId="0" borderId="35" xfId="0" applyNumberFormat="1" applyFont="1" applyBorder="1" applyAlignment="1">
      <alignment vertical="center"/>
    </xf>
    <xf numFmtId="3" fontId="1" fillId="0" borderId="33" xfId="0" applyNumberFormat="1" applyFont="1" applyBorder="1" applyAlignment="1">
      <alignment vertical="center"/>
    </xf>
    <xf numFmtId="3" fontId="1" fillId="0" borderId="34" xfId="0" applyNumberFormat="1" applyFont="1" applyBorder="1" applyAlignment="1">
      <alignment vertical="center" wrapText="1"/>
    </xf>
    <xf numFmtId="4" fontId="1" fillId="0" borderId="34" xfId="0" applyNumberFormat="1" applyFont="1" applyBorder="1" applyAlignment="1">
      <alignment horizontal="right" vertical="center" wrapText="1"/>
    </xf>
    <xf numFmtId="3" fontId="1" fillId="0" borderId="46" xfId="0" applyNumberFormat="1" applyFont="1" applyBorder="1" applyAlignment="1">
      <alignment vertical="center"/>
    </xf>
    <xf numFmtId="4" fontId="1" fillId="0" borderId="28" xfId="0" applyNumberFormat="1" applyFont="1" applyBorder="1" applyAlignment="1">
      <alignment horizontal="right" vertical="center" wrapText="1"/>
    </xf>
    <xf numFmtId="4" fontId="1" fillId="0" borderId="28" xfId="0" applyNumberFormat="1" applyFont="1" applyBorder="1" applyAlignment="1">
      <alignment horizontal="right" vertical="center"/>
    </xf>
    <xf numFmtId="3" fontId="1" fillId="0" borderId="12" xfId="0" applyNumberFormat="1" applyFont="1" applyBorder="1" applyAlignment="1">
      <alignment vertical="center"/>
    </xf>
    <xf numFmtId="0" fontId="9" fillId="0" borderId="12" xfId="0" applyFont="1" applyBorder="1" applyAlignment="1">
      <alignment horizontal="right" vertical="center"/>
    </xf>
    <xf numFmtId="0" fontId="9" fillId="0" borderId="9" xfId="0" applyFont="1" applyBorder="1" applyAlignment="1">
      <alignment horizontal="left" vertical="center"/>
    </xf>
    <xf numFmtId="3" fontId="1" fillId="0" borderId="28" xfId="0" applyNumberFormat="1" applyFont="1" applyBorder="1" applyAlignment="1">
      <alignment vertical="center"/>
    </xf>
    <xf numFmtId="3" fontId="1" fillId="0" borderId="0" xfId="0" applyNumberFormat="1" applyFont="1" applyAlignment="1">
      <alignment vertical="center"/>
    </xf>
    <xf numFmtId="4" fontId="1" fillId="0" borderId="16" xfId="0" applyNumberFormat="1" applyFont="1" applyBorder="1" applyAlignment="1">
      <alignment horizontal="right" vertical="center" wrapText="1"/>
    </xf>
    <xf numFmtId="4" fontId="1" fillId="0" borderId="16" xfId="0" applyNumberFormat="1" applyFont="1" applyBorder="1" applyAlignment="1">
      <alignment horizontal="right" vertical="center"/>
    </xf>
    <xf numFmtId="3" fontId="1" fillId="0" borderId="18" xfId="0" applyNumberFormat="1" applyFont="1" applyBorder="1" applyAlignment="1">
      <alignment vertical="center"/>
    </xf>
    <xf numFmtId="4" fontId="1" fillId="0" borderId="45"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3" fontId="1" fillId="0" borderId="14" xfId="0" applyNumberFormat="1" applyFont="1" applyBorder="1" applyAlignment="1">
      <alignment vertical="center" wrapText="1"/>
    </xf>
    <xf numFmtId="3" fontId="2" fillId="0" borderId="29" xfId="0" applyNumberFormat="1" applyFont="1" applyBorder="1" applyAlignment="1">
      <alignment horizontal="right" vertical="center" wrapText="1"/>
    </xf>
    <xf numFmtId="4" fontId="2" fillId="0" borderId="28" xfId="0" applyNumberFormat="1" applyFont="1" applyBorder="1" applyAlignment="1">
      <alignment horizontal="right" vertical="center" wrapText="1"/>
    </xf>
    <xf numFmtId="4" fontId="1" fillId="0" borderId="29" xfId="0" applyNumberFormat="1" applyFont="1" applyBorder="1" applyAlignment="1">
      <alignment horizontal="right" vertical="center" wrapText="1"/>
    </xf>
    <xf numFmtId="3" fontId="2" fillId="0" borderId="28" xfId="0" applyNumberFormat="1" applyFont="1" applyBorder="1" applyAlignment="1">
      <alignment horizontal="right" vertical="center" wrapText="1"/>
    </xf>
    <xf numFmtId="4" fontId="4" fillId="0" borderId="53" xfId="0" applyNumberFormat="1" applyFont="1" applyBorder="1" applyAlignment="1">
      <alignment horizontal="right" vertical="center" wrapText="1"/>
    </xf>
    <xf numFmtId="0" fontId="1" fillId="0" borderId="20" xfId="0" applyFont="1" applyBorder="1" applyAlignment="1">
      <alignment vertical="center"/>
    </xf>
    <xf numFmtId="0" fontId="1" fillId="0" borderId="0" xfId="0" applyFont="1" applyAlignment="1">
      <alignment vertical="center"/>
    </xf>
    <xf numFmtId="0" fontId="1" fillId="4" borderId="0" xfId="0" applyFont="1" applyFill="1" applyAlignment="1">
      <alignment horizontal="left" vertical="center"/>
    </xf>
    <xf numFmtId="49" fontId="1" fillId="3" borderId="47" xfId="0" applyNumberFormat="1" applyFont="1" applyFill="1" applyBorder="1" applyAlignment="1">
      <alignment horizontal="center" vertical="center" wrapText="1"/>
    </xf>
    <xf numFmtId="1" fontId="1" fillId="3" borderId="48" xfId="0" applyNumberFormat="1" applyFont="1" applyFill="1" applyBorder="1" applyAlignment="1">
      <alignment horizontal="center" vertical="center" wrapText="1"/>
    </xf>
    <xf numFmtId="0" fontId="15" fillId="0" borderId="0" xfId="0" applyFont="1" applyAlignment="1">
      <alignment vertical="center"/>
    </xf>
    <xf numFmtId="167" fontId="16" fillId="0" borderId="0" xfId="0" applyNumberFormat="1" applyFont="1" applyAlignment="1">
      <alignment horizontal="center" vertical="center"/>
    </xf>
    <xf numFmtId="4" fontId="16" fillId="0" borderId="0" xfId="0" applyNumberFormat="1" applyFont="1" applyAlignment="1">
      <alignment horizontal="right" vertical="center"/>
    </xf>
    <xf numFmtId="167" fontId="1" fillId="0" borderId="0" xfId="0" applyNumberFormat="1" applyFont="1" applyAlignment="1">
      <alignment horizontal="center" vertical="center"/>
    </xf>
    <xf numFmtId="165" fontId="1" fillId="0" borderId="0" xfId="0" applyNumberFormat="1" applyFont="1" applyAlignment="1">
      <alignment horizontal="right" vertical="center"/>
    </xf>
    <xf numFmtId="4" fontId="1" fillId="0" borderId="0" xfId="0" applyNumberFormat="1" applyFont="1" applyAlignment="1">
      <alignment horizontal="right" vertical="center"/>
    </xf>
    <xf numFmtId="168" fontId="1" fillId="0" borderId="0" xfId="0" applyNumberFormat="1" applyFont="1" applyAlignment="1">
      <alignment horizontal="right" vertical="center"/>
    </xf>
    <xf numFmtId="167" fontId="1" fillId="0" borderId="0" xfId="0" applyNumberFormat="1" applyFont="1" applyAlignment="1">
      <alignment horizontal="right" vertical="center"/>
    </xf>
    <xf numFmtId="167" fontId="15" fillId="0" borderId="0" xfId="0" applyNumberFormat="1" applyFont="1" applyAlignment="1">
      <alignment horizontal="center" vertical="center"/>
    </xf>
    <xf numFmtId="4" fontId="15" fillId="0" borderId="0" xfId="0" applyNumberFormat="1" applyFont="1" applyAlignment="1">
      <alignment horizontal="right" vertical="center"/>
    </xf>
    <xf numFmtId="4" fontId="17" fillId="0" borderId="0" xfId="0" applyNumberFormat="1" applyFont="1" applyAlignment="1">
      <alignment horizontal="right" vertical="center"/>
    </xf>
    <xf numFmtId="0" fontId="18" fillId="0" borderId="0" xfId="0" applyFont="1" applyAlignment="1">
      <alignment vertical="center"/>
    </xf>
    <xf numFmtId="4" fontId="18" fillId="0" borderId="0" xfId="0" applyNumberFormat="1" applyFont="1" applyAlignment="1">
      <alignment horizontal="right" vertical="center"/>
    </xf>
    <xf numFmtId="1" fontId="1" fillId="3" borderId="48" xfId="0" applyNumberFormat="1" applyFont="1" applyFill="1" applyBorder="1" applyAlignment="1">
      <alignment horizontal="center" vertical="center"/>
    </xf>
    <xf numFmtId="4" fontId="1" fillId="5" borderId="0" xfId="0" applyNumberFormat="1" applyFont="1" applyFill="1" applyAlignment="1">
      <alignment horizontal="right" vertical="center"/>
    </xf>
    <xf numFmtId="0" fontId="1" fillId="5" borderId="0" xfId="0" applyFont="1" applyFill="1" applyAlignment="1">
      <alignment vertical="center"/>
    </xf>
    <xf numFmtId="0" fontId="1" fillId="0" borderId="0" xfId="0" applyFont="1" applyAlignment="1">
      <alignment horizontal="left" vertical="center" wrapText="1"/>
    </xf>
    <xf numFmtId="0" fontId="21" fillId="0" borderId="0" xfId="0" applyFont="1" applyProtection="1">
      <protection locked="0"/>
    </xf>
    <xf numFmtId="2" fontId="21" fillId="0" borderId="0" xfId="0" applyNumberFormat="1" applyFont="1" applyProtection="1">
      <protection locked="0"/>
    </xf>
    <xf numFmtId="0" fontId="19" fillId="0" borderId="0" xfId="0" applyFont="1" applyProtection="1">
      <protection locked="0"/>
    </xf>
    <xf numFmtId="2" fontId="19" fillId="0" borderId="0" xfId="0" applyNumberFormat="1" applyFont="1" applyProtection="1">
      <protection locked="0"/>
    </xf>
    <xf numFmtId="0" fontId="2" fillId="0" borderId="0" xfId="0" applyFont="1" applyProtection="1">
      <protection locked="0"/>
    </xf>
    <xf numFmtId="2" fontId="2" fillId="0" borderId="0" xfId="0" applyNumberFormat="1" applyFont="1" applyProtection="1">
      <protection locked="0"/>
    </xf>
    <xf numFmtId="0" fontId="16" fillId="0" borderId="0" xfId="0" applyFont="1" applyAlignment="1">
      <alignment horizontal="left" vertical="top" wrapText="1"/>
    </xf>
    <xf numFmtId="49" fontId="1" fillId="2" borderId="17" xfId="0" applyNumberFormat="1" applyFont="1" applyFill="1" applyBorder="1" applyAlignment="1">
      <alignment horizontal="left" vertical="top" wrapText="1"/>
    </xf>
    <xf numFmtId="0" fontId="15" fillId="0" borderId="0" xfId="0" applyFont="1" applyAlignment="1">
      <alignment horizontal="left" vertical="top" wrapText="1"/>
    </xf>
    <xf numFmtId="0" fontId="1" fillId="0" borderId="0" xfId="0" applyFont="1" applyAlignment="1">
      <alignment horizontal="left" vertical="top" wrapText="1"/>
    </xf>
    <xf numFmtId="0" fontId="1" fillId="5" borderId="0" xfId="0" applyFont="1" applyFill="1" applyAlignment="1">
      <alignment horizontal="left" vertical="top" wrapText="1"/>
    </xf>
    <xf numFmtId="0" fontId="18" fillId="0" borderId="0" xfId="0" applyFont="1" applyAlignment="1">
      <alignment horizontal="left" vertical="top" wrapText="1"/>
    </xf>
    <xf numFmtId="0" fontId="1" fillId="0" borderId="0" xfId="0" applyFont="1" applyAlignment="1" applyProtection="1">
      <alignment horizontal="left" vertical="top" wrapText="1"/>
      <protection locked="0"/>
    </xf>
    <xf numFmtId="167" fontId="22" fillId="0" borderId="0" xfId="0" applyNumberFormat="1" applyFont="1" applyAlignment="1">
      <alignment horizontal="center" vertical="center"/>
    </xf>
    <xf numFmtId="0" fontId="22" fillId="0" borderId="0" xfId="0" applyFont="1" applyAlignment="1">
      <alignment vertical="center"/>
    </xf>
    <xf numFmtId="4" fontId="22" fillId="0" borderId="0" xfId="0" applyNumberFormat="1" applyFont="1" applyAlignment="1">
      <alignment horizontal="right" vertical="center"/>
    </xf>
    <xf numFmtId="167" fontId="23" fillId="0" borderId="0" xfId="0" applyNumberFormat="1" applyFont="1" applyAlignment="1">
      <alignment horizontal="center" vertical="center"/>
    </xf>
    <xf numFmtId="0" fontId="23" fillId="0" borderId="0" xfId="0" applyFont="1" applyAlignment="1">
      <alignment vertical="center"/>
    </xf>
    <xf numFmtId="4" fontId="23" fillId="0" borderId="0" xfId="0" applyNumberFormat="1" applyFont="1" applyAlignment="1">
      <alignment horizontal="right" vertical="center"/>
    </xf>
    <xf numFmtId="0" fontId="23" fillId="0" borderId="0" xfId="0" applyFont="1"/>
    <xf numFmtId="4" fontId="23" fillId="0" borderId="0" xfId="0" applyNumberFormat="1" applyFont="1"/>
    <xf numFmtId="0" fontId="2" fillId="0" borderId="0" xfId="0" applyFont="1"/>
    <xf numFmtId="0" fontId="24" fillId="0" borderId="0" xfId="0" applyFont="1"/>
    <xf numFmtId="4" fontId="24" fillId="0" borderId="0" xfId="0" applyNumberFormat="1" applyFont="1"/>
    <xf numFmtId="0" fontId="1" fillId="0" borderId="0" xfId="0" applyFont="1" applyAlignment="1" applyProtection="1">
      <alignment horizontal="left" vertical="center"/>
      <protection locked="0"/>
    </xf>
    <xf numFmtId="0" fontId="24" fillId="0" borderId="0" xfId="0" applyFont="1" applyAlignment="1">
      <alignment vertical="center"/>
    </xf>
    <xf numFmtId="4" fontId="24" fillId="0" borderId="0" xfId="0" applyNumberFormat="1" applyFont="1" applyAlignment="1">
      <alignment horizontal="right" vertical="center"/>
    </xf>
    <xf numFmtId="49" fontId="1" fillId="0" borderId="0" xfId="0" applyNumberFormat="1" applyFont="1" applyAlignment="1">
      <alignment horizontal="left" vertical="top" wrapText="1"/>
    </xf>
    <xf numFmtId="167" fontId="1" fillId="5" borderId="0" xfId="0" applyNumberFormat="1" applyFont="1" applyFill="1" applyAlignment="1">
      <alignment horizontal="center" vertical="center"/>
    </xf>
    <xf numFmtId="165" fontId="1" fillId="5" borderId="0" xfId="0" applyNumberFormat="1" applyFont="1" applyFill="1" applyAlignment="1">
      <alignment horizontal="right" vertical="center"/>
    </xf>
    <xf numFmtId="167" fontId="1" fillId="0" borderId="0" xfId="0" applyNumberFormat="1" applyFont="1" applyAlignment="1">
      <alignment horizontal="left" vertical="center" wrapText="1"/>
    </xf>
    <xf numFmtId="167" fontId="1" fillId="5" borderId="0" xfId="0" applyNumberFormat="1" applyFont="1" applyFill="1" applyAlignment="1">
      <alignment horizontal="left" vertical="top" wrapText="1"/>
    </xf>
    <xf numFmtId="167" fontId="1" fillId="0" borderId="0" xfId="0" applyNumberFormat="1" applyFont="1" applyAlignment="1">
      <alignment horizontal="left" vertical="top" wrapText="1"/>
    </xf>
    <xf numFmtId="168" fontId="1" fillId="5" borderId="0" xfId="0" applyNumberFormat="1" applyFont="1" applyFill="1" applyAlignment="1">
      <alignment horizontal="right" vertical="center"/>
    </xf>
    <xf numFmtId="0" fontId="1" fillId="5" borderId="0" xfId="0" applyFont="1" applyFill="1" applyAlignment="1">
      <alignment horizontal="left" vertical="center" wrapText="1"/>
    </xf>
    <xf numFmtId="166" fontId="1" fillId="5" borderId="0" xfId="0" applyNumberFormat="1" applyFont="1" applyFill="1" applyAlignment="1">
      <alignment horizontal="right" vertical="center"/>
    </xf>
    <xf numFmtId="167" fontId="1" fillId="5" borderId="0" xfId="0" applyNumberFormat="1" applyFont="1" applyFill="1" applyAlignment="1">
      <alignment horizontal="right" vertical="center"/>
    </xf>
    <xf numFmtId="0" fontId="25" fillId="0" borderId="0" xfId="0" applyFont="1" applyAlignment="1">
      <alignment horizontal="left" vertical="top" wrapText="1"/>
    </xf>
    <xf numFmtId="0" fontId="0" fillId="0" borderId="0" xfId="0" applyAlignment="1">
      <alignment horizontal="left" vertical="center" wrapText="1"/>
    </xf>
    <xf numFmtId="49" fontId="1" fillId="3" borderId="49" xfId="0" applyNumberFormat="1" applyFont="1" applyFill="1" applyBorder="1" applyAlignment="1">
      <alignment horizontal="center" vertical="center" wrapText="1"/>
    </xf>
    <xf numFmtId="1" fontId="1" fillId="3" borderId="32" xfId="0" applyNumberFormat="1" applyFont="1" applyFill="1" applyBorder="1" applyAlignment="1">
      <alignment horizontal="center" vertical="center"/>
    </xf>
    <xf numFmtId="0" fontId="4" fillId="0" borderId="0" xfId="0" applyFont="1" applyAlignment="1">
      <alignment horizontal="right" vertical="center"/>
    </xf>
    <xf numFmtId="0" fontId="11" fillId="0" borderId="0" xfId="0" applyFont="1" applyAlignment="1">
      <alignment horizontal="right" vertical="center"/>
    </xf>
    <xf numFmtId="49" fontId="10" fillId="2" borderId="17" xfId="0" applyNumberFormat="1" applyFont="1" applyFill="1" applyBorder="1" applyAlignment="1">
      <alignment horizontal="right" vertical="center"/>
    </xf>
    <xf numFmtId="0" fontId="1" fillId="0" borderId="0" xfId="0" applyFont="1" applyAlignment="1" applyProtection="1">
      <alignment horizontal="right" vertical="center"/>
      <protection locked="0"/>
    </xf>
    <xf numFmtId="49" fontId="10" fillId="2" borderId="17" xfId="0" applyNumberFormat="1" applyFont="1" applyFill="1" applyBorder="1" applyAlignment="1">
      <alignment horizontal="center" vertical="center"/>
    </xf>
    <xf numFmtId="0" fontId="18" fillId="0" borderId="0" xfId="0" applyFont="1" applyAlignment="1">
      <alignment horizontal="center" vertical="center"/>
    </xf>
    <xf numFmtId="0" fontId="1" fillId="0" borderId="0" xfId="0" applyFont="1" applyAlignment="1" applyProtection="1">
      <alignment horizontal="center" vertical="center"/>
      <protection locked="0"/>
    </xf>
    <xf numFmtId="0" fontId="15" fillId="0" borderId="0" xfId="0" applyFont="1" applyAlignment="1">
      <alignment horizontal="center" vertical="center"/>
    </xf>
    <xf numFmtId="0" fontId="16" fillId="0" borderId="0" xfId="0" applyFont="1" applyAlignment="1">
      <alignment horizontal="center" vertical="center"/>
    </xf>
    <xf numFmtId="49" fontId="1" fillId="2" borderId="0" xfId="0" applyNumberFormat="1" applyFont="1" applyFill="1" applyAlignment="1">
      <alignment horizontal="left" vertical="center" wrapText="1"/>
    </xf>
    <xf numFmtId="49" fontId="1" fillId="4" borderId="0" xfId="0" applyNumberFormat="1" applyFont="1" applyFill="1" applyAlignment="1">
      <alignment horizontal="left" vertical="center" wrapText="1"/>
    </xf>
    <xf numFmtId="49" fontId="10" fillId="2" borderId="17" xfId="0" applyNumberFormat="1" applyFont="1" applyFill="1" applyBorder="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49" fontId="1" fillId="0" borderId="0" xfId="0" applyNumberFormat="1" applyFont="1" applyAlignment="1">
      <alignment horizontal="left" vertical="center" wrapText="1"/>
    </xf>
    <xf numFmtId="0" fontId="16" fillId="0" borderId="0" xfId="0" applyFont="1" applyAlignment="1">
      <alignment horizontal="left" vertical="center"/>
    </xf>
    <xf numFmtId="49" fontId="1" fillId="5" borderId="0" xfId="0" applyNumberFormat="1" applyFont="1" applyFill="1" applyAlignment="1">
      <alignment horizontal="left" vertical="center" wrapText="1"/>
    </xf>
    <xf numFmtId="0" fontId="18" fillId="0" borderId="0" xfId="0" applyFont="1" applyAlignment="1">
      <alignment horizontal="left" vertical="center" wrapText="1"/>
    </xf>
    <xf numFmtId="0" fontId="1" fillId="0" borderId="0" xfId="0" applyFont="1" applyAlignment="1" applyProtection="1">
      <alignment horizontal="left" vertical="center" wrapText="1"/>
      <protection locked="0"/>
    </xf>
    <xf numFmtId="0" fontId="16" fillId="0" borderId="0" xfId="0" applyFont="1" applyAlignment="1">
      <alignment horizontal="center" vertical="center" wrapText="1"/>
    </xf>
    <xf numFmtId="0" fontId="15" fillId="0" borderId="0" xfId="0" applyFont="1" applyAlignment="1">
      <alignment horizontal="right" vertical="center"/>
    </xf>
    <xf numFmtId="0" fontId="16" fillId="0" borderId="0" xfId="0" applyFont="1" applyAlignment="1">
      <alignment horizontal="right" vertical="center"/>
    </xf>
    <xf numFmtId="0" fontId="18" fillId="0" borderId="0" xfId="0" applyFont="1" applyAlignment="1">
      <alignment horizontal="right" vertical="center"/>
    </xf>
    <xf numFmtId="0" fontId="1" fillId="0" borderId="0" xfId="0" applyFont="1" applyAlignment="1">
      <alignment horizontal="right" vertical="center"/>
    </xf>
    <xf numFmtId="0" fontId="1" fillId="5" borderId="0" xfId="0" applyFont="1" applyFill="1" applyAlignment="1">
      <alignment horizontal="right" vertical="center"/>
    </xf>
    <xf numFmtId="0" fontId="1" fillId="0" borderId="0" xfId="0" applyFont="1" applyAlignment="1" applyProtection="1">
      <alignment horizontal="center" vertical="center" wrapText="1"/>
      <protection locked="0"/>
    </xf>
    <xf numFmtId="49" fontId="7" fillId="2" borderId="0" xfId="0" applyNumberFormat="1" applyFont="1" applyFill="1" applyAlignment="1">
      <alignment horizontal="left" vertical="center"/>
    </xf>
    <xf numFmtId="49" fontId="1" fillId="2" borderId="0" xfId="0" applyNumberFormat="1" applyFont="1" applyFill="1" applyAlignment="1">
      <alignment horizontal="left" vertical="center"/>
    </xf>
    <xf numFmtId="49" fontId="4" fillId="2" borderId="0" xfId="0" applyNumberFormat="1" applyFont="1" applyFill="1" applyAlignment="1">
      <alignment horizontal="left" vertical="center"/>
    </xf>
    <xf numFmtId="0" fontId="1" fillId="0" borderId="0" xfId="0" applyFont="1" applyAlignment="1">
      <alignment horizontal="center" vertical="center" wrapText="1"/>
    </xf>
    <xf numFmtId="49" fontId="10" fillId="2" borderId="17" xfId="0" applyNumberFormat="1" applyFont="1" applyFill="1" applyBorder="1" applyAlignment="1">
      <alignment horizontal="left" vertical="top" wrapText="1"/>
    </xf>
    <xf numFmtId="49" fontId="1" fillId="0" borderId="0" xfId="5" applyNumberFormat="1" applyAlignment="1">
      <alignment horizontal="left" vertical="center" wrapText="1"/>
    </xf>
    <xf numFmtId="167" fontId="1" fillId="0" borderId="0" xfId="5" applyNumberFormat="1" applyAlignment="1">
      <alignment horizontal="center" vertical="center"/>
    </xf>
    <xf numFmtId="165" fontId="1" fillId="0" borderId="0" xfId="5" applyNumberFormat="1" applyAlignment="1">
      <alignment horizontal="right" vertical="center"/>
    </xf>
    <xf numFmtId="0" fontId="25" fillId="0" borderId="0" xfId="5" applyFont="1" applyAlignment="1">
      <alignment horizontal="left" vertical="top" wrapText="1"/>
    </xf>
    <xf numFmtId="0" fontId="1" fillId="6" borderId="47" xfId="0" applyFont="1" applyFill="1" applyBorder="1" applyAlignment="1" applyProtection="1">
      <alignment horizontal="center" vertical="center" wrapText="1"/>
      <protection locked="0"/>
    </xf>
    <xf numFmtId="0" fontId="1" fillId="6" borderId="50" xfId="0" applyFont="1" applyFill="1" applyBorder="1" applyAlignment="1" applyProtection="1">
      <alignment horizontal="center" vertical="center" wrapText="1"/>
      <protection locked="0"/>
    </xf>
    <xf numFmtId="0" fontId="1" fillId="6" borderId="48" xfId="0" applyFont="1" applyFill="1" applyBorder="1" applyAlignment="1" applyProtection="1">
      <alignment horizontal="center" vertical="center"/>
      <protection locked="0"/>
    </xf>
    <xf numFmtId="0" fontId="1" fillId="6" borderId="51" xfId="0" applyFont="1" applyFill="1" applyBorder="1" applyAlignment="1" applyProtection="1">
      <alignment horizontal="center" vertical="center"/>
      <protection locked="0"/>
    </xf>
    <xf numFmtId="0" fontId="1" fillId="6" borderId="0" xfId="0" applyFont="1" applyFill="1" applyAlignment="1">
      <alignment horizontal="right" vertical="center"/>
    </xf>
    <xf numFmtId="0" fontId="1" fillId="6" borderId="0" xfId="0" applyFont="1" applyFill="1" applyAlignment="1" applyProtection="1">
      <alignment horizontal="right" vertical="center"/>
      <protection locked="0"/>
    </xf>
    <xf numFmtId="164" fontId="2" fillId="0" borderId="25" xfId="0" applyNumberFormat="1" applyFont="1" applyBorder="1" applyAlignment="1">
      <alignment horizontal="left" vertical="center" wrapText="1"/>
    </xf>
    <xf numFmtId="164" fontId="2" fillId="0" borderId="8" xfId="0" applyNumberFormat="1" applyFont="1" applyBorder="1" applyAlignment="1">
      <alignment horizontal="left" vertical="center" wrapText="1"/>
    </xf>
    <xf numFmtId="164" fontId="2" fillId="0" borderId="5" xfId="0" applyNumberFormat="1" applyFont="1" applyBorder="1" applyAlignment="1">
      <alignment horizontal="left" vertical="center" wrapText="1"/>
    </xf>
    <xf numFmtId="164" fontId="2" fillId="0" borderId="38" xfId="0" applyNumberFormat="1" applyFont="1" applyBorder="1" applyAlignment="1">
      <alignment horizontal="left" vertical="center" wrapText="1"/>
    </xf>
    <xf numFmtId="164" fontId="2" fillId="0" borderId="0" xfId="0" applyNumberFormat="1" applyFont="1" applyAlignment="1">
      <alignment horizontal="left" vertical="center" wrapText="1"/>
    </xf>
    <xf numFmtId="164" fontId="2" fillId="0" borderId="7" xfId="0" applyNumberFormat="1" applyFont="1" applyBorder="1" applyAlignment="1">
      <alignment horizontal="left" vertical="center" wrapText="1"/>
    </xf>
    <xf numFmtId="164" fontId="6" fillId="0" borderId="29" xfId="0" applyNumberFormat="1" applyFont="1" applyBorder="1" applyAlignment="1">
      <alignment horizontal="left" vertical="center" wrapText="1"/>
    </xf>
    <xf numFmtId="164" fontId="6" fillId="0" borderId="10" xfId="0" applyNumberFormat="1" applyFont="1" applyBorder="1" applyAlignment="1">
      <alignment horizontal="left" vertical="center" wrapText="1"/>
    </xf>
    <xf numFmtId="164" fontId="6" fillId="0" borderId="11" xfId="0" applyNumberFormat="1" applyFont="1" applyBorder="1" applyAlignment="1">
      <alignment horizontal="left" vertical="center" wrapText="1"/>
    </xf>
    <xf numFmtId="164" fontId="2" fillId="0" borderId="29" xfId="0" applyNumberFormat="1" applyFont="1" applyBorder="1" applyAlignment="1">
      <alignment horizontal="left" vertical="center" wrapText="1"/>
    </xf>
    <xf numFmtId="164" fontId="2" fillId="0" borderId="10" xfId="0" applyNumberFormat="1" applyFont="1" applyBorder="1" applyAlignment="1">
      <alignment horizontal="left" vertical="center" wrapText="1"/>
    </xf>
    <xf numFmtId="164" fontId="2" fillId="0" borderId="11" xfId="0" applyNumberFormat="1" applyFont="1" applyBorder="1" applyAlignment="1">
      <alignment horizontal="left" vertical="center" wrapText="1"/>
    </xf>
    <xf numFmtId="0" fontId="1" fillId="0" borderId="0" xfId="0" applyFont="1" applyAlignment="1" applyProtection="1">
      <alignment horizontal="left" wrapText="1"/>
      <protection locked="0"/>
    </xf>
    <xf numFmtId="49" fontId="1" fillId="4" borderId="0" xfId="0" applyNumberFormat="1" applyFont="1" applyFill="1" applyAlignment="1">
      <alignment horizontal="left" vertical="center"/>
    </xf>
    <xf numFmtId="0" fontId="1" fillId="0" borderId="0" xfId="0" applyFont="1" applyAlignment="1">
      <alignment horizontal="left" vertical="center"/>
    </xf>
    <xf numFmtId="0" fontId="1" fillId="4" borderId="0" xfId="0" applyFont="1" applyFill="1" applyAlignment="1">
      <alignment horizontal="left" vertical="center"/>
    </xf>
    <xf numFmtId="0" fontId="1" fillId="0" borderId="0" xfId="0" applyFont="1" applyFill="1" applyAlignment="1">
      <alignment horizontal="right" vertical="center"/>
    </xf>
  </cellXfs>
  <cellStyles count="6">
    <cellStyle name="Hypertextový odkaz 2" xfId="4" xr:uid="{00000000-0005-0000-0000-000000000000}"/>
    <cellStyle name="Normální" xfId="0" builtinId="0"/>
    <cellStyle name="Normální 14" xfId="1" xr:uid="{00000000-0005-0000-0000-000002000000}"/>
    <cellStyle name="Normální 16" xfId="2" xr:uid="{00000000-0005-0000-0000-000003000000}"/>
    <cellStyle name="Normální 2" xfId="5" xr:uid="{00000000-0005-0000-0000-000004000000}"/>
    <cellStyle name="Normální 4" xfId="3" xr:uid="{00000000-0005-0000-0000-000005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S59"/>
  <sheetViews>
    <sheetView showGridLines="0" topLeftCell="A44" zoomScaleNormal="100" workbookViewId="0">
      <selection activeCell="R25" sqref="R25"/>
    </sheetView>
  </sheetViews>
  <sheetFormatPr defaultColWidth="9.140625" defaultRowHeight="12.75" x14ac:dyDescent="0.2"/>
  <cols>
    <col min="1" max="1" width="2.42578125" style="83" customWidth="1"/>
    <col min="2" max="2" width="3.140625" style="83" customWidth="1"/>
    <col min="3" max="3" width="2.7109375" style="83" customWidth="1"/>
    <col min="4" max="4" width="6.85546875" style="83" customWidth="1"/>
    <col min="5" max="5" width="13.5703125" style="83" customWidth="1"/>
    <col min="6" max="6" width="0.5703125" style="83" customWidth="1"/>
    <col min="7" max="7" width="2.5703125" style="83" customWidth="1"/>
    <col min="8" max="8" width="2.7109375" style="83" customWidth="1"/>
    <col min="9" max="9" width="9.7109375" style="83" customWidth="1"/>
    <col min="10" max="10" width="13.5703125" style="83" customWidth="1"/>
    <col min="11" max="11" width="0.7109375" style="83" customWidth="1"/>
    <col min="12" max="12" width="2.42578125" style="83" customWidth="1"/>
    <col min="13" max="13" width="2.85546875" style="83" customWidth="1"/>
    <col min="14" max="14" width="2" style="83" customWidth="1"/>
    <col min="15" max="15" width="12.7109375" style="83" customWidth="1"/>
    <col min="16" max="16" width="2.85546875" style="83" customWidth="1"/>
    <col min="17" max="17" width="2" style="83" customWidth="1"/>
    <col min="18" max="18" width="13.5703125" style="83" customWidth="1"/>
    <col min="19" max="19" width="0.5703125" style="83" customWidth="1"/>
    <col min="20" max="16384" width="9.140625" style="83"/>
  </cols>
  <sheetData>
    <row r="1" spans="1:19" ht="12.75" hidden="1" customHeight="1" x14ac:dyDescent="0.2">
      <c r="A1" s="91"/>
      <c r="B1" s="92"/>
      <c r="C1" s="92"/>
      <c r="D1" s="92"/>
      <c r="E1" s="92"/>
      <c r="F1" s="92"/>
      <c r="G1" s="92"/>
      <c r="H1" s="92"/>
      <c r="I1" s="92"/>
      <c r="J1" s="92"/>
      <c r="K1" s="92"/>
      <c r="L1" s="92"/>
      <c r="M1" s="92"/>
      <c r="N1" s="92"/>
      <c r="O1" s="92"/>
      <c r="P1" s="92"/>
      <c r="Q1" s="92"/>
      <c r="R1" s="92"/>
      <c r="S1" s="93"/>
    </row>
    <row r="2" spans="1:19" ht="23.25" customHeight="1" x14ac:dyDescent="0.35">
      <c r="A2" s="91"/>
      <c r="B2" s="92"/>
      <c r="C2" s="92"/>
      <c r="D2" s="92"/>
      <c r="E2" s="92"/>
      <c r="F2" s="92"/>
      <c r="G2" s="94" t="s">
        <v>81</v>
      </c>
      <c r="H2" s="92"/>
      <c r="I2" s="92"/>
      <c r="J2" s="92"/>
      <c r="K2" s="92"/>
      <c r="L2" s="92"/>
      <c r="M2" s="92"/>
      <c r="N2" s="92"/>
      <c r="O2" s="92"/>
      <c r="P2" s="92"/>
      <c r="Q2" s="92"/>
      <c r="R2" s="92"/>
      <c r="S2" s="93"/>
    </row>
    <row r="3" spans="1:19" ht="12" hidden="1" customHeight="1" x14ac:dyDescent="0.2">
      <c r="A3" s="95"/>
      <c r="B3" s="96"/>
      <c r="C3" s="96"/>
      <c r="D3" s="96"/>
      <c r="E3" s="96"/>
      <c r="F3" s="96"/>
      <c r="G3" s="96"/>
      <c r="H3" s="96"/>
      <c r="I3" s="96"/>
      <c r="J3" s="96"/>
      <c r="K3" s="96"/>
      <c r="L3" s="96"/>
      <c r="M3" s="96"/>
      <c r="N3" s="96"/>
      <c r="O3" s="96"/>
      <c r="P3" s="96"/>
      <c r="Q3" s="96"/>
      <c r="R3" s="96"/>
      <c r="S3" s="97"/>
    </row>
    <row r="4" spans="1:19" ht="8.25" customHeight="1" x14ac:dyDescent="0.2">
      <c r="A4" s="2"/>
      <c r="B4" s="3"/>
      <c r="C4" s="3"/>
      <c r="D4" s="3"/>
      <c r="E4" s="3"/>
      <c r="F4" s="3"/>
      <c r="G4" s="3"/>
      <c r="H4" s="3"/>
      <c r="I4" s="3"/>
      <c r="J4" s="3"/>
      <c r="K4" s="3"/>
      <c r="L4" s="3"/>
      <c r="M4" s="3"/>
      <c r="N4" s="3"/>
      <c r="O4" s="3"/>
      <c r="P4" s="3"/>
      <c r="Q4" s="3"/>
      <c r="R4" s="3"/>
      <c r="S4" s="4"/>
    </row>
    <row r="5" spans="1:19" ht="24" customHeight="1" x14ac:dyDescent="0.2">
      <c r="A5" s="5"/>
      <c r="B5" s="1" t="s">
        <v>0</v>
      </c>
      <c r="C5" s="1"/>
      <c r="D5" s="1"/>
      <c r="E5" s="239" t="s">
        <v>205</v>
      </c>
      <c r="F5" s="240"/>
      <c r="G5" s="240"/>
      <c r="H5" s="240"/>
      <c r="I5" s="240"/>
      <c r="J5" s="241"/>
      <c r="K5" s="1"/>
      <c r="L5" s="1"/>
      <c r="M5" s="1"/>
      <c r="N5" s="1"/>
      <c r="O5" s="1" t="s">
        <v>1</v>
      </c>
      <c r="P5" s="98" t="s">
        <v>2</v>
      </c>
      <c r="Q5" s="99"/>
      <c r="R5" s="6"/>
      <c r="S5" s="7"/>
    </row>
    <row r="6" spans="1:19" ht="17.25" hidden="1" customHeight="1" x14ac:dyDescent="0.2">
      <c r="A6" s="5"/>
      <c r="B6" s="1" t="s">
        <v>3</v>
      </c>
      <c r="C6" s="1"/>
      <c r="D6" s="1"/>
      <c r="E6" s="100" t="s">
        <v>4</v>
      </c>
      <c r="F6" s="1"/>
      <c r="G6" s="1"/>
      <c r="H6" s="1"/>
      <c r="I6" s="1"/>
      <c r="J6" s="8"/>
      <c r="K6" s="1"/>
      <c r="L6" s="1"/>
      <c r="M6" s="1"/>
      <c r="N6" s="1"/>
      <c r="O6" s="1"/>
      <c r="P6" s="100"/>
      <c r="Q6" s="101"/>
      <c r="R6" s="8"/>
      <c r="S6" s="7"/>
    </row>
    <row r="7" spans="1:19" ht="24" customHeight="1" x14ac:dyDescent="0.2">
      <c r="A7" s="5"/>
      <c r="B7" s="1" t="s">
        <v>5</v>
      </c>
      <c r="C7" s="1"/>
      <c r="D7" s="1"/>
      <c r="E7" s="242" t="s">
        <v>104</v>
      </c>
      <c r="F7" s="243"/>
      <c r="G7" s="243"/>
      <c r="H7" s="243"/>
      <c r="I7" s="243"/>
      <c r="J7" s="244"/>
      <c r="K7" s="1"/>
      <c r="L7" s="1"/>
      <c r="M7" s="1"/>
      <c r="N7" s="1"/>
      <c r="O7" s="1" t="s">
        <v>6</v>
      </c>
      <c r="P7" s="100" t="s">
        <v>7</v>
      </c>
      <c r="Q7" s="101"/>
      <c r="R7" s="8"/>
      <c r="S7" s="7"/>
    </row>
    <row r="8" spans="1:19" ht="17.25" hidden="1" customHeight="1" x14ac:dyDescent="0.2">
      <c r="A8" s="5"/>
      <c r="B8" s="1" t="s">
        <v>8</v>
      </c>
      <c r="C8" s="1"/>
      <c r="D8" s="1"/>
      <c r="E8" s="100" t="s">
        <v>2</v>
      </c>
      <c r="F8" s="1"/>
      <c r="G8" s="1"/>
      <c r="H8" s="1"/>
      <c r="I8" s="1"/>
      <c r="J8" s="8"/>
      <c r="K8" s="1"/>
      <c r="L8" s="1"/>
      <c r="M8" s="1"/>
      <c r="N8" s="1"/>
      <c r="O8" s="1"/>
      <c r="P8" s="100"/>
      <c r="Q8" s="101"/>
      <c r="R8" s="8"/>
      <c r="S8" s="7"/>
    </row>
    <row r="9" spans="1:19" ht="24" customHeight="1" x14ac:dyDescent="0.2">
      <c r="A9" s="5"/>
      <c r="B9" s="1" t="s">
        <v>9</v>
      </c>
      <c r="C9" s="1"/>
      <c r="D9" s="1"/>
      <c r="E9" s="245" t="s">
        <v>82</v>
      </c>
      <c r="F9" s="246"/>
      <c r="G9" s="246"/>
      <c r="H9" s="246"/>
      <c r="I9" s="246"/>
      <c r="J9" s="247"/>
      <c r="K9" s="1"/>
      <c r="L9" s="1"/>
      <c r="M9" s="1"/>
      <c r="N9" s="1"/>
      <c r="O9" s="1" t="s">
        <v>10</v>
      </c>
      <c r="P9" s="248" t="s">
        <v>7</v>
      </c>
      <c r="Q9" s="249"/>
      <c r="R9" s="250"/>
      <c r="S9" s="7"/>
    </row>
    <row r="10" spans="1:19" ht="17.25" hidden="1" customHeight="1" x14ac:dyDescent="0.2">
      <c r="A10" s="5"/>
      <c r="B10" s="1" t="s">
        <v>11</v>
      </c>
      <c r="C10" s="1"/>
      <c r="D10" s="1"/>
      <c r="E10" s="1" t="s">
        <v>2</v>
      </c>
      <c r="F10" s="1"/>
      <c r="G10" s="1"/>
      <c r="H10" s="1"/>
      <c r="I10" s="1"/>
      <c r="J10" s="1"/>
      <c r="K10" s="1"/>
      <c r="L10" s="1"/>
      <c r="M10" s="1"/>
      <c r="N10" s="1"/>
      <c r="O10" s="1"/>
      <c r="P10" s="101"/>
      <c r="Q10" s="101"/>
      <c r="R10" s="1"/>
      <c r="S10" s="7"/>
    </row>
    <row r="11" spans="1:19" ht="17.25" hidden="1" customHeight="1" x14ac:dyDescent="0.2">
      <c r="A11" s="5"/>
      <c r="B11" s="1" t="s">
        <v>12</v>
      </c>
      <c r="C11" s="1"/>
      <c r="D11" s="1"/>
      <c r="E11" s="1" t="s">
        <v>2</v>
      </c>
      <c r="F11" s="1"/>
      <c r="G11" s="1"/>
      <c r="H11" s="1"/>
      <c r="I11" s="1"/>
      <c r="J11" s="1"/>
      <c r="K11" s="1"/>
      <c r="L11" s="1"/>
      <c r="M11" s="1"/>
      <c r="N11" s="1"/>
      <c r="O11" s="1"/>
      <c r="P11" s="101"/>
      <c r="Q11" s="101"/>
      <c r="R11" s="1"/>
      <c r="S11" s="7"/>
    </row>
    <row r="12" spans="1:19" ht="17.25" hidden="1" customHeight="1" x14ac:dyDescent="0.2">
      <c r="A12" s="5"/>
      <c r="B12" s="1" t="s">
        <v>13</v>
      </c>
      <c r="C12" s="1"/>
      <c r="D12" s="1"/>
      <c r="E12" s="1" t="s">
        <v>2</v>
      </c>
      <c r="F12" s="1"/>
      <c r="G12" s="1"/>
      <c r="H12" s="1"/>
      <c r="I12" s="1"/>
      <c r="J12" s="1"/>
      <c r="K12" s="1"/>
      <c r="L12" s="1"/>
      <c r="M12" s="1"/>
      <c r="N12" s="1"/>
      <c r="O12" s="1"/>
      <c r="P12" s="101"/>
      <c r="Q12" s="101"/>
      <c r="R12" s="1"/>
      <c r="S12" s="7"/>
    </row>
    <row r="13" spans="1:19" ht="17.25" hidden="1" customHeight="1" x14ac:dyDescent="0.2">
      <c r="A13" s="5"/>
      <c r="B13" s="1"/>
      <c r="C13" s="1"/>
      <c r="D13" s="1"/>
      <c r="E13" s="1" t="s">
        <v>2</v>
      </c>
      <c r="F13" s="1"/>
      <c r="G13" s="1"/>
      <c r="H13" s="1"/>
      <c r="I13" s="1"/>
      <c r="J13" s="1"/>
      <c r="K13" s="1"/>
      <c r="L13" s="1"/>
      <c r="M13" s="1"/>
      <c r="N13" s="1"/>
      <c r="O13" s="1"/>
      <c r="P13" s="101"/>
      <c r="Q13" s="101"/>
      <c r="R13" s="1"/>
      <c r="S13" s="7"/>
    </row>
    <row r="14" spans="1:19" ht="17.25" hidden="1" customHeight="1" x14ac:dyDescent="0.2">
      <c r="A14" s="5"/>
      <c r="B14" s="1"/>
      <c r="C14" s="1"/>
      <c r="D14" s="1"/>
      <c r="E14" s="1" t="s">
        <v>2</v>
      </c>
      <c r="F14" s="1"/>
      <c r="G14" s="1"/>
      <c r="H14" s="1"/>
      <c r="I14" s="1"/>
      <c r="J14" s="1"/>
      <c r="K14" s="1"/>
      <c r="L14" s="1"/>
      <c r="M14" s="1"/>
      <c r="N14" s="1"/>
      <c r="O14" s="1"/>
      <c r="P14" s="101"/>
      <c r="Q14" s="101"/>
      <c r="R14" s="1"/>
      <c r="S14" s="7"/>
    </row>
    <row r="15" spans="1:19" ht="17.25" hidden="1" customHeight="1" x14ac:dyDescent="0.2">
      <c r="A15" s="5"/>
      <c r="B15" s="1"/>
      <c r="C15" s="1"/>
      <c r="D15" s="1"/>
      <c r="E15" s="1" t="s">
        <v>2</v>
      </c>
      <c r="F15" s="1"/>
      <c r="G15" s="1"/>
      <c r="H15" s="1"/>
      <c r="I15" s="1"/>
      <c r="J15" s="1"/>
      <c r="K15" s="1"/>
      <c r="L15" s="1"/>
      <c r="M15" s="1"/>
      <c r="N15" s="1"/>
      <c r="O15" s="1"/>
      <c r="P15" s="101"/>
      <c r="Q15" s="101"/>
      <c r="R15" s="1"/>
      <c r="S15" s="7"/>
    </row>
    <row r="16" spans="1:19" ht="17.25" hidden="1" customHeight="1" x14ac:dyDescent="0.2">
      <c r="A16" s="5"/>
      <c r="B16" s="1"/>
      <c r="C16" s="1"/>
      <c r="D16" s="1"/>
      <c r="E16" s="1" t="s">
        <v>2</v>
      </c>
      <c r="F16" s="1"/>
      <c r="G16" s="1"/>
      <c r="H16" s="1"/>
      <c r="I16" s="1"/>
      <c r="J16" s="1"/>
      <c r="K16" s="1"/>
      <c r="L16" s="1"/>
      <c r="M16" s="1"/>
      <c r="N16" s="1"/>
      <c r="O16" s="1"/>
      <c r="P16" s="101"/>
      <c r="Q16" s="101"/>
      <c r="R16" s="1"/>
      <c r="S16" s="7"/>
    </row>
    <row r="17" spans="1:19" ht="17.25" hidden="1" customHeight="1" x14ac:dyDescent="0.2">
      <c r="A17" s="5"/>
      <c r="B17" s="1"/>
      <c r="C17" s="1"/>
      <c r="D17" s="1"/>
      <c r="E17" s="1" t="s">
        <v>2</v>
      </c>
      <c r="F17" s="1"/>
      <c r="G17" s="1"/>
      <c r="H17" s="1"/>
      <c r="I17" s="1"/>
      <c r="J17" s="1"/>
      <c r="K17" s="1"/>
      <c r="L17" s="1"/>
      <c r="M17" s="1"/>
      <c r="N17" s="1"/>
      <c r="O17" s="1"/>
      <c r="P17" s="101"/>
      <c r="Q17" s="101"/>
      <c r="R17" s="1"/>
      <c r="S17" s="7"/>
    </row>
    <row r="18" spans="1:19" ht="17.25" hidden="1" customHeight="1" x14ac:dyDescent="0.2">
      <c r="A18" s="5"/>
      <c r="B18" s="1"/>
      <c r="C18" s="1"/>
      <c r="D18" s="1"/>
      <c r="E18" s="1" t="s">
        <v>2</v>
      </c>
      <c r="F18" s="1"/>
      <c r="G18" s="1"/>
      <c r="H18" s="1"/>
      <c r="I18" s="1"/>
      <c r="J18" s="1"/>
      <c r="K18" s="1"/>
      <c r="L18" s="1"/>
      <c r="M18" s="1"/>
      <c r="N18" s="1"/>
      <c r="O18" s="1"/>
      <c r="P18" s="101"/>
      <c r="Q18" s="101"/>
      <c r="R18" s="1"/>
      <c r="S18" s="7"/>
    </row>
    <row r="19" spans="1:19" ht="17.25" hidden="1" customHeight="1" x14ac:dyDescent="0.2">
      <c r="A19" s="5"/>
      <c r="B19" s="1"/>
      <c r="C19" s="1"/>
      <c r="D19" s="1"/>
      <c r="E19" s="1" t="s">
        <v>2</v>
      </c>
      <c r="F19" s="1"/>
      <c r="G19" s="1"/>
      <c r="H19" s="1"/>
      <c r="I19" s="1"/>
      <c r="J19" s="1"/>
      <c r="K19" s="1"/>
      <c r="L19" s="1"/>
      <c r="M19" s="1"/>
      <c r="N19" s="1"/>
      <c r="O19" s="1"/>
      <c r="P19" s="101"/>
      <c r="Q19" s="101"/>
      <c r="R19" s="1"/>
      <c r="S19" s="7"/>
    </row>
    <row r="20" spans="1:19" ht="17.25" hidden="1" customHeight="1" x14ac:dyDescent="0.2">
      <c r="A20" s="5"/>
      <c r="B20" s="1"/>
      <c r="C20" s="1"/>
      <c r="D20" s="1"/>
      <c r="E20" s="1" t="s">
        <v>2</v>
      </c>
      <c r="F20" s="1"/>
      <c r="G20" s="1"/>
      <c r="H20" s="1"/>
      <c r="I20" s="1"/>
      <c r="J20" s="1"/>
      <c r="K20" s="1"/>
      <c r="L20" s="1"/>
      <c r="M20" s="1"/>
      <c r="N20" s="1"/>
      <c r="O20" s="1"/>
      <c r="P20" s="101"/>
      <c r="Q20" s="101"/>
      <c r="R20" s="1"/>
      <c r="S20" s="7"/>
    </row>
    <row r="21" spans="1:19" ht="17.25" hidden="1" customHeight="1" x14ac:dyDescent="0.2">
      <c r="A21" s="5"/>
      <c r="B21" s="1"/>
      <c r="C21" s="1"/>
      <c r="D21" s="1"/>
      <c r="E21" s="1" t="s">
        <v>2</v>
      </c>
      <c r="F21" s="1"/>
      <c r="G21" s="1"/>
      <c r="H21" s="1"/>
      <c r="I21" s="1"/>
      <c r="J21" s="1"/>
      <c r="K21" s="1"/>
      <c r="L21" s="1"/>
      <c r="M21" s="1"/>
      <c r="N21" s="1"/>
      <c r="O21" s="1"/>
      <c r="P21" s="101"/>
      <c r="Q21" s="101"/>
      <c r="R21" s="1"/>
      <c r="S21" s="7"/>
    </row>
    <row r="22" spans="1:19" ht="17.25" hidden="1" customHeight="1" x14ac:dyDescent="0.2">
      <c r="A22" s="5"/>
      <c r="B22" s="1"/>
      <c r="C22" s="1"/>
      <c r="D22" s="1"/>
      <c r="E22" s="1" t="s">
        <v>2</v>
      </c>
      <c r="F22" s="1"/>
      <c r="G22" s="1"/>
      <c r="H22" s="1"/>
      <c r="I22" s="1"/>
      <c r="J22" s="1"/>
      <c r="K22" s="1"/>
      <c r="L22" s="1"/>
      <c r="M22" s="1"/>
      <c r="N22" s="1"/>
      <c r="O22" s="1"/>
      <c r="P22" s="101"/>
      <c r="Q22" s="101"/>
      <c r="R22" s="1"/>
      <c r="S22" s="7"/>
    </row>
    <row r="23" spans="1:19" ht="17.25" hidden="1" customHeight="1" x14ac:dyDescent="0.2">
      <c r="A23" s="5"/>
      <c r="B23" s="1"/>
      <c r="C23" s="1"/>
      <c r="D23" s="1"/>
      <c r="E23" s="1" t="s">
        <v>2</v>
      </c>
      <c r="F23" s="1"/>
      <c r="G23" s="1"/>
      <c r="H23" s="1"/>
      <c r="I23" s="1"/>
      <c r="J23" s="1"/>
      <c r="K23" s="1"/>
      <c r="L23" s="1"/>
      <c r="M23" s="1"/>
      <c r="N23" s="1"/>
      <c r="O23" s="1"/>
      <c r="P23" s="101"/>
      <c r="Q23" s="101"/>
      <c r="R23" s="1"/>
      <c r="S23" s="7"/>
    </row>
    <row r="24" spans="1:19" ht="17.25" hidden="1" customHeight="1" x14ac:dyDescent="0.2">
      <c r="A24" s="5"/>
      <c r="B24" s="1"/>
      <c r="C24" s="1"/>
      <c r="D24" s="1"/>
      <c r="E24" s="1" t="s">
        <v>2</v>
      </c>
      <c r="F24" s="1"/>
      <c r="G24" s="1"/>
      <c r="H24" s="1"/>
      <c r="I24" s="1"/>
      <c r="J24" s="1"/>
      <c r="K24" s="1"/>
      <c r="L24" s="1"/>
      <c r="M24" s="1"/>
      <c r="N24" s="1"/>
      <c r="O24" s="1"/>
      <c r="P24" s="101"/>
      <c r="Q24" s="101"/>
      <c r="R24" s="1"/>
      <c r="S24" s="7"/>
    </row>
    <row r="25" spans="1:19" ht="17.850000000000001" customHeight="1" x14ac:dyDescent="0.2">
      <c r="A25" s="5"/>
      <c r="B25" s="1"/>
      <c r="C25" s="1"/>
      <c r="D25" s="1"/>
      <c r="E25" s="1"/>
      <c r="F25" s="1"/>
      <c r="G25" s="1"/>
      <c r="H25" s="1"/>
      <c r="I25" s="1"/>
      <c r="J25" s="1"/>
      <c r="K25" s="1"/>
      <c r="L25" s="1"/>
      <c r="M25" s="1"/>
      <c r="N25" s="1"/>
      <c r="O25" s="1" t="s">
        <v>14</v>
      </c>
      <c r="P25" s="1" t="s">
        <v>15</v>
      </c>
      <c r="Q25" s="1"/>
      <c r="R25" s="1"/>
      <c r="S25" s="7"/>
    </row>
    <row r="26" spans="1:19" ht="17.850000000000001" customHeight="1" x14ac:dyDescent="0.2">
      <c r="A26" s="5"/>
      <c r="B26" s="1" t="s">
        <v>16</v>
      </c>
      <c r="C26" s="1"/>
      <c r="D26" s="1"/>
      <c r="E26" s="98" t="s">
        <v>105</v>
      </c>
      <c r="F26" s="9"/>
      <c r="G26" s="9"/>
      <c r="H26" s="9"/>
      <c r="I26" s="9"/>
      <c r="J26" s="6"/>
      <c r="K26" s="1"/>
      <c r="L26" s="1"/>
      <c r="M26" s="1"/>
      <c r="N26" s="1"/>
      <c r="O26" s="102">
        <v>70282234</v>
      </c>
      <c r="P26" s="103" t="s">
        <v>7</v>
      </c>
      <c r="Q26" s="104"/>
      <c r="R26" s="10"/>
      <c r="S26" s="7"/>
    </row>
    <row r="27" spans="1:19" ht="17.850000000000001" customHeight="1" x14ac:dyDescent="0.2">
      <c r="A27" s="5"/>
      <c r="B27" s="1" t="s">
        <v>17</v>
      </c>
      <c r="C27" s="1"/>
      <c r="D27" s="1"/>
      <c r="E27" s="100" t="s">
        <v>101</v>
      </c>
      <c r="F27" s="1"/>
      <c r="G27" s="1"/>
      <c r="H27" s="1"/>
      <c r="I27" s="1"/>
      <c r="J27" s="8"/>
      <c r="K27" s="1"/>
      <c r="L27" s="1"/>
      <c r="M27" s="1"/>
      <c r="N27" s="1"/>
      <c r="O27" s="102" t="s">
        <v>7</v>
      </c>
      <c r="P27" s="103" t="s">
        <v>7</v>
      </c>
      <c r="Q27" s="104"/>
      <c r="R27" s="10"/>
      <c r="S27" s="7"/>
    </row>
    <row r="28" spans="1:19" ht="17.850000000000001" customHeight="1" x14ac:dyDescent="0.2">
      <c r="A28" s="5"/>
      <c r="B28" s="1" t="s">
        <v>18</v>
      </c>
      <c r="C28" s="1"/>
      <c r="D28" s="1"/>
      <c r="E28" s="100" t="s">
        <v>2</v>
      </c>
      <c r="F28" s="1"/>
      <c r="G28" s="1"/>
      <c r="H28" s="1"/>
      <c r="I28" s="1"/>
      <c r="J28" s="8"/>
      <c r="K28" s="1"/>
      <c r="L28" s="1"/>
      <c r="M28" s="1"/>
      <c r="N28" s="1"/>
      <c r="O28" s="102" t="s">
        <v>7</v>
      </c>
      <c r="P28" s="103" t="s">
        <v>7</v>
      </c>
      <c r="Q28" s="104"/>
      <c r="R28" s="10"/>
      <c r="S28" s="7"/>
    </row>
    <row r="29" spans="1:19" ht="17.850000000000001" customHeight="1" x14ac:dyDescent="0.2">
      <c r="A29" s="5"/>
      <c r="B29" s="1"/>
      <c r="C29" s="1"/>
      <c r="D29" s="1"/>
      <c r="E29" s="105" t="s">
        <v>7</v>
      </c>
      <c r="F29" s="11"/>
      <c r="G29" s="11"/>
      <c r="H29" s="11"/>
      <c r="I29" s="11"/>
      <c r="J29" s="12"/>
      <c r="K29" s="1"/>
      <c r="L29" s="1"/>
      <c r="M29" s="1"/>
      <c r="N29" s="1"/>
      <c r="O29" s="101"/>
      <c r="P29" s="101"/>
      <c r="Q29" s="101"/>
      <c r="R29" s="1"/>
      <c r="S29" s="7"/>
    </row>
    <row r="30" spans="1:19" ht="17.850000000000001" customHeight="1" x14ac:dyDescent="0.2">
      <c r="A30" s="5"/>
      <c r="B30" s="1"/>
      <c r="C30" s="1"/>
      <c r="D30" s="1"/>
      <c r="E30" s="101" t="s">
        <v>19</v>
      </c>
      <c r="F30" s="1"/>
      <c r="G30" s="1" t="s">
        <v>20</v>
      </c>
      <c r="H30" s="1"/>
      <c r="I30" s="1"/>
      <c r="J30" s="1"/>
      <c r="K30" s="1"/>
      <c r="L30" s="1"/>
      <c r="M30" s="1"/>
      <c r="N30" s="1"/>
      <c r="O30" s="101" t="s">
        <v>21</v>
      </c>
      <c r="P30" s="101"/>
      <c r="Q30" s="101"/>
      <c r="R30" s="13"/>
      <c r="S30" s="7"/>
    </row>
    <row r="31" spans="1:19" ht="17.850000000000001" customHeight="1" x14ac:dyDescent="0.2">
      <c r="A31" s="5"/>
      <c r="B31" s="1"/>
      <c r="C31" s="1"/>
      <c r="D31" s="1"/>
      <c r="E31" s="102" t="s">
        <v>7</v>
      </c>
      <c r="F31" s="1"/>
      <c r="G31" s="103" t="s">
        <v>101</v>
      </c>
      <c r="H31" s="14"/>
      <c r="I31" s="106"/>
      <c r="J31" s="1"/>
      <c r="K31" s="1"/>
      <c r="L31" s="1"/>
      <c r="M31" s="1"/>
      <c r="N31" s="1"/>
      <c r="O31" s="107" t="s">
        <v>269</v>
      </c>
      <c r="P31" s="101"/>
      <c r="Q31" s="101"/>
      <c r="R31" s="13"/>
      <c r="S31" s="7"/>
    </row>
    <row r="32" spans="1:19" ht="8.25" customHeight="1" x14ac:dyDescent="0.2">
      <c r="A32" s="15"/>
      <c r="B32" s="16"/>
      <c r="C32" s="16"/>
      <c r="D32" s="16"/>
      <c r="E32" s="16"/>
      <c r="F32" s="16"/>
      <c r="G32" s="16"/>
      <c r="H32" s="16"/>
      <c r="I32" s="16"/>
      <c r="J32" s="16"/>
      <c r="K32" s="16"/>
      <c r="L32" s="16"/>
      <c r="M32" s="16"/>
      <c r="N32" s="16"/>
      <c r="O32" s="16"/>
      <c r="P32" s="16"/>
      <c r="Q32" s="16"/>
      <c r="R32" s="16"/>
      <c r="S32" s="17"/>
    </row>
    <row r="33" spans="1:19" ht="20.25" customHeight="1" x14ac:dyDescent="0.2">
      <c r="A33" s="18"/>
      <c r="B33" s="19"/>
      <c r="C33" s="19"/>
      <c r="D33" s="19"/>
      <c r="E33" s="20" t="s">
        <v>22</v>
      </c>
      <c r="F33" s="19"/>
      <c r="G33" s="19"/>
      <c r="H33" s="19"/>
      <c r="I33" s="19"/>
      <c r="J33" s="19"/>
      <c r="K33" s="19"/>
      <c r="L33" s="19"/>
      <c r="M33" s="19"/>
      <c r="N33" s="19"/>
      <c r="O33" s="19"/>
      <c r="P33" s="19"/>
      <c r="Q33" s="19"/>
      <c r="R33" s="19"/>
      <c r="S33" s="21"/>
    </row>
    <row r="34" spans="1:19" ht="20.25" customHeight="1" x14ac:dyDescent="0.2">
      <c r="A34" s="22" t="s">
        <v>23</v>
      </c>
      <c r="B34" s="23"/>
      <c r="C34" s="23"/>
      <c r="D34" s="24"/>
      <c r="E34" s="25" t="s">
        <v>24</v>
      </c>
      <c r="F34" s="24"/>
      <c r="G34" s="25" t="s">
        <v>25</v>
      </c>
      <c r="H34" s="23"/>
      <c r="I34" s="24"/>
      <c r="J34" s="25" t="s">
        <v>26</v>
      </c>
      <c r="K34" s="23"/>
      <c r="L34" s="25" t="s">
        <v>27</v>
      </c>
      <c r="M34" s="23"/>
      <c r="N34" s="23"/>
      <c r="O34" s="24"/>
      <c r="P34" s="25" t="s">
        <v>28</v>
      </c>
      <c r="Q34" s="23"/>
      <c r="R34" s="23"/>
      <c r="S34" s="26"/>
    </row>
    <row r="35" spans="1:19" ht="20.25" customHeight="1" x14ac:dyDescent="0.2">
      <c r="A35" s="108"/>
      <c r="B35" s="109"/>
      <c r="C35" s="109"/>
      <c r="D35" s="110">
        <v>0</v>
      </c>
      <c r="E35" s="111">
        <f>IF(D35=0,0,R49/D35)</f>
        <v>0</v>
      </c>
      <c r="F35" s="112"/>
      <c r="G35" s="113"/>
      <c r="H35" s="109"/>
      <c r="I35" s="110">
        <v>0</v>
      </c>
      <c r="J35" s="111">
        <f>IF(I35=0,0,R49/I35)</f>
        <v>0</v>
      </c>
      <c r="K35" s="114"/>
      <c r="L35" s="113"/>
      <c r="M35" s="109"/>
      <c r="N35" s="109"/>
      <c r="O35" s="110">
        <v>0</v>
      </c>
      <c r="P35" s="113"/>
      <c r="Q35" s="109"/>
      <c r="R35" s="115">
        <f>IF(O35=0,0,R49/O35)</f>
        <v>0</v>
      </c>
      <c r="S35" s="116"/>
    </row>
    <row r="36" spans="1:19" ht="20.25" customHeight="1" x14ac:dyDescent="0.2">
      <c r="A36" s="18"/>
      <c r="B36" s="19"/>
      <c r="C36" s="19"/>
      <c r="D36" s="19"/>
      <c r="E36" s="20" t="s">
        <v>29</v>
      </c>
      <c r="F36" s="19"/>
      <c r="G36" s="19"/>
      <c r="H36" s="19"/>
      <c r="I36" s="19"/>
      <c r="J36" s="27" t="s">
        <v>30</v>
      </c>
      <c r="K36" s="19"/>
      <c r="L36" s="19"/>
      <c r="M36" s="19"/>
      <c r="N36" s="19"/>
      <c r="O36" s="19"/>
      <c r="P36" s="19"/>
      <c r="Q36" s="19"/>
      <c r="R36" s="19"/>
      <c r="S36" s="21"/>
    </row>
    <row r="37" spans="1:19" ht="20.25" customHeight="1" x14ac:dyDescent="0.2">
      <c r="A37" s="28" t="s">
        <v>31</v>
      </c>
      <c r="B37" s="29"/>
      <c r="C37" s="30" t="s">
        <v>32</v>
      </c>
      <c r="D37" s="31"/>
      <c r="E37" s="31"/>
      <c r="F37" s="32"/>
      <c r="G37" s="28" t="s">
        <v>33</v>
      </c>
      <c r="H37" s="33"/>
      <c r="I37" s="30" t="s">
        <v>34</v>
      </c>
      <c r="J37" s="31"/>
      <c r="K37" s="31"/>
      <c r="L37" s="28" t="s">
        <v>35</v>
      </c>
      <c r="M37" s="33"/>
      <c r="N37" s="30" t="s">
        <v>36</v>
      </c>
      <c r="O37" s="31"/>
      <c r="P37" s="31"/>
      <c r="Q37" s="31"/>
      <c r="R37" s="31"/>
      <c r="S37" s="32"/>
    </row>
    <row r="38" spans="1:19" ht="20.25" customHeight="1" x14ac:dyDescent="0.2">
      <c r="A38" s="34">
        <v>1</v>
      </c>
      <c r="B38" s="35" t="s">
        <v>37</v>
      </c>
      <c r="C38" s="6"/>
      <c r="D38" s="36"/>
      <c r="E38" s="117">
        <v>0</v>
      </c>
      <c r="F38" s="37"/>
      <c r="G38" s="34">
        <v>10</v>
      </c>
      <c r="H38" s="38" t="s">
        <v>38</v>
      </c>
      <c r="I38" s="10"/>
      <c r="J38" s="118">
        <v>0</v>
      </c>
      <c r="K38" s="119"/>
      <c r="L38" s="34">
        <v>14</v>
      </c>
      <c r="M38" s="103" t="s">
        <v>39</v>
      </c>
      <c r="N38" s="14"/>
      <c r="O38" s="14"/>
      <c r="P38" s="120" t="str">
        <f>M51</f>
        <v>21</v>
      </c>
      <c r="Q38" s="121" t="s">
        <v>41</v>
      </c>
      <c r="R38" s="117">
        <f>(E38+E40+E42)*0.025</f>
        <v>0</v>
      </c>
      <c r="S38" s="39"/>
    </row>
    <row r="39" spans="1:19" ht="20.25" customHeight="1" x14ac:dyDescent="0.2">
      <c r="A39" s="34">
        <v>2</v>
      </c>
      <c r="B39" s="40"/>
      <c r="C39" s="12"/>
      <c r="D39" s="36"/>
      <c r="E39" s="117"/>
      <c r="F39" s="37"/>
      <c r="G39" s="34">
        <v>11</v>
      </c>
      <c r="H39" s="1" t="s">
        <v>42</v>
      </c>
      <c r="I39" s="36"/>
      <c r="J39" s="118">
        <v>0</v>
      </c>
      <c r="K39" s="119"/>
      <c r="L39" s="34">
        <v>15</v>
      </c>
      <c r="M39" s="103" t="s">
        <v>91</v>
      </c>
      <c r="N39" s="14"/>
      <c r="O39" s="14"/>
      <c r="P39" s="120" t="str">
        <f>M51</f>
        <v>21</v>
      </c>
      <c r="Q39" s="121" t="s">
        <v>41</v>
      </c>
      <c r="R39" s="117">
        <v>0</v>
      </c>
      <c r="S39" s="39"/>
    </row>
    <row r="40" spans="1:19" ht="20.25" customHeight="1" x14ac:dyDescent="0.2">
      <c r="A40" s="34">
        <v>3</v>
      </c>
      <c r="B40" s="35" t="s">
        <v>43</v>
      </c>
      <c r="C40" s="6"/>
      <c r="D40" s="36"/>
      <c r="E40" s="117">
        <v>0</v>
      </c>
      <c r="F40" s="37"/>
      <c r="G40" s="34">
        <v>12</v>
      </c>
      <c r="H40" s="38" t="s">
        <v>44</v>
      </c>
      <c r="I40" s="10"/>
      <c r="J40" s="118">
        <v>0</v>
      </c>
      <c r="K40" s="119"/>
      <c r="L40" s="34">
        <v>16</v>
      </c>
      <c r="M40" s="103" t="s">
        <v>45</v>
      </c>
      <c r="N40" s="14"/>
      <c r="O40" s="14"/>
      <c r="P40" s="120" t="str">
        <f>M51</f>
        <v>21</v>
      </c>
      <c r="Q40" s="121" t="s">
        <v>41</v>
      </c>
      <c r="R40" s="117">
        <v>0</v>
      </c>
      <c r="S40" s="39"/>
    </row>
    <row r="41" spans="1:19" ht="20.25" customHeight="1" x14ac:dyDescent="0.2">
      <c r="A41" s="34">
        <v>4</v>
      </c>
      <c r="B41" s="40"/>
      <c r="C41" s="12"/>
      <c r="D41" s="36"/>
      <c r="E41" s="117"/>
      <c r="F41" s="37"/>
      <c r="G41" s="34"/>
      <c r="H41" s="38"/>
      <c r="I41" s="10"/>
      <c r="J41" s="118"/>
      <c r="K41" s="119"/>
      <c r="L41" s="34">
        <v>17</v>
      </c>
      <c r="M41" s="103" t="s">
        <v>46</v>
      </c>
      <c r="N41" s="14"/>
      <c r="O41" s="14"/>
      <c r="P41" s="120" t="str">
        <f>M51</f>
        <v>21</v>
      </c>
      <c r="Q41" s="121" t="s">
        <v>41</v>
      </c>
      <c r="R41" s="117">
        <f>(E38+E40+E42)*0.04</f>
        <v>0</v>
      </c>
      <c r="S41" s="39"/>
    </row>
    <row r="42" spans="1:19" ht="20.25" customHeight="1" x14ac:dyDescent="0.2">
      <c r="A42" s="34">
        <v>5</v>
      </c>
      <c r="B42" s="35" t="s">
        <v>90</v>
      </c>
      <c r="C42" s="6"/>
      <c r="D42" s="36"/>
      <c r="E42" s="117">
        <v>0</v>
      </c>
      <c r="F42" s="71"/>
      <c r="G42" s="41"/>
      <c r="H42" s="14"/>
      <c r="I42" s="10"/>
      <c r="J42" s="122"/>
      <c r="K42" s="123"/>
      <c r="L42" s="34">
        <v>18</v>
      </c>
      <c r="M42" s="103" t="s">
        <v>47</v>
      </c>
      <c r="N42" s="14"/>
      <c r="O42" s="14"/>
      <c r="P42" s="120">
        <f>M53</f>
        <v>0</v>
      </c>
      <c r="Q42" s="121" t="s">
        <v>41</v>
      </c>
      <c r="R42" s="117">
        <v>0</v>
      </c>
      <c r="S42" s="7"/>
    </row>
    <row r="43" spans="1:19" ht="20.25" customHeight="1" x14ac:dyDescent="0.2">
      <c r="A43" s="34">
        <v>6</v>
      </c>
      <c r="B43" s="40"/>
      <c r="C43" s="12"/>
      <c r="D43" s="36"/>
      <c r="E43" s="117"/>
      <c r="F43" s="71"/>
      <c r="G43" s="41"/>
      <c r="H43" s="14"/>
      <c r="I43" s="10"/>
      <c r="J43" s="122"/>
      <c r="K43" s="123"/>
      <c r="L43" s="34">
        <v>19</v>
      </c>
      <c r="M43" s="38" t="s">
        <v>48</v>
      </c>
      <c r="N43" s="14"/>
      <c r="O43" s="14"/>
      <c r="P43" s="14"/>
      <c r="Q43" s="10"/>
      <c r="R43" s="117">
        <v>0</v>
      </c>
      <c r="S43" s="7"/>
    </row>
    <row r="44" spans="1:19" ht="20.25" customHeight="1" x14ac:dyDescent="0.2">
      <c r="A44" s="34">
        <v>7</v>
      </c>
      <c r="B44" s="35" t="s">
        <v>85</v>
      </c>
      <c r="C44" s="6"/>
      <c r="D44" s="36"/>
      <c r="E44" s="117">
        <f>Rekapitulace!C14</f>
        <v>0</v>
      </c>
      <c r="F44" s="71"/>
      <c r="G44" s="41"/>
      <c r="H44" s="14"/>
      <c r="I44" s="10"/>
      <c r="J44" s="122"/>
      <c r="K44" s="123"/>
      <c r="L44" s="34"/>
      <c r="M44" s="38"/>
      <c r="N44" s="14"/>
      <c r="O44" s="14"/>
      <c r="P44" s="14"/>
      <c r="Q44" s="10"/>
      <c r="R44" s="117"/>
      <c r="S44" s="7"/>
    </row>
    <row r="45" spans="1:19" ht="20.25" customHeight="1" x14ac:dyDescent="0.2">
      <c r="A45" s="34">
        <v>8</v>
      </c>
      <c r="B45" s="40"/>
      <c r="C45" s="12"/>
      <c r="D45" s="36"/>
      <c r="E45" s="117"/>
      <c r="F45" s="71"/>
      <c r="G45" s="41"/>
      <c r="H45" s="14"/>
      <c r="I45" s="10"/>
      <c r="J45" s="123"/>
      <c r="K45" s="123"/>
      <c r="L45" s="34"/>
      <c r="M45" s="38"/>
      <c r="N45" s="14"/>
      <c r="O45" s="14"/>
      <c r="P45" s="14"/>
      <c r="Q45" s="10"/>
      <c r="R45" s="117"/>
      <c r="S45" s="7"/>
    </row>
    <row r="46" spans="1:19" ht="20.25" customHeight="1" x14ac:dyDescent="0.2">
      <c r="A46" s="34">
        <v>9</v>
      </c>
      <c r="B46" s="42" t="s">
        <v>86</v>
      </c>
      <c r="C46" s="14"/>
      <c r="D46" s="10"/>
      <c r="E46" s="124">
        <f>SUM(E38:E45)</f>
        <v>0</v>
      </c>
      <c r="F46" s="43"/>
      <c r="G46" s="34">
        <v>13</v>
      </c>
      <c r="H46" s="42" t="s">
        <v>87</v>
      </c>
      <c r="I46" s="10"/>
      <c r="J46" s="125">
        <f>SUM(J38:J41)</f>
        <v>0</v>
      </c>
      <c r="K46" s="126"/>
      <c r="L46" s="34">
        <v>20</v>
      </c>
      <c r="M46" s="35" t="s">
        <v>88</v>
      </c>
      <c r="N46" s="9"/>
      <c r="O46" s="9"/>
      <c r="P46" s="9"/>
      <c r="Q46" s="44"/>
      <c r="R46" s="124">
        <f>SUM(R38:R43)</f>
        <v>0</v>
      </c>
      <c r="S46" s="21"/>
    </row>
    <row r="47" spans="1:19" ht="20.25" customHeight="1" x14ac:dyDescent="0.2">
      <c r="A47" s="45">
        <v>21</v>
      </c>
      <c r="B47" s="46" t="s">
        <v>49</v>
      </c>
      <c r="C47" s="47"/>
      <c r="D47" s="48"/>
      <c r="E47" s="127">
        <v>0</v>
      </c>
      <c r="F47" s="49"/>
      <c r="G47" s="45">
        <v>22</v>
      </c>
      <c r="H47" s="46" t="s">
        <v>50</v>
      </c>
      <c r="I47" s="48"/>
      <c r="J47" s="128">
        <f>(E38+E40+E42)*0.03</f>
        <v>0</v>
      </c>
      <c r="K47" s="129" t="str">
        <f>M51</f>
        <v>21</v>
      </c>
      <c r="L47" s="45">
        <v>23</v>
      </c>
      <c r="M47" s="46" t="s">
        <v>51</v>
      </c>
      <c r="N47" s="47"/>
      <c r="O47" s="47"/>
      <c r="P47" s="47"/>
      <c r="Q47" s="48"/>
      <c r="R47" s="127">
        <v>0</v>
      </c>
      <c r="S47" s="17"/>
    </row>
    <row r="48" spans="1:19" ht="20.25" customHeight="1" x14ac:dyDescent="0.2">
      <c r="A48" s="50" t="s">
        <v>17</v>
      </c>
      <c r="B48" s="3"/>
      <c r="C48" s="3"/>
      <c r="D48" s="3"/>
      <c r="E48" s="3"/>
      <c r="F48" s="51"/>
      <c r="G48" s="52"/>
      <c r="H48" s="3"/>
      <c r="I48" s="3"/>
      <c r="J48" s="3"/>
      <c r="K48" s="3"/>
      <c r="L48" s="53" t="s">
        <v>52</v>
      </c>
      <c r="M48" s="24"/>
      <c r="N48" s="30" t="s">
        <v>53</v>
      </c>
      <c r="O48" s="23"/>
      <c r="P48" s="23"/>
      <c r="Q48" s="23"/>
      <c r="R48" s="23"/>
      <c r="S48" s="26"/>
    </row>
    <row r="49" spans="1:19" ht="20.25" customHeight="1" x14ac:dyDescent="0.2">
      <c r="A49" s="5"/>
      <c r="B49" s="1"/>
      <c r="C49" s="1"/>
      <c r="D49" s="1"/>
      <c r="E49" s="1"/>
      <c r="F49" s="8"/>
      <c r="G49" s="54"/>
      <c r="H49" s="1"/>
      <c r="I49" s="1"/>
      <c r="J49" s="1"/>
      <c r="K49" s="1"/>
      <c r="L49" s="34">
        <v>24</v>
      </c>
      <c r="M49" s="38" t="s">
        <v>89</v>
      </c>
      <c r="N49" s="14"/>
      <c r="O49" s="14"/>
      <c r="P49" s="14"/>
      <c r="Q49" s="39"/>
      <c r="R49" s="124">
        <f>ROUND(E46+J46+R46+E47+J47+R47,2)</f>
        <v>0</v>
      </c>
      <c r="S49" s="55">
        <f>E46+J46+R46+E47+J47+R47</f>
        <v>0</v>
      </c>
    </row>
    <row r="50" spans="1:19" ht="20.25" customHeight="1" x14ac:dyDescent="0.2">
      <c r="A50" s="56" t="s">
        <v>54</v>
      </c>
      <c r="B50" s="11"/>
      <c r="C50" s="11"/>
      <c r="D50" s="11"/>
      <c r="E50" s="11"/>
      <c r="F50" s="12"/>
      <c r="G50" s="57" t="s">
        <v>55</v>
      </c>
      <c r="H50" s="11"/>
      <c r="I50" s="11"/>
      <c r="J50" s="11"/>
      <c r="K50" s="11"/>
      <c r="L50" s="34">
        <v>25</v>
      </c>
      <c r="M50" s="130">
        <v>12</v>
      </c>
      <c r="N50" s="12" t="s">
        <v>41</v>
      </c>
      <c r="O50" s="131">
        <f>ROUND(R49-O51,2)</f>
        <v>0</v>
      </c>
      <c r="P50" s="14" t="s">
        <v>56</v>
      </c>
      <c r="Q50" s="10"/>
      <c r="R50" s="132">
        <f>ROUND(O50*M50/100,2)</f>
        <v>0</v>
      </c>
      <c r="S50" s="58">
        <f>O50*M50/100</f>
        <v>0</v>
      </c>
    </row>
    <row r="51" spans="1:19" ht="20.25" customHeight="1" thickBot="1" x14ac:dyDescent="0.25">
      <c r="A51" s="59" t="s">
        <v>16</v>
      </c>
      <c r="B51" s="9"/>
      <c r="C51" s="9"/>
      <c r="D51" s="9"/>
      <c r="E51" s="9"/>
      <c r="F51" s="6"/>
      <c r="G51" s="60"/>
      <c r="H51" s="9"/>
      <c r="I51" s="9"/>
      <c r="J51" s="9"/>
      <c r="K51" s="9"/>
      <c r="L51" s="34">
        <v>26</v>
      </c>
      <c r="M51" s="133" t="s">
        <v>40</v>
      </c>
      <c r="N51" s="10" t="s">
        <v>41</v>
      </c>
      <c r="O51" s="131">
        <f>R49</f>
        <v>0</v>
      </c>
      <c r="P51" s="14" t="s">
        <v>56</v>
      </c>
      <c r="Q51" s="10"/>
      <c r="R51" s="117">
        <f>ROUND(O51*M51/100,2)</f>
        <v>0</v>
      </c>
      <c r="S51" s="61">
        <f>O51*M51/100</f>
        <v>0</v>
      </c>
    </row>
    <row r="52" spans="1:19" ht="20.25" customHeight="1" thickBot="1" x14ac:dyDescent="0.25">
      <c r="A52" s="5"/>
      <c r="B52" s="1"/>
      <c r="C52" s="1"/>
      <c r="D52" s="1"/>
      <c r="E52" s="1"/>
      <c r="F52" s="8"/>
      <c r="G52" s="54"/>
      <c r="H52" s="1"/>
      <c r="I52" s="1"/>
      <c r="J52" s="1"/>
      <c r="K52" s="1"/>
      <c r="L52" s="45">
        <v>27</v>
      </c>
      <c r="M52" s="62" t="s">
        <v>92</v>
      </c>
      <c r="N52" s="47"/>
      <c r="O52" s="47"/>
      <c r="P52" s="47"/>
      <c r="Q52" s="63"/>
      <c r="R52" s="134">
        <f>R49+R50+R51</f>
        <v>0</v>
      </c>
      <c r="S52" s="64"/>
    </row>
    <row r="53" spans="1:19" ht="20.25" customHeight="1" x14ac:dyDescent="0.2">
      <c r="A53" s="56" t="s">
        <v>54</v>
      </c>
      <c r="B53" s="11"/>
      <c r="C53" s="11"/>
      <c r="D53" s="11"/>
      <c r="E53" s="11"/>
      <c r="F53" s="12"/>
      <c r="G53" s="57" t="s">
        <v>55</v>
      </c>
      <c r="H53" s="11"/>
      <c r="I53" s="11"/>
      <c r="J53" s="11"/>
      <c r="K53" s="11"/>
      <c r="L53" s="53" t="s">
        <v>57</v>
      </c>
      <c r="M53" s="24"/>
      <c r="N53" s="30" t="s">
        <v>58</v>
      </c>
      <c r="O53" s="23"/>
      <c r="P53" s="23"/>
      <c r="Q53" s="23"/>
      <c r="R53" s="135"/>
      <c r="S53" s="26"/>
    </row>
    <row r="54" spans="1:19" ht="20.25" customHeight="1" x14ac:dyDescent="0.2">
      <c r="A54" s="59" t="s">
        <v>18</v>
      </c>
      <c r="B54" s="9"/>
      <c r="C54" s="9"/>
      <c r="D54" s="9"/>
      <c r="E54" s="9"/>
      <c r="F54" s="6"/>
      <c r="G54" s="60"/>
      <c r="H54" s="9"/>
      <c r="I54" s="9"/>
      <c r="J54" s="9"/>
      <c r="K54" s="9"/>
      <c r="L54" s="34">
        <v>28</v>
      </c>
      <c r="M54" s="38" t="s">
        <v>59</v>
      </c>
      <c r="N54" s="14"/>
      <c r="O54" s="14"/>
      <c r="P54" s="14"/>
      <c r="Q54" s="10"/>
      <c r="R54" s="117">
        <v>0</v>
      </c>
      <c r="S54" s="39"/>
    </row>
    <row r="55" spans="1:19" ht="20.25" customHeight="1" x14ac:dyDescent="0.2">
      <c r="A55" s="5"/>
      <c r="B55" s="1"/>
      <c r="C55" s="1"/>
      <c r="D55" s="1"/>
      <c r="E55" s="1"/>
      <c r="F55" s="8"/>
      <c r="G55" s="54"/>
      <c r="H55" s="1"/>
      <c r="I55" s="1"/>
      <c r="J55" s="1"/>
      <c r="K55" s="1"/>
      <c r="L55" s="34">
        <v>29</v>
      </c>
      <c r="M55" s="38" t="s">
        <v>60</v>
      </c>
      <c r="N55" s="14"/>
      <c r="O55" s="14"/>
      <c r="P55" s="14"/>
      <c r="Q55" s="10"/>
      <c r="R55" s="117">
        <v>0</v>
      </c>
      <c r="S55" s="39"/>
    </row>
    <row r="56" spans="1:19" ht="20.25" customHeight="1" x14ac:dyDescent="0.2">
      <c r="A56" s="65" t="s">
        <v>54</v>
      </c>
      <c r="B56" s="16"/>
      <c r="C56" s="16"/>
      <c r="D56" s="16"/>
      <c r="E56" s="16"/>
      <c r="F56" s="66"/>
      <c r="G56" s="67" t="s">
        <v>55</v>
      </c>
      <c r="H56" s="16"/>
      <c r="I56" s="16"/>
      <c r="J56" s="16"/>
      <c r="K56" s="16"/>
      <c r="L56" s="45">
        <v>30</v>
      </c>
      <c r="M56" s="46" t="s">
        <v>61</v>
      </c>
      <c r="N56" s="47"/>
      <c r="O56" s="47"/>
      <c r="P56" s="47"/>
      <c r="Q56" s="48"/>
      <c r="R56" s="111">
        <v>0</v>
      </c>
      <c r="S56" s="68"/>
    </row>
    <row r="59" spans="1:19" ht="27" customHeight="1" x14ac:dyDescent="0.2">
      <c r="A59" s="251"/>
      <c r="B59" s="251"/>
      <c r="C59" s="251"/>
      <c r="D59" s="251"/>
      <c r="E59" s="251"/>
      <c r="F59" s="251"/>
      <c r="G59" s="251"/>
      <c r="H59" s="251"/>
      <c r="I59" s="251"/>
      <c r="J59" s="251"/>
      <c r="K59" s="251"/>
      <c r="L59" s="251"/>
      <c r="M59" s="251"/>
      <c r="N59" s="251"/>
      <c r="O59" s="251"/>
      <c r="P59" s="251"/>
      <c r="Q59" s="251"/>
      <c r="R59" s="251"/>
    </row>
  </sheetData>
  <sheetProtection formatCells="0" formatColumns="0" formatRows="0" insertColumns="0" insertRows="0" insertHyperlinks="0" deleteColumns="0" deleteRows="0" sort="0" autoFilter="0" pivotTables="0"/>
  <customSheetViews>
    <customSheetView guid="{65E3123D-ED26-44E3-A414-09EEEF825484}"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1"/>
      <headerFooter alignWithMargins="0">
        <oddFooter>&amp;A</oddFooter>
      </headerFooter>
    </customSheetView>
    <customSheetView guid="{82B4F4D9-5370-4303-A97E-2A49E01AF629}"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2"/>
      <headerFooter alignWithMargins="0">
        <oddFooter>&amp;A</oddFooter>
      </headerFooter>
    </customSheetView>
    <customSheetView guid="{D6CFA044-0C8C-4ECE-96A2-AFF3DD5E0425}"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3"/>
      <headerFooter alignWithMargins="0">
        <oddFooter>&amp;A</oddFooter>
      </headerFooter>
    </customSheetView>
  </customSheetViews>
  <mergeCells count="5">
    <mergeCell ref="E5:J5"/>
    <mergeCell ref="E7:J7"/>
    <mergeCell ref="E9:J9"/>
    <mergeCell ref="P9:R9"/>
    <mergeCell ref="A59:R59"/>
  </mergeCells>
  <printOptions horizontalCentered="1" verticalCentered="1"/>
  <pageMargins left="0.59055118110236227" right="0.59055118110236227" top="0.9055118110236221" bottom="0.9055118110236221" header="0.51181102362204722" footer="0.51181102362204722"/>
  <pageSetup paperSize="9" scale="94" orientation="portrait" errors="blank" horizontalDpi="200" verticalDpi="200" r:id="rId4"/>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D39"/>
  <sheetViews>
    <sheetView showGridLines="0" zoomScaleNormal="100" workbookViewId="0">
      <selection activeCell="B15" sqref="B15"/>
    </sheetView>
  </sheetViews>
  <sheetFormatPr defaultColWidth="9.140625" defaultRowHeight="11.25" x14ac:dyDescent="0.2"/>
  <cols>
    <col min="1" max="1" width="11.7109375" style="161" customWidth="1"/>
    <col min="2" max="2" width="62.85546875" style="161" customWidth="1"/>
    <col min="3" max="3" width="13.5703125" style="161" customWidth="1"/>
    <col min="4" max="4" width="9.140625" style="162"/>
    <col min="5" max="16384" width="9.140625" style="161"/>
  </cols>
  <sheetData>
    <row r="1" spans="1:4" s="83" customFormat="1" ht="18" x14ac:dyDescent="0.25">
      <c r="A1" s="74" t="s">
        <v>80</v>
      </c>
      <c r="B1" s="81"/>
      <c r="C1" s="81"/>
      <c r="D1" s="82"/>
    </row>
    <row r="2" spans="1:4" s="83" customFormat="1" ht="12.75" x14ac:dyDescent="0.2">
      <c r="A2" s="75" t="s">
        <v>62</v>
      </c>
      <c r="B2" s="77" t="str">
        <f>'Krycí list'!E5</f>
        <v>Učebny pro výuku v ZŠ Velké Meziříčí, Sokolovská 470/13</v>
      </c>
      <c r="C2" s="84"/>
      <c r="D2" s="82"/>
    </row>
    <row r="3" spans="1:4" s="83" customFormat="1" ht="12.75" x14ac:dyDescent="0.2">
      <c r="A3" s="75" t="s">
        <v>63</v>
      </c>
      <c r="B3" s="77" t="str">
        <f>'Krycí list'!E7</f>
        <v>Základní škola Velké Meziříčí, Sokolovská 470/13
Sokolovská 470/13, 594 01 Velké Meziříčí</v>
      </c>
      <c r="C3" s="85"/>
      <c r="D3" s="82"/>
    </row>
    <row r="4" spans="1:4" s="83" customFormat="1" ht="12.75" x14ac:dyDescent="0.2">
      <c r="A4" s="75" t="s">
        <v>64</v>
      </c>
      <c r="B4" s="77" t="str">
        <f>'Krycí list'!E9</f>
        <v>OCENĚNÝ SOUPIS PRACÍ A DODÁVEK A SLUŽEB</v>
      </c>
      <c r="C4" s="85"/>
      <c r="D4" s="82"/>
    </row>
    <row r="5" spans="1:4" s="83" customFormat="1" ht="12.75" x14ac:dyDescent="0.2">
      <c r="A5" s="76" t="s">
        <v>65</v>
      </c>
      <c r="B5" s="77" t="str">
        <f>'Krycí list'!P5</f>
        <v xml:space="preserve"> </v>
      </c>
      <c r="C5" s="85"/>
      <c r="D5" s="82"/>
    </row>
    <row r="6" spans="1:4" s="83" customFormat="1" ht="6" customHeight="1" x14ac:dyDescent="0.2">
      <c r="A6" s="76"/>
      <c r="B6" s="77"/>
      <c r="C6" s="85"/>
      <c r="D6" s="82"/>
    </row>
    <row r="7" spans="1:4" s="83" customFormat="1" ht="12.75" x14ac:dyDescent="0.2">
      <c r="A7" s="86" t="s">
        <v>66</v>
      </c>
      <c r="B7" s="77" t="str">
        <f>'Krycí list'!E26</f>
        <v>Základní škola Velké Meziříčí, Sokolovská 470/13</v>
      </c>
      <c r="C7" s="85"/>
      <c r="D7" s="82"/>
    </row>
    <row r="8" spans="1:4" s="83" customFormat="1" ht="12.75" x14ac:dyDescent="0.2">
      <c r="A8" s="86" t="s">
        <v>67</v>
      </c>
      <c r="B8" s="77" t="str">
        <f>'Krycí list'!E28</f>
        <v xml:space="preserve"> </v>
      </c>
      <c r="C8" s="85"/>
      <c r="D8" s="82"/>
    </row>
    <row r="9" spans="1:4" s="83" customFormat="1" ht="12.75" x14ac:dyDescent="0.2">
      <c r="A9" s="86" t="s">
        <v>68</v>
      </c>
      <c r="B9" s="78" t="str">
        <f>'Krycí list'!O31</f>
        <v>10/2024</v>
      </c>
      <c r="C9" s="85"/>
      <c r="D9" s="82"/>
    </row>
    <row r="10" spans="1:4" s="83" customFormat="1" ht="6.75" customHeight="1" x14ac:dyDescent="0.2">
      <c r="A10" s="81"/>
      <c r="B10" s="81"/>
      <c r="C10" s="81"/>
      <c r="D10" s="82"/>
    </row>
    <row r="11" spans="1:4" s="83" customFormat="1" ht="12.75" x14ac:dyDescent="0.2">
      <c r="A11" s="79" t="s">
        <v>69</v>
      </c>
      <c r="B11" s="72" t="s">
        <v>70</v>
      </c>
      <c r="C11" s="87" t="s">
        <v>71</v>
      </c>
      <c r="D11" s="82"/>
    </row>
    <row r="12" spans="1:4" s="83" customFormat="1" ht="12.75" x14ac:dyDescent="0.2">
      <c r="A12" s="80">
        <v>1</v>
      </c>
      <c r="B12" s="73">
        <v>2</v>
      </c>
      <c r="C12" s="88">
        <v>3</v>
      </c>
      <c r="D12" s="82"/>
    </row>
    <row r="13" spans="1:4" s="83" customFormat="1" ht="4.5" customHeight="1" x14ac:dyDescent="0.2">
      <c r="A13" s="89"/>
      <c r="B13" s="90"/>
      <c r="C13" s="90"/>
      <c r="D13" s="82"/>
    </row>
    <row r="14" spans="1:4" s="69" customFormat="1" ht="12" customHeight="1" x14ac:dyDescent="0.2">
      <c r="A14" s="170" t="str">
        <f>'Knihovna 1. stupeň'!$D$14</f>
        <v>AVT</v>
      </c>
      <c r="B14" s="171" t="s">
        <v>209</v>
      </c>
      <c r="C14" s="172">
        <f>'Knihovna 1. stupeň'!$I$14+'Učebna informatiky '!I14+'Učebna přírodopisu'!I14+'jazyky a robotika'!I14+'Cvičná kuchyň'!I14</f>
        <v>0</v>
      </c>
    </row>
    <row r="15" spans="1:4" s="69" customFormat="1" ht="12" customHeight="1" x14ac:dyDescent="0.2">
      <c r="A15" s="170"/>
      <c r="B15" s="174" t="str">
        <f>'Knihovna 1. stupeň'!E14</f>
        <v>Koncové prvky pro Knihovnu 1. stupeň</v>
      </c>
      <c r="C15" s="175">
        <f>'Knihovna 1. stupeň'!I14</f>
        <v>0</v>
      </c>
    </row>
    <row r="16" spans="1:4" s="69" customFormat="1" ht="12" customHeight="1" x14ac:dyDescent="0.2">
      <c r="A16" s="170"/>
      <c r="B16" s="174" t="str">
        <f>'Učebna informatiky '!E14</f>
        <v xml:space="preserve">Koncové prvky pro Učebnu informatiky </v>
      </c>
      <c r="C16" s="175">
        <f>'Učebna informatiky '!I14</f>
        <v>0</v>
      </c>
    </row>
    <row r="17" spans="1:4" s="70" customFormat="1" ht="12" customHeight="1" x14ac:dyDescent="0.2">
      <c r="A17" s="173"/>
      <c r="B17" s="174" t="str">
        <f>'Učebna přírodopisu'!E14</f>
        <v>Koncové prvky pro Učebnu přírodopisu</v>
      </c>
      <c r="C17" s="175">
        <f>'Učebna přírodopisu'!I14</f>
        <v>0</v>
      </c>
    </row>
    <row r="18" spans="1:4" s="70" customFormat="1" ht="12" customHeight="1" x14ac:dyDescent="0.2">
      <c r="A18" s="173"/>
      <c r="B18" s="174" t="str">
        <f>'jazyky a robotika'!E14</f>
        <v>Koncové prvky pro Učebnu jazyků a robotiky</v>
      </c>
      <c r="C18" s="175">
        <f>'jazyky a robotika'!I14</f>
        <v>0</v>
      </c>
    </row>
    <row r="19" spans="1:4" s="70" customFormat="1" ht="12" customHeight="1" x14ac:dyDescent="0.2">
      <c r="A19" s="173"/>
      <c r="B19" s="174" t="str">
        <f>'Cvičná kuchyň'!E14</f>
        <v>Koncové prvky pro Cvičnou kuchyň</v>
      </c>
      <c r="C19" s="175">
        <f>'Cvičná kuchyň'!I14</f>
        <v>0</v>
      </c>
    </row>
    <row r="20" spans="1:4" s="157" customFormat="1" ht="12" customHeight="1" x14ac:dyDescent="0.2">
      <c r="A20" s="173"/>
      <c r="B20" s="182" t="str">
        <f>'Knihovna 1. stupeň'!$E$20</f>
        <v>Celkem bez DPH</v>
      </c>
      <c r="C20" s="183">
        <f>SUM(C15:C19)</f>
        <v>0</v>
      </c>
      <c r="D20" s="158"/>
    </row>
    <row r="21" spans="1:4" s="69" customFormat="1" ht="12" customHeight="1" x14ac:dyDescent="0.2">
      <c r="A21" s="173"/>
      <c r="B21" s="174"/>
      <c r="C21" s="175"/>
    </row>
    <row r="22" spans="1:4" s="157" customFormat="1" ht="12" customHeight="1" x14ac:dyDescent="0.2">
      <c r="A22" s="170"/>
      <c r="B22" s="171"/>
      <c r="C22" s="172"/>
      <c r="D22" s="158"/>
    </row>
    <row r="23" spans="1:4" s="157" customFormat="1" ht="12" customHeight="1" x14ac:dyDescent="0.2">
      <c r="A23" s="173"/>
      <c r="B23" s="174"/>
      <c r="C23" s="175"/>
      <c r="D23" s="158"/>
    </row>
    <row r="24" spans="1:4" s="157" customFormat="1" ht="12" customHeight="1" x14ac:dyDescent="0.2">
      <c r="A24" s="173"/>
      <c r="B24" s="174"/>
      <c r="C24" s="175"/>
      <c r="D24" s="158"/>
    </row>
    <row r="25" spans="1:4" s="157" customFormat="1" ht="12" customHeight="1" x14ac:dyDescent="0.2">
      <c r="A25" s="173"/>
      <c r="B25" s="174"/>
      <c r="C25" s="175"/>
      <c r="D25" s="158"/>
    </row>
    <row r="26" spans="1:4" s="159" customFormat="1" ht="12" customHeight="1" x14ac:dyDescent="0.2">
      <c r="A26" s="173"/>
      <c r="B26" s="174"/>
      <c r="C26" s="175"/>
      <c r="D26" s="160"/>
    </row>
    <row r="27" spans="1:4" x14ac:dyDescent="0.2">
      <c r="A27" s="173"/>
      <c r="B27" s="174"/>
      <c r="C27" s="177"/>
    </row>
    <row r="28" spans="1:4" x14ac:dyDescent="0.2">
      <c r="A28" s="170"/>
      <c r="B28" s="171"/>
      <c r="C28" s="172"/>
    </row>
    <row r="29" spans="1:4" x14ac:dyDescent="0.2">
      <c r="A29" s="173"/>
      <c r="B29" s="176"/>
      <c r="C29" s="177"/>
    </row>
    <row r="30" spans="1:4" x14ac:dyDescent="0.2">
      <c r="A30" s="173"/>
      <c r="B30" s="176"/>
      <c r="C30" s="177"/>
    </row>
    <row r="31" spans="1:4" x14ac:dyDescent="0.2">
      <c r="A31" s="173"/>
      <c r="B31" s="176"/>
      <c r="C31" s="177"/>
    </row>
    <row r="32" spans="1:4" x14ac:dyDescent="0.2">
      <c r="A32" s="170"/>
      <c r="B32" s="171"/>
      <c r="C32" s="172"/>
    </row>
    <row r="33" spans="1:3" x14ac:dyDescent="0.2">
      <c r="A33" s="178"/>
      <c r="B33" s="176"/>
      <c r="C33" s="177"/>
    </row>
    <row r="34" spans="1:3" x14ac:dyDescent="0.2">
      <c r="A34" s="178"/>
      <c r="B34" s="176"/>
      <c r="C34" s="177"/>
    </row>
    <row r="35" spans="1:3" x14ac:dyDescent="0.2">
      <c r="A35" s="178"/>
      <c r="B35" s="176"/>
      <c r="C35" s="177"/>
    </row>
    <row r="36" spans="1:3" x14ac:dyDescent="0.2">
      <c r="A36" s="178"/>
      <c r="B36" s="176"/>
      <c r="C36" s="177"/>
    </row>
    <row r="37" spans="1:3" x14ac:dyDescent="0.2">
      <c r="A37" s="178"/>
      <c r="B37" s="176"/>
      <c r="C37" s="177"/>
    </row>
    <row r="38" spans="1:3" x14ac:dyDescent="0.2">
      <c r="A38" s="178"/>
      <c r="B38" s="176"/>
      <c r="C38" s="177"/>
    </row>
    <row r="39" spans="1:3" x14ac:dyDescent="0.2">
      <c r="A39" s="178"/>
      <c r="B39" s="179"/>
      <c r="C39" s="180"/>
    </row>
  </sheetData>
  <sheetProtection formatCells="0" formatColumns="0" formatRows="0" insertColumns="0" insertRows="0" insertHyperlinks="0" deleteColumns="0" deleteRows="0" sort="0" autoFilter="0" pivotTables="0"/>
  <customSheetViews>
    <customSheetView guid="{65E3123D-ED26-44E3-A414-09EEEF825484}"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1"/>
      <headerFooter alignWithMargins="0"/>
    </customSheetView>
    <customSheetView guid="{82B4F4D9-5370-4303-A97E-2A49E01AF629}"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2"/>
      <headerFooter alignWithMargins="0"/>
    </customSheetView>
    <customSheetView guid="{D6CFA044-0C8C-4ECE-96A2-AFF3DD5E0425}" showPageBreaks="1"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3"/>
      <headerFooter alignWithMargins="0"/>
    </customSheetView>
  </customSheetViews>
  <printOptions horizontalCentered="1"/>
  <pageMargins left="1.1023622047244095" right="1.1023622047244095" top="0.78740157480314965" bottom="0.78740157480314965" header="0.51181102362204722" footer="0.51181102362204722"/>
  <pageSetup paperSize="9" scale="89" fitToHeight="999" orientation="portrait" errors="blank" horizontalDpi="8189" verticalDpi="8189"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U20"/>
  <sheetViews>
    <sheetView showGridLines="0" zoomScaleNormal="100" workbookViewId="0">
      <selection activeCell="L17" sqref="L17"/>
    </sheetView>
  </sheetViews>
  <sheetFormatPr defaultColWidth="9.140625" defaultRowHeight="12.75" x14ac:dyDescent="0.2"/>
  <cols>
    <col min="1" max="1" width="5.5703125" style="201" customWidth="1"/>
    <col min="2" max="2" width="4.42578125" style="204" customWidth="1"/>
    <col min="3" max="3" width="6" style="204" customWidth="1"/>
    <col min="4" max="4" width="12.7109375" style="216" customWidth="1"/>
    <col min="5" max="5" width="94.28515625" style="169" customWidth="1"/>
    <col min="6" max="6" width="7.7109375" style="204" customWidth="1"/>
    <col min="7" max="7" width="9.85546875" style="201" customWidth="1"/>
    <col min="8" max="8" width="13.140625" style="201" customWidth="1"/>
    <col min="9" max="9" width="15.5703125" style="201" customWidth="1"/>
    <col min="10" max="10" width="6.7109375" style="201" customWidth="1"/>
    <col min="11" max="11" width="15.5703125" style="201" customWidth="1"/>
    <col min="12" max="12" width="15" style="201" customWidth="1"/>
    <col min="13" max="13" width="14" style="201" customWidth="1"/>
    <col min="14" max="21" width="9.140625" style="201"/>
    <col min="22" max="16384" width="9.140625" style="83"/>
  </cols>
  <sheetData>
    <row r="1" spans="1:21" s="181" customFormat="1" ht="18" x14ac:dyDescent="0.2">
      <c r="A1" s="224" t="s">
        <v>100</v>
      </c>
      <c r="B1" s="225"/>
      <c r="C1" s="225"/>
      <c r="D1" s="207"/>
      <c r="E1" s="207"/>
      <c r="F1" s="225"/>
      <c r="G1" s="225"/>
      <c r="H1" s="225"/>
      <c r="I1" s="225"/>
      <c r="J1" s="225"/>
      <c r="K1" s="225"/>
    </row>
    <row r="2" spans="1:21" s="181" customFormat="1" x14ac:dyDescent="0.2">
      <c r="A2" s="226" t="s">
        <v>62</v>
      </c>
      <c r="B2" s="225"/>
      <c r="C2" s="137" t="s">
        <v>106</v>
      </c>
      <c r="D2" s="208"/>
      <c r="E2" s="208"/>
      <c r="F2" s="225"/>
      <c r="G2" s="225"/>
      <c r="H2" s="225"/>
      <c r="I2" s="225"/>
      <c r="J2" s="225"/>
      <c r="K2" s="225"/>
    </row>
    <row r="3" spans="1:21" s="181" customFormat="1" x14ac:dyDescent="0.2">
      <c r="A3" s="226" t="s">
        <v>63</v>
      </c>
      <c r="B3" s="225"/>
      <c r="C3" s="254" t="str">
        <f>'Krycí list'!E7</f>
        <v>Základní škola Velké Meziříčí, Sokolovská 470/13
Sokolovská 470/13, 594 01 Velké Meziříčí</v>
      </c>
      <c r="D3" s="253"/>
      <c r="E3" s="253"/>
      <c r="F3" s="225"/>
      <c r="G3" s="225"/>
      <c r="H3" s="225"/>
      <c r="I3" s="137"/>
      <c r="J3" s="225"/>
      <c r="K3" s="225"/>
    </row>
    <row r="4" spans="1:21" s="181" customFormat="1" x14ac:dyDescent="0.2">
      <c r="A4" s="226" t="s">
        <v>64</v>
      </c>
      <c r="B4" s="225"/>
      <c r="C4" s="137" t="str">
        <f>'Krycí list'!E9</f>
        <v>OCENĚNÝ SOUPIS PRACÍ A DODÁVEK A SLUŽEB</v>
      </c>
      <c r="D4" s="208"/>
      <c r="E4" s="208"/>
      <c r="F4" s="225"/>
      <c r="G4" s="225"/>
      <c r="H4" s="225"/>
      <c r="I4" s="137"/>
      <c r="J4" s="225"/>
      <c r="K4" s="225"/>
    </row>
    <row r="5" spans="1:21" s="181" customFormat="1" x14ac:dyDescent="0.2">
      <c r="A5" s="225" t="s">
        <v>72</v>
      </c>
      <c r="B5" s="225"/>
      <c r="C5" s="137" t="str">
        <f>'Krycí list'!P5</f>
        <v xml:space="preserve"> </v>
      </c>
      <c r="D5" s="208"/>
      <c r="E5" s="208"/>
      <c r="F5" s="225"/>
      <c r="G5" s="225"/>
      <c r="H5" s="225"/>
      <c r="I5" s="137"/>
      <c r="J5" s="225"/>
      <c r="K5" s="225"/>
    </row>
    <row r="6" spans="1:21" s="181" customFormat="1" x14ac:dyDescent="0.2">
      <c r="A6" s="225"/>
      <c r="B6" s="225"/>
      <c r="C6" s="137"/>
      <c r="D6" s="208"/>
      <c r="E6" s="208"/>
      <c r="F6" s="225"/>
      <c r="G6" s="225"/>
      <c r="H6" s="225"/>
      <c r="I6" s="137"/>
      <c r="J6" s="225"/>
      <c r="K6" s="225"/>
    </row>
    <row r="7" spans="1:21" s="181" customFormat="1" x14ac:dyDescent="0.2">
      <c r="A7" s="225" t="s">
        <v>66</v>
      </c>
      <c r="B7" s="225"/>
      <c r="C7" s="254" t="str">
        <f>'Krycí list'!E26</f>
        <v>Základní škola Velké Meziříčí, Sokolovská 470/13</v>
      </c>
      <c r="D7" s="253"/>
      <c r="E7" s="253"/>
      <c r="F7" s="225"/>
      <c r="G7" s="225"/>
      <c r="H7" s="225"/>
      <c r="I7" s="137"/>
      <c r="J7" s="225"/>
      <c r="K7" s="225"/>
    </row>
    <row r="8" spans="1:21" s="181" customFormat="1" x14ac:dyDescent="0.2">
      <c r="A8" s="225" t="s">
        <v>67</v>
      </c>
      <c r="B8" s="225"/>
      <c r="C8" s="254" t="str">
        <f>'Krycí list'!E28</f>
        <v xml:space="preserve"> </v>
      </c>
      <c r="D8" s="253"/>
      <c r="E8" s="208"/>
      <c r="F8" s="225"/>
      <c r="G8" s="225"/>
      <c r="H8" s="225"/>
      <c r="I8" s="137"/>
      <c r="J8" s="225"/>
      <c r="K8" s="225"/>
    </row>
    <row r="9" spans="1:21" s="181" customFormat="1" x14ac:dyDescent="0.2">
      <c r="A9" s="225" t="s">
        <v>68</v>
      </c>
      <c r="B9" s="225"/>
      <c r="C9" s="252" t="str">
        <f>'Krycí list'!O31</f>
        <v>10/2024</v>
      </c>
      <c r="D9" s="253"/>
      <c r="E9" s="208"/>
      <c r="F9" s="225"/>
      <c r="G9" s="225"/>
      <c r="H9" s="225"/>
      <c r="I9" s="137"/>
      <c r="J9" s="225"/>
      <c r="K9" s="225"/>
    </row>
    <row r="10" spans="1:21" s="181" customFormat="1" x14ac:dyDescent="0.2">
      <c r="A10" s="225"/>
      <c r="B10" s="225"/>
      <c r="C10" s="225"/>
      <c r="D10" s="207"/>
      <c r="E10" s="207"/>
      <c r="F10" s="225"/>
      <c r="G10" s="225"/>
      <c r="H10" s="225"/>
      <c r="I10" s="225"/>
      <c r="J10" s="225"/>
      <c r="K10" s="225"/>
    </row>
    <row r="11" spans="1:21" s="223" customFormat="1" ht="51" x14ac:dyDescent="0.2">
      <c r="A11" s="196" t="s">
        <v>73</v>
      </c>
      <c r="B11" s="138" t="s">
        <v>74</v>
      </c>
      <c r="C11" s="138" t="s">
        <v>75</v>
      </c>
      <c r="D11" s="138" t="s">
        <v>97</v>
      </c>
      <c r="E11" s="138" t="s">
        <v>93</v>
      </c>
      <c r="F11" s="138" t="s">
        <v>76</v>
      </c>
      <c r="G11" s="138" t="s">
        <v>77</v>
      </c>
      <c r="H11" s="138" t="s">
        <v>95</v>
      </c>
      <c r="I11" s="138" t="s">
        <v>96</v>
      </c>
      <c r="J11" s="138" t="s">
        <v>78</v>
      </c>
      <c r="K11" s="138" t="s">
        <v>94</v>
      </c>
      <c r="L11" s="233" t="s">
        <v>270</v>
      </c>
      <c r="M11" s="234" t="s">
        <v>271</v>
      </c>
    </row>
    <row r="12" spans="1:21" s="204" customFormat="1" x14ac:dyDescent="0.2">
      <c r="A12" s="197">
        <v>1</v>
      </c>
      <c r="B12" s="153">
        <v>2</v>
      </c>
      <c r="C12" s="153">
        <v>3</v>
      </c>
      <c r="D12" s="139">
        <v>4</v>
      </c>
      <c r="E12" s="139">
        <v>5</v>
      </c>
      <c r="F12" s="153">
        <v>6</v>
      </c>
      <c r="G12" s="153">
        <v>7</v>
      </c>
      <c r="H12" s="153">
        <v>8</v>
      </c>
      <c r="I12" s="153">
        <v>9</v>
      </c>
      <c r="J12" s="153">
        <v>10</v>
      </c>
      <c r="K12" s="153">
        <v>11</v>
      </c>
      <c r="L12" s="235">
        <v>12</v>
      </c>
      <c r="M12" s="236">
        <v>13</v>
      </c>
    </row>
    <row r="13" spans="1:21" x14ac:dyDescent="0.2">
      <c r="A13" s="200"/>
      <c r="B13" s="202"/>
      <c r="C13" s="202"/>
      <c r="D13" s="209"/>
      <c r="E13" s="164"/>
      <c r="F13" s="202"/>
      <c r="G13" s="200"/>
      <c r="H13" s="200"/>
      <c r="I13" s="200"/>
      <c r="J13" s="200"/>
      <c r="K13" s="200"/>
    </row>
    <row r="14" spans="1:21" s="140" customFormat="1" x14ac:dyDescent="0.2">
      <c r="A14" s="198"/>
      <c r="B14" s="148"/>
      <c r="C14" s="205"/>
      <c r="D14" s="210" t="s">
        <v>84</v>
      </c>
      <c r="E14" s="165" t="s">
        <v>206</v>
      </c>
      <c r="F14" s="205"/>
      <c r="G14" s="218"/>
      <c r="H14" s="218"/>
      <c r="I14" s="149">
        <f>I15</f>
        <v>0</v>
      </c>
      <c r="J14" s="218"/>
      <c r="K14" s="145"/>
      <c r="L14" s="218"/>
      <c r="M14" s="218"/>
      <c r="N14" s="218"/>
      <c r="O14" s="218"/>
      <c r="P14" s="218"/>
      <c r="Q14" s="218"/>
      <c r="R14" s="218"/>
      <c r="S14" s="218"/>
      <c r="T14" s="218"/>
      <c r="U14" s="218"/>
    </row>
    <row r="15" spans="1:21" s="136" customFormat="1" x14ac:dyDescent="0.2">
      <c r="A15" s="147"/>
      <c r="B15" s="143"/>
      <c r="C15" s="141"/>
      <c r="D15" s="213"/>
      <c r="E15" s="163" t="s">
        <v>108</v>
      </c>
      <c r="F15" s="217"/>
      <c r="G15" s="219"/>
      <c r="H15" s="219"/>
      <c r="I15" s="142">
        <f>SUM(I16:I19)</f>
        <v>0</v>
      </c>
      <c r="J15" s="146"/>
      <c r="K15" s="145"/>
      <c r="L15" s="221"/>
      <c r="M15" s="221"/>
      <c r="N15" s="221"/>
      <c r="O15" s="221"/>
      <c r="P15" s="221"/>
      <c r="Q15" s="221"/>
      <c r="R15" s="221"/>
      <c r="S15" s="221"/>
      <c r="T15" s="221"/>
      <c r="U15" s="221"/>
    </row>
    <row r="16" spans="1:21" s="136" customFormat="1" ht="102" x14ac:dyDescent="0.2">
      <c r="A16" s="147">
        <v>1</v>
      </c>
      <c r="B16" s="143"/>
      <c r="C16" s="143" t="s">
        <v>99</v>
      </c>
      <c r="D16" s="212" t="s">
        <v>109</v>
      </c>
      <c r="E16" s="166" t="s">
        <v>245</v>
      </c>
      <c r="F16" s="143" t="s">
        <v>79</v>
      </c>
      <c r="G16" s="144">
        <v>1</v>
      </c>
      <c r="H16" s="145"/>
      <c r="I16" s="150">
        <f t="shared" ref="I16:I19" si="0">ROUND(G16*H16,2)</f>
        <v>0</v>
      </c>
      <c r="J16" s="146">
        <v>21</v>
      </c>
      <c r="K16" s="145">
        <f>I16+((I16/100)*J16)</f>
        <v>0</v>
      </c>
      <c r="L16" s="237"/>
      <c r="M16" s="237"/>
      <c r="N16" s="221"/>
      <c r="O16" s="221"/>
      <c r="P16" s="221"/>
      <c r="Q16" s="221"/>
      <c r="R16" s="221"/>
      <c r="S16" s="221"/>
      <c r="T16" s="221"/>
      <c r="U16" s="221"/>
    </row>
    <row r="17" spans="1:21" s="136" customFormat="1" ht="63.75" x14ac:dyDescent="0.2">
      <c r="A17" s="147">
        <v>2</v>
      </c>
      <c r="B17" s="143"/>
      <c r="C17" s="143" t="s">
        <v>99</v>
      </c>
      <c r="D17" s="212" t="s">
        <v>107</v>
      </c>
      <c r="E17" s="166" t="s">
        <v>110</v>
      </c>
      <c r="F17" s="143" t="s">
        <v>79</v>
      </c>
      <c r="G17" s="144">
        <v>1</v>
      </c>
      <c r="H17" s="154"/>
      <c r="I17" s="150">
        <f t="shared" si="0"/>
        <v>0</v>
      </c>
      <c r="J17" s="146">
        <v>21</v>
      </c>
      <c r="K17" s="145">
        <f>I17+((I17/100)*J17)</f>
        <v>0</v>
      </c>
      <c r="L17" s="237"/>
      <c r="M17" s="221"/>
      <c r="N17" s="221"/>
      <c r="O17" s="221"/>
      <c r="P17" s="221"/>
      <c r="Q17" s="221"/>
      <c r="R17" s="221"/>
      <c r="S17" s="221"/>
      <c r="T17" s="221"/>
      <c r="U17" s="221"/>
    </row>
    <row r="18" spans="1:21" s="136" customFormat="1" ht="25.5" x14ac:dyDescent="0.2">
      <c r="A18" s="147">
        <v>3</v>
      </c>
      <c r="B18" s="143"/>
      <c r="C18" s="143" t="s">
        <v>99</v>
      </c>
      <c r="D18" s="195" t="s">
        <v>102</v>
      </c>
      <c r="E18" s="167" t="s">
        <v>103</v>
      </c>
      <c r="F18" s="143" t="s">
        <v>79</v>
      </c>
      <c r="G18" s="144">
        <v>1</v>
      </c>
      <c r="H18" s="154"/>
      <c r="I18" s="150">
        <f t="shared" si="0"/>
        <v>0</v>
      </c>
      <c r="J18" s="146">
        <v>21</v>
      </c>
      <c r="K18" s="145">
        <f>I18+((I18/100)*J18)</f>
        <v>0</v>
      </c>
      <c r="L18" s="237"/>
      <c r="M18" s="221"/>
      <c r="N18" s="221"/>
      <c r="O18" s="221"/>
      <c r="P18" s="221"/>
      <c r="Q18" s="221"/>
      <c r="R18" s="221"/>
      <c r="S18" s="221"/>
      <c r="T18" s="221"/>
      <c r="U18" s="221"/>
    </row>
    <row r="19" spans="1:21" s="136" customFormat="1" ht="38.25" x14ac:dyDescent="0.2">
      <c r="A19" s="147">
        <v>4</v>
      </c>
      <c r="B19" s="143"/>
      <c r="C19" s="143" t="s">
        <v>99</v>
      </c>
      <c r="D19" s="212" t="s">
        <v>83</v>
      </c>
      <c r="E19" s="166" t="s">
        <v>111</v>
      </c>
      <c r="F19" s="143" t="s">
        <v>79</v>
      </c>
      <c r="G19" s="144">
        <v>1</v>
      </c>
      <c r="H19" s="154"/>
      <c r="I19" s="145">
        <f t="shared" si="0"/>
        <v>0</v>
      </c>
      <c r="J19" s="146">
        <v>21</v>
      </c>
      <c r="K19" s="145">
        <f>I19+((I19/100)*J19)</f>
        <v>0</v>
      </c>
      <c r="L19" s="221"/>
      <c r="M19" s="221"/>
      <c r="N19" s="221"/>
      <c r="O19" s="221"/>
      <c r="P19" s="221"/>
      <c r="Q19" s="221"/>
      <c r="R19" s="221"/>
      <c r="S19" s="221"/>
      <c r="T19" s="221"/>
      <c r="U19" s="221"/>
    </row>
    <row r="20" spans="1:21" s="151" customFormat="1" ht="12.75" customHeight="1" x14ac:dyDescent="0.2">
      <c r="A20" s="199"/>
      <c r="B20" s="203"/>
      <c r="C20" s="203"/>
      <c r="D20" s="215"/>
      <c r="E20" s="168" t="s">
        <v>98</v>
      </c>
      <c r="F20" s="203"/>
      <c r="G20" s="220"/>
      <c r="H20" s="220"/>
      <c r="I20" s="152">
        <f>+I14</f>
        <v>0</v>
      </c>
      <c r="J20" s="220"/>
      <c r="K20" s="220"/>
      <c r="L20" s="220"/>
      <c r="M20" s="220"/>
      <c r="N20" s="220"/>
      <c r="O20" s="220"/>
      <c r="P20" s="220"/>
      <c r="Q20" s="220"/>
      <c r="R20" s="220"/>
      <c r="S20" s="220"/>
      <c r="T20" s="220"/>
      <c r="U20" s="220"/>
    </row>
  </sheetData>
  <sheetProtection formatCells="0" formatColumns="0" formatRows="0" insertColumns="0" insertRows="0" insertHyperlinks="0" deleteColumns="0" deleteRows="0" sort="0" autoFilter="0" pivotTables="0"/>
  <customSheetViews>
    <customSheetView guid="{65E3123D-ED26-44E3-A414-09EEEF825484}" scale="70" showGridLines="0" fitToPage="1" hiddenRows="1" hiddenColumns="1">
      <pane ySplit="12" topLeftCell="A13" activePane="bottomLeft" state="frozen"/>
      <selection pane="bottomLeft" activeCell="A13" sqref="A13"/>
      <pageMargins left="0.59055118110236227" right="0.59055118110236227" top="0.59055118110236227" bottom="0.59055118110236227" header="0.51181102362204722" footer="0.51181102362204722"/>
      <printOptions horizontalCentered="1"/>
      <pageSetup paperSize="9" scale="77" fitToHeight="999" orientation="landscape" errors="blank" r:id="rId1"/>
      <headerFooter alignWithMargins="0"/>
    </customSheetView>
    <customSheetView guid="{82B4F4D9-5370-4303-A97E-2A49E01AF629}" scale="70" showGridLines="0" fitToPage="1" hiddenRows="1" hiddenColumns="1">
      <pane ySplit="12" topLeftCell="A453" activePane="bottomLeft" state="frozen"/>
      <selection pane="bottomLeft" activeCell="E448" sqref="E448"/>
      <pageMargins left="0.59055118110236227" right="0.59055118110236227" top="0.59055118110236227" bottom="0.59055118110236227" header="0.51181102362204722" footer="0.51181102362204722"/>
      <printOptions horizontalCentered="1"/>
      <pageSetup paperSize="9" scale="77" fitToHeight="999" orientation="landscape" errors="blank" r:id="rId2"/>
      <headerFooter alignWithMargins="0"/>
    </customSheetView>
    <customSheetView guid="{D6CFA044-0C8C-4ECE-96A2-AFF3DD5E0425}" scale="70" showPageBreaks="1" showGridLines="0" fitToPage="1" printArea="1" hiddenRows="1" hiddenColumns="1">
      <pane ySplit="12" topLeftCell="A13" activePane="bottomLeft" state="frozen"/>
      <selection pane="bottomLeft" activeCell="A13" sqref="A13"/>
      <pageMargins left="0.59055118110236227" right="0.59055118110236227" top="0.59055118110236227" bottom="0.59055118110236227" header="0.51181102362204722" footer="0.51181102362204722"/>
      <printOptions horizontalCentered="1"/>
      <pageSetup paperSize="9" scale="77" fitToHeight="999" orientation="landscape" errors="blank" r:id="rId3"/>
      <headerFooter alignWithMargins="0"/>
    </customSheetView>
  </customSheetViews>
  <mergeCells count="4">
    <mergeCell ref="C9:D9"/>
    <mergeCell ref="C8:D8"/>
    <mergeCell ref="C3:E3"/>
    <mergeCell ref="C7:E7"/>
  </mergeCells>
  <printOptions horizontalCentered="1"/>
  <pageMargins left="0.59055118110236227" right="0.59055118110236227" top="0.59055118110236227" bottom="0.59055118110236227" header="0.51181102362204722" footer="0.51181102362204722"/>
  <pageSetup paperSize="9" scale="77" fitToHeight="999" orientation="landscape" errors="blank"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72"/>
  <sheetViews>
    <sheetView showGridLines="0" zoomScale="85" zoomScaleNormal="85" workbookViewId="0">
      <pane ySplit="14" topLeftCell="A63" activePane="bottomLeft" state="frozen"/>
      <selection activeCell="E16" sqref="E16"/>
      <selection pane="bottomLeft" activeCell="L61" sqref="L61"/>
    </sheetView>
  </sheetViews>
  <sheetFormatPr defaultColWidth="9.140625" defaultRowHeight="12.75" x14ac:dyDescent="0.2"/>
  <cols>
    <col min="1" max="1" width="5.5703125" style="201" customWidth="1"/>
    <col min="2" max="2" width="4.42578125" style="204" customWidth="1"/>
    <col min="3" max="3" width="6" style="204" customWidth="1"/>
    <col min="4" max="4" width="12.7109375" style="216" customWidth="1"/>
    <col min="5" max="5" width="94.28515625" style="169" customWidth="1"/>
    <col min="6" max="6" width="7.7109375" style="204" customWidth="1"/>
    <col min="7" max="7" width="9.85546875" style="201" customWidth="1"/>
    <col min="8" max="8" width="13.140625" style="201" customWidth="1"/>
    <col min="9" max="9" width="15.5703125" style="201" customWidth="1"/>
    <col min="10" max="10" width="6.7109375" style="201" customWidth="1"/>
    <col min="11" max="11" width="15.5703125" style="201" customWidth="1"/>
    <col min="12" max="12" width="10.7109375" style="201" customWidth="1"/>
    <col min="13" max="13" width="12.85546875" style="201" customWidth="1"/>
    <col min="14" max="21" width="9.140625" style="201"/>
    <col min="22" max="16384" width="9.140625" style="83"/>
  </cols>
  <sheetData>
    <row r="1" spans="1:21" s="181" customFormat="1" ht="18" x14ac:dyDescent="0.2">
      <c r="A1" s="224" t="s">
        <v>100</v>
      </c>
      <c r="B1" s="225"/>
      <c r="C1" s="225"/>
      <c r="D1" s="207"/>
      <c r="E1" s="207"/>
      <c r="F1" s="225"/>
      <c r="G1" s="225"/>
      <c r="H1" s="225"/>
      <c r="I1" s="225"/>
      <c r="J1" s="225"/>
      <c r="K1" s="225"/>
    </row>
    <row r="2" spans="1:21" s="181" customFormat="1" x14ac:dyDescent="0.2">
      <c r="A2" s="226" t="s">
        <v>62</v>
      </c>
      <c r="B2" s="225"/>
      <c r="C2" s="137" t="s">
        <v>241</v>
      </c>
      <c r="D2" s="208"/>
      <c r="E2" s="208"/>
      <c r="F2" s="225"/>
      <c r="G2" s="225"/>
      <c r="H2" s="225"/>
      <c r="I2" s="225"/>
      <c r="J2" s="225"/>
      <c r="K2" s="225"/>
    </row>
    <row r="3" spans="1:21" s="181" customFormat="1" x14ac:dyDescent="0.2">
      <c r="A3" s="226" t="s">
        <v>63</v>
      </c>
      <c r="B3" s="225"/>
      <c r="C3" s="254" t="str">
        <f>'Krycí list'!E7</f>
        <v>Základní škola Velké Meziříčí, Sokolovská 470/13
Sokolovská 470/13, 594 01 Velké Meziříčí</v>
      </c>
      <c r="D3" s="253"/>
      <c r="E3" s="253"/>
      <c r="F3" s="225"/>
      <c r="G3" s="225"/>
      <c r="H3" s="225"/>
      <c r="I3" s="137"/>
      <c r="J3" s="225"/>
      <c r="K3" s="225"/>
    </row>
    <row r="4" spans="1:21" s="181" customFormat="1" x14ac:dyDescent="0.2">
      <c r="A4" s="226" t="s">
        <v>64</v>
      </c>
      <c r="B4" s="225"/>
      <c r="C4" s="137" t="str">
        <f>'Krycí list'!E9</f>
        <v>OCENĚNÝ SOUPIS PRACÍ A DODÁVEK A SLUŽEB</v>
      </c>
      <c r="D4" s="208"/>
      <c r="E4" s="208"/>
      <c r="F4" s="225"/>
      <c r="G4" s="225"/>
      <c r="H4" s="225"/>
      <c r="I4" s="137"/>
      <c r="J4" s="225"/>
      <c r="K4" s="225"/>
    </row>
    <row r="5" spans="1:21" s="181" customFormat="1" x14ac:dyDescent="0.2">
      <c r="A5" s="225" t="s">
        <v>72</v>
      </c>
      <c r="B5" s="225"/>
      <c r="C5" s="137" t="str">
        <f>'Krycí list'!P5</f>
        <v xml:space="preserve"> </v>
      </c>
      <c r="D5" s="208"/>
      <c r="E5" s="208"/>
      <c r="F5" s="225"/>
      <c r="G5" s="225"/>
      <c r="H5" s="225"/>
      <c r="I5" s="137"/>
      <c r="J5" s="225"/>
      <c r="K5" s="225"/>
    </row>
    <row r="6" spans="1:21" s="181" customFormat="1" x14ac:dyDescent="0.2">
      <c r="A6" s="225"/>
      <c r="B6" s="225"/>
      <c r="C6" s="137"/>
      <c r="D6" s="208"/>
      <c r="E6" s="208"/>
      <c r="F6" s="225"/>
      <c r="G6" s="225"/>
      <c r="H6" s="225"/>
      <c r="I6" s="137"/>
      <c r="J6" s="225"/>
      <c r="K6" s="225"/>
    </row>
    <row r="7" spans="1:21" s="181" customFormat="1" x14ac:dyDescent="0.2">
      <c r="A7" s="225" t="s">
        <v>66</v>
      </c>
      <c r="B7" s="225"/>
      <c r="C7" s="254" t="str">
        <f>'Krycí list'!E26</f>
        <v>Základní škola Velké Meziříčí, Sokolovská 470/13</v>
      </c>
      <c r="D7" s="253"/>
      <c r="E7" s="253"/>
      <c r="F7" s="225"/>
      <c r="G7" s="225"/>
      <c r="H7" s="225"/>
      <c r="I7" s="137"/>
      <c r="J7" s="225"/>
      <c r="K7" s="225"/>
    </row>
    <row r="8" spans="1:21" s="181" customFormat="1" x14ac:dyDescent="0.2">
      <c r="A8" s="225" t="s">
        <v>67</v>
      </c>
      <c r="B8" s="225"/>
      <c r="C8" s="254" t="str">
        <f>'Krycí list'!E28</f>
        <v xml:space="preserve"> </v>
      </c>
      <c r="D8" s="253"/>
      <c r="E8" s="208"/>
      <c r="F8" s="225"/>
      <c r="G8" s="225"/>
      <c r="H8" s="225"/>
      <c r="I8" s="137"/>
      <c r="J8" s="225"/>
      <c r="K8" s="225"/>
    </row>
    <row r="9" spans="1:21" s="181" customFormat="1" x14ac:dyDescent="0.2">
      <c r="A9" s="225" t="s">
        <v>68</v>
      </c>
      <c r="B9" s="225"/>
      <c r="C9" s="252" t="str">
        <f>'Krycí list'!O31</f>
        <v>10/2024</v>
      </c>
      <c r="D9" s="253"/>
      <c r="E9" s="208"/>
      <c r="F9" s="225"/>
      <c r="G9" s="225"/>
      <c r="H9" s="225"/>
      <c r="I9" s="137"/>
      <c r="J9" s="225"/>
      <c r="K9" s="225"/>
    </row>
    <row r="10" spans="1:21" s="181" customFormat="1" x14ac:dyDescent="0.2">
      <c r="A10" s="225"/>
      <c r="B10" s="225"/>
      <c r="C10" s="225"/>
      <c r="D10" s="207"/>
      <c r="E10" s="207"/>
      <c r="F10" s="225"/>
      <c r="G10" s="225"/>
      <c r="H10" s="225"/>
      <c r="I10" s="225"/>
      <c r="J10" s="225"/>
      <c r="K10" s="225"/>
    </row>
    <row r="11" spans="1:21" s="223" customFormat="1" ht="51" x14ac:dyDescent="0.2">
      <c r="A11" s="196" t="s">
        <v>73</v>
      </c>
      <c r="B11" s="138" t="s">
        <v>74</v>
      </c>
      <c r="C11" s="138" t="s">
        <v>75</v>
      </c>
      <c r="D11" s="138" t="s">
        <v>97</v>
      </c>
      <c r="E11" s="138" t="s">
        <v>93</v>
      </c>
      <c r="F11" s="138" t="s">
        <v>76</v>
      </c>
      <c r="G11" s="138" t="s">
        <v>77</v>
      </c>
      <c r="H11" s="138" t="s">
        <v>95</v>
      </c>
      <c r="I11" s="138" t="s">
        <v>96</v>
      </c>
      <c r="J11" s="138" t="s">
        <v>78</v>
      </c>
      <c r="K11" s="138" t="s">
        <v>94</v>
      </c>
      <c r="L11" s="233" t="s">
        <v>270</v>
      </c>
      <c r="M11" s="234" t="s">
        <v>271</v>
      </c>
    </row>
    <row r="12" spans="1:21" s="204" customFormat="1" x14ac:dyDescent="0.2">
      <c r="A12" s="197">
        <v>1</v>
      </c>
      <c r="B12" s="153">
        <v>2</v>
      </c>
      <c r="C12" s="153">
        <v>3</v>
      </c>
      <c r="D12" s="139">
        <v>4</v>
      </c>
      <c r="E12" s="139">
        <v>5</v>
      </c>
      <c r="F12" s="153">
        <v>6</v>
      </c>
      <c r="G12" s="153">
        <v>7</v>
      </c>
      <c r="H12" s="153">
        <v>8</v>
      </c>
      <c r="I12" s="153">
        <v>9</v>
      </c>
      <c r="J12" s="153">
        <v>10</v>
      </c>
      <c r="K12" s="153">
        <v>11</v>
      </c>
      <c r="L12" s="235">
        <v>12</v>
      </c>
      <c r="M12" s="236">
        <v>13</v>
      </c>
    </row>
    <row r="13" spans="1:21" x14ac:dyDescent="0.2">
      <c r="A13" s="200"/>
      <c r="B13" s="202"/>
      <c r="C13" s="202"/>
      <c r="D13" s="209"/>
      <c r="E13" s="164"/>
      <c r="F13" s="202"/>
      <c r="G13" s="200"/>
      <c r="H13" s="200"/>
      <c r="I13" s="200"/>
      <c r="J13" s="200"/>
      <c r="K13" s="200"/>
    </row>
    <row r="14" spans="1:21" s="140" customFormat="1" x14ac:dyDescent="0.2">
      <c r="A14" s="198"/>
      <c r="B14" s="148"/>
      <c r="C14" s="205"/>
      <c r="D14" s="210" t="s">
        <v>84</v>
      </c>
      <c r="E14" s="165" t="s">
        <v>242</v>
      </c>
      <c r="F14" s="205"/>
      <c r="G14" s="218"/>
      <c r="H14" s="218"/>
      <c r="I14" s="149">
        <f>I15+I26+I60</f>
        <v>0</v>
      </c>
      <c r="J14" s="218"/>
      <c r="K14" s="145"/>
      <c r="L14" s="218"/>
      <c r="M14" s="218"/>
      <c r="N14" s="218"/>
      <c r="O14" s="218"/>
      <c r="P14" s="218"/>
      <c r="Q14" s="218"/>
      <c r="R14" s="218"/>
      <c r="S14" s="218"/>
      <c r="T14" s="218"/>
      <c r="U14" s="218"/>
    </row>
    <row r="15" spans="1:21" s="136" customFormat="1" x14ac:dyDescent="0.2">
      <c r="A15" s="147"/>
      <c r="B15" s="141"/>
      <c r="C15" s="206"/>
      <c r="D15" s="211"/>
      <c r="E15" s="163" t="s">
        <v>112</v>
      </c>
      <c r="F15" s="206"/>
      <c r="G15" s="219"/>
      <c r="H15" s="219"/>
      <c r="I15" s="142">
        <f>SUM(I16:I25)</f>
        <v>0</v>
      </c>
      <c r="J15" s="146"/>
      <c r="K15" s="145"/>
      <c r="L15" s="221"/>
      <c r="M15" s="221"/>
      <c r="N15" s="221"/>
      <c r="O15" s="221"/>
      <c r="P15" s="221"/>
      <c r="Q15" s="221"/>
      <c r="R15" s="221"/>
      <c r="S15" s="221"/>
      <c r="T15" s="221"/>
      <c r="U15" s="221"/>
    </row>
    <row r="16" spans="1:21" s="136" customFormat="1" ht="63.75" x14ac:dyDescent="0.2">
      <c r="A16" s="147">
        <v>1</v>
      </c>
      <c r="B16" s="143"/>
      <c r="C16" s="143" t="s">
        <v>99</v>
      </c>
      <c r="D16" s="212" t="s">
        <v>113</v>
      </c>
      <c r="E16" s="167" t="s">
        <v>246</v>
      </c>
      <c r="F16" s="143" t="s">
        <v>79</v>
      </c>
      <c r="G16" s="144">
        <v>1</v>
      </c>
      <c r="H16" s="145"/>
      <c r="I16" s="145">
        <f t="shared" ref="I16:I25" si="0">ROUND(G16*H16,2)</f>
        <v>0</v>
      </c>
      <c r="J16" s="146">
        <v>21</v>
      </c>
      <c r="K16" s="145">
        <f t="shared" ref="K16:K25" si="1">I16+((I16/100)*J16)</f>
        <v>0</v>
      </c>
      <c r="L16" s="237"/>
      <c r="M16" s="221"/>
      <c r="N16" s="221"/>
      <c r="O16" s="221"/>
      <c r="P16" s="221"/>
      <c r="Q16" s="221"/>
      <c r="R16" s="221"/>
      <c r="S16" s="221"/>
      <c r="T16" s="221"/>
      <c r="U16" s="221"/>
    </row>
    <row r="17" spans="1:21" s="136" customFormat="1" ht="89.25" x14ac:dyDescent="0.2">
      <c r="A17" s="147">
        <v>2</v>
      </c>
      <c r="B17" s="143"/>
      <c r="C17" s="143" t="s">
        <v>99</v>
      </c>
      <c r="D17" s="212" t="s">
        <v>114</v>
      </c>
      <c r="E17" s="166" t="s">
        <v>210</v>
      </c>
      <c r="F17" s="143" t="s">
        <v>79</v>
      </c>
      <c r="G17" s="144">
        <f>G16</f>
        <v>1</v>
      </c>
      <c r="H17" s="145"/>
      <c r="I17" s="145">
        <f t="shared" si="0"/>
        <v>0</v>
      </c>
      <c r="J17" s="146">
        <v>21</v>
      </c>
      <c r="K17" s="145">
        <f t="shared" si="1"/>
        <v>0</v>
      </c>
      <c r="L17" s="221"/>
      <c r="M17" s="221"/>
      <c r="N17" s="221"/>
      <c r="O17" s="221"/>
      <c r="P17" s="221"/>
      <c r="Q17" s="221"/>
      <c r="R17" s="221"/>
      <c r="S17" s="221"/>
      <c r="T17" s="221"/>
      <c r="U17" s="221"/>
    </row>
    <row r="18" spans="1:21" s="136" customFormat="1" ht="51" x14ac:dyDescent="0.2">
      <c r="A18" s="147">
        <v>3</v>
      </c>
      <c r="B18" s="143"/>
      <c r="C18" s="143" t="s">
        <v>99</v>
      </c>
      <c r="D18" s="212" t="s">
        <v>237</v>
      </c>
      <c r="E18" s="166" t="s">
        <v>247</v>
      </c>
      <c r="F18" s="143" t="s">
        <v>79</v>
      </c>
      <c r="G18" s="144">
        <v>1</v>
      </c>
      <c r="H18" s="145"/>
      <c r="I18" s="145">
        <f t="shared" si="0"/>
        <v>0</v>
      </c>
      <c r="J18" s="146">
        <v>21</v>
      </c>
      <c r="K18" s="145">
        <f t="shared" si="1"/>
        <v>0</v>
      </c>
      <c r="L18" s="221"/>
      <c r="M18" s="221"/>
      <c r="N18" s="221"/>
      <c r="O18" s="221"/>
      <c r="P18" s="221"/>
      <c r="Q18" s="221"/>
      <c r="R18" s="221"/>
      <c r="S18" s="221"/>
      <c r="T18" s="221"/>
      <c r="U18" s="221"/>
    </row>
    <row r="19" spans="1:21" s="155" customFormat="1" x14ac:dyDescent="0.2">
      <c r="A19" s="193">
        <v>4</v>
      </c>
      <c r="B19" s="185"/>
      <c r="C19" s="185" t="s">
        <v>99</v>
      </c>
      <c r="D19" s="156" t="s">
        <v>142</v>
      </c>
      <c r="E19" s="166" t="s">
        <v>211</v>
      </c>
      <c r="F19" s="185" t="s">
        <v>79</v>
      </c>
      <c r="G19" s="186">
        <v>1</v>
      </c>
      <c r="H19" s="145"/>
      <c r="I19" s="145">
        <f t="shared" si="0"/>
        <v>0</v>
      </c>
      <c r="J19" s="146">
        <v>21</v>
      </c>
      <c r="K19" s="145">
        <f t="shared" si="1"/>
        <v>0</v>
      </c>
      <c r="L19" s="222"/>
      <c r="M19" s="222"/>
      <c r="N19" s="222"/>
      <c r="O19" s="222"/>
      <c r="P19" s="222"/>
      <c r="Q19" s="222"/>
      <c r="R19" s="222"/>
      <c r="S19" s="222"/>
      <c r="T19" s="222"/>
      <c r="U19" s="222"/>
    </row>
    <row r="20" spans="1:21" s="155" customFormat="1" ht="38.25" x14ac:dyDescent="0.2">
      <c r="A20" s="193">
        <v>5</v>
      </c>
      <c r="B20" s="185"/>
      <c r="C20" s="185" t="s">
        <v>99</v>
      </c>
      <c r="D20" s="156" t="s">
        <v>212</v>
      </c>
      <c r="E20" s="166" t="s">
        <v>213</v>
      </c>
      <c r="F20" s="185" t="s">
        <v>79</v>
      </c>
      <c r="G20" s="186">
        <v>1</v>
      </c>
      <c r="H20" s="145"/>
      <c r="I20" s="145">
        <f t="shared" si="0"/>
        <v>0</v>
      </c>
      <c r="J20" s="146">
        <v>21</v>
      </c>
      <c r="K20" s="145">
        <f t="shared" si="1"/>
        <v>0</v>
      </c>
      <c r="L20" s="222"/>
      <c r="M20" s="222"/>
      <c r="N20" s="222"/>
      <c r="O20" s="222"/>
      <c r="P20" s="222"/>
      <c r="Q20" s="222"/>
      <c r="R20" s="222"/>
      <c r="S20" s="222"/>
      <c r="T20" s="222"/>
      <c r="U20" s="222"/>
    </row>
    <row r="21" spans="1:21" s="155" customFormat="1" ht="25.5" x14ac:dyDescent="0.2">
      <c r="A21" s="193">
        <v>6</v>
      </c>
      <c r="B21" s="185"/>
      <c r="C21" s="185" t="s">
        <v>99</v>
      </c>
      <c r="D21" s="156" t="s">
        <v>142</v>
      </c>
      <c r="E21" s="166" t="s">
        <v>214</v>
      </c>
      <c r="F21" s="185" t="s">
        <v>79</v>
      </c>
      <c r="G21" s="186">
        <v>1</v>
      </c>
      <c r="H21" s="145"/>
      <c r="I21" s="145">
        <f t="shared" si="0"/>
        <v>0</v>
      </c>
      <c r="J21" s="146">
        <v>21</v>
      </c>
      <c r="K21" s="145">
        <f t="shared" si="1"/>
        <v>0</v>
      </c>
      <c r="L21" s="222"/>
      <c r="M21" s="222"/>
      <c r="N21" s="222"/>
      <c r="O21" s="222"/>
      <c r="P21" s="222"/>
      <c r="Q21" s="222"/>
      <c r="R21" s="222"/>
      <c r="S21" s="222"/>
      <c r="T21" s="222"/>
      <c r="U21" s="222"/>
    </row>
    <row r="22" spans="1:21" s="155" customFormat="1" x14ac:dyDescent="0.2">
      <c r="A22" s="193"/>
      <c r="B22" s="185"/>
      <c r="C22" s="185"/>
      <c r="D22" s="191"/>
      <c r="E22" s="166"/>
      <c r="F22" s="185"/>
      <c r="G22" s="186"/>
      <c r="H22" s="154"/>
      <c r="I22" s="145"/>
      <c r="J22" s="146"/>
      <c r="K22" s="145"/>
      <c r="L22" s="222"/>
      <c r="M22" s="222"/>
      <c r="N22" s="222"/>
      <c r="O22" s="222"/>
      <c r="P22" s="222"/>
      <c r="Q22" s="222"/>
      <c r="R22" s="222"/>
      <c r="S22" s="222"/>
      <c r="T22" s="222"/>
      <c r="U22" s="222"/>
    </row>
    <row r="23" spans="1:21" s="136" customFormat="1" ht="25.5" x14ac:dyDescent="0.2">
      <c r="A23" s="147">
        <v>7</v>
      </c>
      <c r="B23" s="143"/>
      <c r="C23" s="143" t="s">
        <v>99</v>
      </c>
      <c r="D23" s="195" t="s">
        <v>115</v>
      </c>
      <c r="E23" s="166" t="s">
        <v>116</v>
      </c>
      <c r="F23" s="143" t="s">
        <v>79</v>
      </c>
      <c r="G23" s="186">
        <v>1</v>
      </c>
      <c r="H23" s="145"/>
      <c r="I23" s="145">
        <f t="shared" si="0"/>
        <v>0</v>
      </c>
      <c r="J23" s="146">
        <v>21</v>
      </c>
      <c r="K23" s="145">
        <f t="shared" si="1"/>
        <v>0</v>
      </c>
      <c r="L23" s="221"/>
      <c r="M23" s="221"/>
      <c r="N23" s="221"/>
      <c r="O23" s="221"/>
      <c r="P23" s="221"/>
      <c r="Q23" s="221"/>
      <c r="R23" s="221"/>
      <c r="S23" s="221"/>
      <c r="T23" s="221"/>
      <c r="U23" s="221"/>
    </row>
    <row r="24" spans="1:21" s="136" customFormat="1" ht="63.75" x14ac:dyDescent="0.2">
      <c r="A24" s="147">
        <v>8</v>
      </c>
      <c r="B24" s="143"/>
      <c r="C24" s="143" t="s">
        <v>99</v>
      </c>
      <c r="D24" s="212" t="s">
        <v>117</v>
      </c>
      <c r="E24" s="167" t="s">
        <v>248</v>
      </c>
      <c r="F24" s="143" t="s">
        <v>79</v>
      </c>
      <c r="G24" s="144">
        <v>1</v>
      </c>
      <c r="H24" s="145"/>
      <c r="I24" s="145">
        <f t="shared" si="0"/>
        <v>0</v>
      </c>
      <c r="J24" s="146">
        <v>21</v>
      </c>
      <c r="K24" s="145">
        <f t="shared" si="1"/>
        <v>0</v>
      </c>
      <c r="L24" s="221"/>
      <c r="M24" s="221"/>
      <c r="N24" s="221"/>
      <c r="O24" s="221"/>
      <c r="P24" s="221"/>
      <c r="Q24" s="221"/>
      <c r="R24" s="221"/>
      <c r="S24" s="221"/>
      <c r="T24" s="221"/>
      <c r="U24" s="221"/>
    </row>
    <row r="25" spans="1:21" s="136" customFormat="1" ht="51" x14ac:dyDescent="0.2">
      <c r="A25" s="147">
        <v>9</v>
      </c>
      <c r="B25" s="143"/>
      <c r="C25" s="143" t="s">
        <v>99</v>
      </c>
      <c r="D25" s="212" t="s">
        <v>118</v>
      </c>
      <c r="E25" s="166" t="s">
        <v>119</v>
      </c>
      <c r="F25" s="143" t="s">
        <v>79</v>
      </c>
      <c r="G25" s="144">
        <v>1</v>
      </c>
      <c r="H25" s="145"/>
      <c r="I25" s="145">
        <f t="shared" si="0"/>
        <v>0</v>
      </c>
      <c r="J25" s="146">
        <v>21</v>
      </c>
      <c r="K25" s="145">
        <f t="shared" si="1"/>
        <v>0</v>
      </c>
      <c r="L25" s="237"/>
      <c r="M25" s="221"/>
      <c r="N25" s="221"/>
      <c r="O25" s="221"/>
      <c r="P25" s="221"/>
      <c r="Q25" s="221"/>
      <c r="R25" s="221"/>
      <c r="S25" s="221"/>
      <c r="T25" s="221"/>
      <c r="U25" s="221"/>
    </row>
    <row r="26" spans="1:21" s="136" customFormat="1" x14ac:dyDescent="0.2">
      <c r="A26" s="147"/>
      <c r="B26" s="143"/>
      <c r="C26" s="141"/>
      <c r="D26" s="213"/>
      <c r="E26" s="163" t="s">
        <v>120</v>
      </c>
      <c r="F26" s="217"/>
      <c r="G26" s="219"/>
      <c r="H26" s="219"/>
      <c r="I26" s="142">
        <f>SUM(I27:I59)</f>
        <v>0</v>
      </c>
      <c r="J26" s="146"/>
      <c r="K26" s="145"/>
      <c r="L26" s="221"/>
      <c r="M26" s="221"/>
      <c r="N26" s="221"/>
      <c r="O26" s="221"/>
      <c r="P26" s="221"/>
      <c r="Q26" s="221"/>
      <c r="R26" s="221"/>
      <c r="S26" s="221"/>
      <c r="T26" s="221"/>
      <c r="U26" s="221"/>
    </row>
    <row r="27" spans="1:21" s="136" customFormat="1" ht="89.25" x14ac:dyDescent="0.2">
      <c r="A27" s="147">
        <v>10</v>
      </c>
      <c r="B27" s="143"/>
      <c r="C27" s="143" t="s">
        <v>99</v>
      </c>
      <c r="D27" s="212" t="s">
        <v>121</v>
      </c>
      <c r="E27" s="166" t="s">
        <v>216</v>
      </c>
      <c r="F27" s="143" t="s">
        <v>79</v>
      </c>
      <c r="G27" s="144">
        <v>20</v>
      </c>
      <c r="H27" s="145"/>
      <c r="I27" s="150">
        <f>ROUND(G27*H27,2)</f>
        <v>0</v>
      </c>
      <c r="J27" s="146">
        <v>21</v>
      </c>
      <c r="K27" s="145">
        <f t="shared" ref="K27:K59" si="2">I27+((I27/100)*J27)</f>
        <v>0</v>
      </c>
      <c r="L27" s="237"/>
      <c r="M27" s="237"/>
      <c r="N27" s="221"/>
      <c r="O27" s="221"/>
      <c r="P27" s="221"/>
      <c r="Q27" s="221"/>
      <c r="R27" s="221"/>
      <c r="S27" s="221"/>
      <c r="T27" s="221"/>
      <c r="U27" s="221"/>
    </row>
    <row r="28" spans="1:21" s="136" customFormat="1" ht="114.75" x14ac:dyDescent="0.2">
      <c r="A28" s="147">
        <v>11</v>
      </c>
      <c r="B28" s="143"/>
      <c r="C28" s="143" t="s">
        <v>99</v>
      </c>
      <c r="D28" s="212" t="s">
        <v>122</v>
      </c>
      <c r="E28" s="166" t="s">
        <v>217</v>
      </c>
      <c r="F28" s="143" t="s">
        <v>79</v>
      </c>
      <c r="G28" s="144">
        <f>G27</f>
        <v>20</v>
      </c>
      <c r="H28" s="145"/>
      <c r="I28" s="150">
        <f t="shared" ref="I28:I59" si="3">ROUND(G28*H28,2)</f>
        <v>0</v>
      </c>
      <c r="J28" s="146">
        <v>21</v>
      </c>
      <c r="K28" s="145">
        <f t="shared" si="2"/>
        <v>0</v>
      </c>
      <c r="L28" s="237"/>
      <c r="M28" s="221"/>
      <c r="N28" s="221"/>
      <c r="O28" s="221"/>
      <c r="P28" s="221"/>
      <c r="Q28" s="221"/>
      <c r="R28" s="221"/>
      <c r="S28" s="221"/>
      <c r="T28" s="221"/>
      <c r="U28" s="221"/>
    </row>
    <row r="29" spans="1:21" s="136" customFormat="1" ht="38.25" x14ac:dyDescent="0.2">
      <c r="A29" s="147">
        <v>12</v>
      </c>
      <c r="B29" s="143"/>
      <c r="C29" s="143" t="s">
        <v>99</v>
      </c>
      <c r="D29" s="212" t="s">
        <v>123</v>
      </c>
      <c r="E29" s="166" t="s">
        <v>218</v>
      </c>
      <c r="F29" s="143" t="s">
        <v>79</v>
      </c>
      <c r="G29" s="144">
        <v>4</v>
      </c>
      <c r="H29" s="145"/>
      <c r="I29" s="150">
        <f t="shared" si="3"/>
        <v>0</v>
      </c>
      <c r="J29" s="146">
        <v>21</v>
      </c>
      <c r="K29" s="145">
        <f t="shared" si="2"/>
        <v>0</v>
      </c>
      <c r="L29" s="221"/>
      <c r="M29" s="221"/>
      <c r="N29" s="221"/>
      <c r="O29" s="221"/>
      <c r="P29" s="221"/>
      <c r="Q29" s="221"/>
      <c r="R29" s="221"/>
      <c r="S29" s="221"/>
      <c r="T29" s="221"/>
      <c r="U29" s="221"/>
    </row>
    <row r="30" spans="1:21" s="136" customFormat="1" ht="38.25" x14ac:dyDescent="0.2">
      <c r="A30" s="147">
        <v>13</v>
      </c>
      <c r="B30" s="143"/>
      <c r="C30" s="143" t="s">
        <v>99</v>
      </c>
      <c r="D30" s="212" t="s">
        <v>124</v>
      </c>
      <c r="E30" s="167" t="s">
        <v>125</v>
      </c>
      <c r="F30" s="143" t="s">
        <v>79</v>
      </c>
      <c r="G30" s="144">
        <v>1</v>
      </c>
      <c r="H30" s="145"/>
      <c r="I30" s="150">
        <f t="shared" si="3"/>
        <v>0</v>
      </c>
      <c r="J30" s="146">
        <v>21</v>
      </c>
      <c r="K30" s="145">
        <f t="shared" si="2"/>
        <v>0</v>
      </c>
      <c r="L30" s="221"/>
      <c r="M30" s="221"/>
      <c r="N30" s="221"/>
      <c r="O30" s="221"/>
      <c r="P30" s="221"/>
      <c r="Q30" s="221"/>
      <c r="R30" s="221"/>
      <c r="S30" s="221"/>
      <c r="T30" s="221"/>
      <c r="U30" s="221"/>
    </row>
    <row r="31" spans="1:21" s="136" customFormat="1" ht="76.5" x14ac:dyDescent="0.2">
      <c r="A31" s="147">
        <v>14</v>
      </c>
      <c r="B31" s="143"/>
      <c r="C31" s="143" t="s">
        <v>99</v>
      </c>
      <c r="D31" s="212" t="s">
        <v>126</v>
      </c>
      <c r="E31" s="167" t="s">
        <v>127</v>
      </c>
      <c r="F31" s="143" t="s">
        <v>79</v>
      </c>
      <c r="G31" s="144">
        <v>1</v>
      </c>
      <c r="H31" s="145"/>
      <c r="I31" s="150">
        <f t="shared" si="3"/>
        <v>0</v>
      </c>
      <c r="J31" s="146">
        <v>21</v>
      </c>
      <c r="K31" s="145">
        <f t="shared" si="2"/>
        <v>0</v>
      </c>
      <c r="L31" s="221"/>
      <c r="M31" s="221"/>
      <c r="N31" s="221"/>
      <c r="O31" s="221"/>
      <c r="P31" s="221"/>
      <c r="Q31" s="221"/>
      <c r="R31" s="221"/>
      <c r="S31" s="221"/>
      <c r="T31" s="221"/>
      <c r="U31" s="221"/>
    </row>
    <row r="32" spans="1:21" s="136" customFormat="1" ht="76.5" x14ac:dyDescent="0.2">
      <c r="A32" s="147">
        <v>15</v>
      </c>
      <c r="B32" s="143"/>
      <c r="C32" s="143" t="s">
        <v>99</v>
      </c>
      <c r="D32" s="212" t="s">
        <v>128</v>
      </c>
      <c r="E32" s="166" t="s">
        <v>129</v>
      </c>
      <c r="F32" s="143" t="s">
        <v>79</v>
      </c>
      <c r="G32" s="144">
        <f>G27</f>
        <v>20</v>
      </c>
      <c r="H32" s="145"/>
      <c r="I32" s="150">
        <f t="shared" si="3"/>
        <v>0</v>
      </c>
      <c r="J32" s="146">
        <v>21</v>
      </c>
      <c r="K32" s="145">
        <f t="shared" si="2"/>
        <v>0</v>
      </c>
      <c r="L32" s="221"/>
      <c r="M32" s="221"/>
      <c r="N32" s="221"/>
      <c r="O32" s="221"/>
      <c r="P32" s="221"/>
      <c r="Q32" s="221"/>
      <c r="R32" s="221"/>
      <c r="S32" s="221"/>
      <c r="T32" s="221"/>
      <c r="U32" s="221"/>
    </row>
    <row r="33" spans="1:21" s="136" customFormat="1" ht="76.5" x14ac:dyDescent="0.2">
      <c r="A33" s="147">
        <v>16</v>
      </c>
      <c r="B33" s="143"/>
      <c r="C33" s="143" t="s">
        <v>99</v>
      </c>
      <c r="D33" s="212" t="s">
        <v>130</v>
      </c>
      <c r="E33" s="167" t="s">
        <v>131</v>
      </c>
      <c r="F33" s="143" t="s">
        <v>79</v>
      </c>
      <c r="G33" s="144">
        <f>G27+1</f>
        <v>21</v>
      </c>
      <c r="H33" s="145"/>
      <c r="I33" s="150">
        <f t="shared" si="3"/>
        <v>0</v>
      </c>
      <c r="J33" s="146">
        <v>21</v>
      </c>
      <c r="K33" s="145">
        <f t="shared" si="2"/>
        <v>0</v>
      </c>
      <c r="L33" s="221"/>
      <c r="M33" s="221"/>
      <c r="N33" s="221"/>
      <c r="O33" s="221"/>
      <c r="P33" s="221"/>
      <c r="Q33" s="221"/>
      <c r="R33" s="221"/>
      <c r="S33" s="221"/>
      <c r="T33" s="221"/>
      <c r="U33" s="221"/>
    </row>
    <row r="34" spans="1:21" s="136" customFormat="1" ht="63.75" x14ac:dyDescent="0.2">
      <c r="A34" s="147">
        <v>17</v>
      </c>
      <c r="B34" s="143"/>
      <c r="C34" s="185" t="s">
        <v>99</v>
      </c>
      <c r="D34" s="214" t="s">
        <v>132</v>
      </c>
      <c r="E34" s="167" t="s">
        <v>249</v>
      </c>
      <c r="F34" s="185" t="s">
        <v>79</v>
      </c>
      <c r="G34" s="186">
        <f>G33*2</f>
        <v>42</v>
      </c>
      <c r="H34" s="154"/>
      <c r="I34" s="145">
        <f t="shared" si="3"/>
        <v>0</v>
      </c>
      <c r="J34" s="146">
        <v>21</v>
      </c>
      <c r="K34" s="145">
        <f t="shared" si="2"/>
        <v>0</v>
      </c>
      <c r="L34" s="221"/>
      <c r="M34" s="221"/>
      <c r="N34" s="221"/>
      <c r="O34" s="221"/>
      <c r="P34" s="221"/>
      <c r="Q34" s="221"/>
      <c r="R34" s="221"/>
      <c r="S34" s="221"/>
      <c r="T34" s="221"/>
      <c r="U34" s="221"/>
    </row>
    <row r="35" spans="1:21" s="136" customFormat="1" ht="63.75" x14ac:dyDescent="0.2">
      <c r="A35" s="147">
        <v>18</v>
      </c>
      <c r="B35" s="143"/>
      <c r="C35" s="143" t="s">
        <v>99</v>
      </c>
      <c r="D35" s="212" t="s">
        <v>238</v>
      </c>
      <c r="E35" s="167" t="s">
        <v>239</v>
      </c>
      <c r="F35" s="143" t="s">
        <v>79</v>
      </c>
      <c r="G35" s="144">
        <f>G27</f>
        <v>20</v>
      </c>
      <c r="H35" s="145"/>
      <c r="I35" s="150">
        <f t="shared" si="3"/>
        <v>0</v>
      </c>
      <c r="J35" s="146">
        <v>21</v>
      </c>
      <c r="K35" s="145">
        <f t="shared" si="2"/>
        <v>0</v>
      </c>
      <c r="L35" s="221"/>
      <c r="M35" s="221"/>
      <c r="N35" s="221"/>
      <c r="O35" s="221"/>
      <c r="P35" s="221"/>
      <c r="Q35" s="221"/>
      <c r="R35" s="221"/>
      <c r="S35" s="221"/>
      <c r="T35" s="221"/>
      <c r="U35" s="221"/>
    </row>
    <row r="36" spans="1:21" s="136" customFormat="1" ht="38.25" x14ac:dyDescent="0.2">
      <c r="A36" s="147">
        <v>19</v>
      </c>
      <c r="B36" s="143"/>
      <c r="C36" s="143" t="s">
        <v>99</v>
      </c>
      <c r="D36" s="212" t="s">
        <v>133</v>
      </c>
      <c r="E36" s="167" t="s">
        <v>134</v>
      </c>
      <c r="F36" s="143" t="s">
        <v>79</v>
      </c>
      <c r="G36" s="144">
        <v>1</v>
      </c>
      <c r="H36" s="145"/>
      <c r="I36" s="150">
        <f t="shared" si="3"/>
        <v>0</v>
      </c>
      <c r="J36" s="146">
        <v>21</v>
      </c>
      <c r="K36" s="145">
        <f t="shared" si="2"/>
        <v>0</v>
      </c>
      <c r="L36" s="221"/>
      <c r="M36" s="221"/>
      <c r="N36" s="221"/>
      <c r="O36" s="221"/>
      <c r="P36" s="221"/>
      <c r="Q36" s="221"/>
      <c r="R36" s="221"/>
      <c r="S36" s="221"/>
      <c r="T36" s="221"/>
      <c r="U36" s="221"/>
    </row>
    <row r="37" spans="1:21" s="136" customFormat="1" ht="102" x14ac:dyDescent="0.2">
      <c r="A37" s="147">
        <v>20</v>
      </c>
      <c r="B37" s="143"/>
      <c r="C37" s="143" t="s">
        <v>99</v>
      </c>
      <c r="D37" s="212" t="s">
        <v>135</v>
      </c>
      <c r="E37" s="166" t="s">
        <v>245</v>
      </c>
      <c r="F37" s="143" t="s">
        <v>79</v>
      </c>
      <c r="G37" s="144">
        <v>1</v>
      </c>
      <c r="H37" s="145"/>
      <c r="I37" s="150">
        <f t="shared" si="3"/>
        <v>0</v>
      </c>
      <c r="J37" s="146">
        <v>21</v>
      </c>
      <c r="K37" s="145">
        <f t="shared" si="2"/>
        <v>0</v>
      </c>
      <c r="L37" s="237"/>
      <c r="M37" s="237"/>
      <c r="N37" s="221"/>
      <c r="O37" s="221"/>
      <c r="P37" s="221"/>
      <c r="Q37" s="221"/>
      <c r="R37" s="221"/>
      <c r="S37" s="221"/>
      <c r="T37" s="221"/>
      <c r="U37" s="221"/>
    </row>
    <row r="38" spans="1:21" s="136" customFormat="1" ht="51" x14ac:dyDescent="0.2">
      <c r="A38" s="147">
        <v>21</v>
      </c>
      <c r="B38" s="143"/>
      <c r="C38" s="143" t="s">
        <v>99</v>
      </c>
      <c r="D38" s="212" t="s">
        <v>136</v>
      </c>
      <c r="E38" s="167" t="s">
        <v>260</v>
      </c>
      <c r="F38" s="143" t="s">
        <v>79</v>
      </c>
      <c r="G38" s="144">
        <f>G37+G46</f>
        <v>21</v>
      </c>
      <c r="H38" s="145"/>
      <c r="I38" s="150">
        <f t="shared" si="3"/>
        <v>0</v>
      </c>
      <c r="J38" s="146">
        <v>21</v>
      </c>
      <c r="K38" s="145">
        <f t="shared" si="2"/>
        <v>0</v>
      </c>
      <c r="L38" s="221"/>
      <c r="M38" s="221"/>
      <c r="N38" s="221"/>
      <c r="O38" s="221"/>
      <c r="P38" s="221"/>
      <c r="Q38" s="221"/>
      <c r="R38" s="221"/>
      <c r="S38" s="221"/>
      <c r="T38" s="221"/>
      <c r="U38" s="221"/>
    </row>
    <row r="39" spans="1:21" s="136" customFormat="1" ht="76.5" x14ac:dyDescent="0.2">
      <c r="A39" s="147">
        <v>22</v>
      </c>
      <c r="B39" s="143"/>
      <c r="C39" s="143" t="s">
        <v>99</v>
      </c>
      <c r="D39" s="212" t="s">
        <v>137</v>
      </c>
      <c r="E39" s="167" t="s">
        <v>253</v>
      </c>
      <c r="F39" s="143" t="s">
        <v>79</v>
      </c>
      <c r="G39" s="144">
        <f>G38</f>
        <v>21</v>
      </c>
      <c r="H39" s="145"/>
      <c r="I39" s="150">
        <f t="shared" si="3"/>
        <v>0</v>
      </c>
      <c r="J39" s="146">
        <v>21</v>
      </c>
      <c r="K39" s="145">
        <f t="shared" si="2"/>
        <v>0</v>
      </c>
      <c r="L39" s="221"/>
      <c r="M39" s="221"/>
      <c r="N39" s="221"/>
      <c r="O39" s="221"/>
      <c r="P39" s="221"/>
      <c r="Q39" s="221"/>
      <c r="R39" s="221"/>
      <c r="S39" s="221"/>
      <c r="T39" s="221"/>
      <c r="U39" s="221"/>
    </row>
    <row r="40" spans="1:21" s="136" customFormat="1" ht="38.25" x14ac:dyDescent="0.2">
      <c r="A40" s="147">
        <v>23</v>
      </c>
      <c r="B40" s="143"/>
      <c r="C40" s="143" t="s">
        <v>99</v>
      </c>
      <c r="D40" s="156" t="s">
        <v>138</v>
      </c>
      <c r="E40" s="167" t="s">
        <v>254</v>
      </c>
      <c r="F40" s="143" t="s">
        <v>79</v>
      </c>
      <c r="G40" s="144">
        <f>G27+1</f>
        <v>21</v>
      </c>
      <c r="H40" s="154"/>
      <c r="I40" s="150">
        <f t="shared" si="3"/>
        <v>0</v>
      </c>
      <c r="J40" s="146">
        <v>21</v>
      </c>
      <c r="K40" s="145">
        <f t="shared" si="2"/>
        <v>0</v>
      </c>
      <c r="L40" s="221"/>
      <c r="M40" s="221"/>
      <c r="N40" s="221"/>
      <c r="O40" s="221"/>
      <c r="P40" s="221"/>
      <c r="Q40" s="221"/>
      <c r="R40" s="221"/>
      <c r="S40" s="221"/>
      <c r="T40" s="221"/>
      <c r="U40" s="221"/>
    </row>
    <row r="41" spans="1:21" s="136" customFormat="1" ht="63.75" x14ac:dyDescent="0.2">
      <c r="A41" s="147">
        <v>24</v>
      </c>
      <c r="B41" s="143"/>
      <c r="C41" s="143" t="s">
        <v>99</v>
      </c>
      <c r="D41" s="212" t="s">
        <v>139</v>
      </c>
      <c r="E41" s="166" t="s">
        <v>110</v>
      </c>
      <c r="F41" s="143" t="s">
        <v>79</v>
      </c>
      <c r="G41" s="144">
        <v>2</v>
      </c>
      <c r="H41" s="154"/>
      <c r="I41" s="150">
        <f t="shared" si="3"/>
        <v>0</v>
      </c>
      <c r="J41" s="146">
        <v>21</v>
      </c>
      <c r="K41" s="145">
        <f t="shared" si="2"/>
        <v>0</v>
      </c>
      <c r="L41" s="237"/>
      <c r="M41" s="221"/>
      <c r="N41" s="221"/>
      <c r="O41" s="221"/>
      <c r="P41" s="221"/>
      <c r="Q41" s="221"/>
      <c r="R41" s="221"/>
      <c r="S41" s="221"/>
      <c r="T41" s="221"/>
      <c r="U41" s="221"/>
    </row>
    <row r="42" spans="1:21" s="136" customFormat="1" ht="25.5" x14ac:dyDescent="0.2">
      <c r="A42" s="147">
        <v>25</v>
      </c>
      <c r="B42" s="143"/>
      <c r="C42" s="143" t="s">
        <v>99</v>
      </c>
      <c r="D42" s="195" t="s">
        <v>102</v>
      </c>
      <c r="E42" s="167" t="s">
        <v>103</v>
      </c>
      <c r="F42" s="143" t="s">
        <v>79</v>
      </c>
      <c r="G42" s="144">
        <v>1</v>
      </c>
      <c r="H42" s="154"/>
      <c r="I42" s="150">
        <f t="shared" si="3"/>
        <v>0</v>
      </c>
      <c r="J42" s="146">
        <v>21</v>
      </c>
      <c r="K42" s="145">
        <f t="shared" si="2"/>
        <v>0</v>
      </c>
      <c r="L42" s="237"/>
      <c r="M42" s="221"/>
      <c r="N42" s="221"/>
      <c r="O42" s="221"/>
      <c r="P42" s="221"/>
      <c r="Q42" s="221"/>
      <c r="R42" s="221"/>
      <c r="S42" s="221"/>
      <c r="T42" s="221"/>
      <c r="U42" s="221"/>
    </row>
    <row r="43" spans="1:21" s="136" customFormat="1" ht="25.5" x14ac:dyDescent="0.2">
      <c r="A43" s="147">
        <v>26</v>
      </c>
      <c r="B43" s="143"/>
      <c r="C43" s="143" t="s">
        <v>99</v>
      </c>
      <c r="D43" s="195" t="s">
        <v>140</v>
      </c>
      <c r="E43" s="166" t="s">
        <v>141</v>
      </c>
      <c r="F43" s="143" t="s">
        <v>79</v>
      </c>
      <c r="G43" s="144">
        <v>1</v>
      </c>
      <c r="H43" s="154"/>
      <c r="I43" s="150">
        <f t="shared" si="3"/>
        <v>0</v>
      </c>
      <c r="J43" s="146">
        <v>21</v>
      </c>
      <c r="K43" s="145">
        <f t="shared" si="2"/>
        <v>0</v>
      </c>
      <c r="L43" s="221"/>
      <c r="M43" s="221"/>
      <c r="N43" s="221"/>
      <c r="O43" s="221"/>
      <c r="P43" s="221"/>
      <c r="Q43" s="221"/>
      <c r="R43" s="221"/>
      <c r="S43" s="221"/>
      <c r="T43" s="221"/>
      <c r="U43" s="221"/>
    </row>
    <row r="44" spans="1:21" s="136" customFormat="1" ht="25.5" x14ac:dyDescent="0.2">
      <c r="A44" s="147">
        <v>27</v>
      </c>
      <c r="B44" s="143"/>
      <c r="C44" s="143" t="s">
        <v>99</v>
      </c>
      <c r="D44" s="195" t="s">
        <v>142</v>
      </c>
      <c r="E44" s="166" t="s">
        <v>219</v>
      </c>
      <c r="F44" s="143" t="s">
        <v>79</v>
      </c>
      <c r="G44" s="144">
        <v>1</v>
      </c>
      <c r="H44" s="154"/>
      <c r="I44" s="150">
        <f t="shared" si="3"/>
        <v>0</v>
      </c>
      <c r="J44" s="146">
        <v>21</v>
      </c>
      <c r="K44" s="145">
        <f t="shared" si="2"/>
        <v>0</v>
      </c>
      <c r="L44" s="221"/>
      <c r="M44" s="221"/>
      <c r="N44" s="221"/>
      <c r="O44" s="221"/>
      <c r="P44" s="221"/>
      <c r="Q44" s="221"/>
      <c r="R44" s="221"/>
      <c r="S44" s="221"/>
      <c r="T44" s="221"/>
      <c r="U44" s="221"/>
    </row>
    <row r="45" spans="1:21" s="136" customFormat="1" ht="51" x14ac:dyDescent="0.2">
      <c r="A45" s="147">
        <v>28</v>
      </c>
      <c r="B45" s="143"/>
      <c r="C45" s="143" t="s">
        <v>99</v>
      </c>
      <c r="D45" s="212" t="s">
        <v>143</v>
      </c>
      <c r="E45" s="167" t="s">
        <v>144</v>
      </c>
      <c r="F45" s="143" t="s">
        <v>79</v>
      </c>
      <c r="G45" s="144">
        <v>1</v>
      </c>
      <c r="H45" s="154"/>
      <c r="I45" s="150">
        <f t="shared" si="3"/>
        <v>0</v>
      </c>
      <c r="J45" s="146">
        <v>21</v>
      </c>
      <c r="K45" s="145">
        <f t="shared" si="2"/>
        <v>0</v>
      </c>
      <c r="L45" s="221"/>
      <c r="M45" s="221"/>
      <c r="N45" s="221"/>
      <c r="O45" s="221"/>
      <c r="P45" s="221"/>
      <c r="Q45" s="221"/>
      <c r="R45" s="221"/>
      <c r="S45" s="221"/>
      <c r="T45" s="221"/>
      <c r="U45" s="221"/>
    </row>
    <row r="46" spans="1:21" s="136" customFormat="1" ht="102" x14ac:dyDescent="0.2">
      <c r="A46" s="147">
        <v>29</v>
      </c>
      <c r="B46" s="143"/>
      <c r="C46" s="143" t="s">
        <v>99</v>
      </c>
      <c r="D46" s="212" t="s">
        <v>145</v>
      </c>
      <c r="E46" s="166" t="s">
        <v>250</v>
      </c>
      <c r="F46" s="143" t="s">
        <v>79</v>
      </c>
      <c r="G46" s="144">
        <f>G27</f>
        <v>20</v>
      </c>
      <c r="H46" s="145"/>
      <c r="I46" s="145">
        <f t="shared" si="3"/>
        <v>0</v>
      </c>
      <c r="J46" s="146">
        <v>21</v>
      </c>
      <c r="K46" s="145">
        <f t="shared" si="2"/>
        <v>0</v>
      </c>
      <c r="L46" s="237"/>
      <c r="M46" s="237"/>
      <c r="N46" s="221"/>
      <c r="O46" s="221"/>
      <c r="P46" s="221"/>
      <c r="Q46" s="221"/>
      <c r="R46" s="221"/>
      <c r="S46" s="221"/>
      <c r="T46" s="221"/>
      <c r="U46" s="221"/>
    </row>
    <row r="47" spans="1:21" s="136" customFormat="1" ht="63.75" x14ac:dyDescent="0.2">
      <c r="A47" s="147">
        <v>30</v>
      </c>
      <c r="B47" s="143"/>
      <c r="C47" s="143" t="s">
        <v>99</v>
      </c>
      <c r="D47" s="212" t="s">
        <v>139</v>
      </c>
      <c r="E47" s="166" t="s">
        <v>110</v>
      </c>
      <c r="F47" s="143" t="s">
        <v>79</v>
      </c>
      <c r="G47" s="144">
        <f>G27</f>
        <v>20</v>
      </c>
      <c r="H47" s="154"/>
      <c r="I47" s="150">
        <f t="shared" si="3"/>
        <v>0</v>
      </c>
      <c r="J47" s="146">
        <v>21</v>
      </c>
      <c r="K47" s="145">
        <f t="shared" si="2"/>
        <v>0</v>
      </c>
      <c r="L47" s="237"/>
      <c r="M47" s="221"/>
      <c r="N47" s="221"/>
      <c r="O47" s="221"/>
      <c r="P47" s="221"/>
      <c r="Q47" s="221"/>
      <c r="R47" s="221"/>
      <c r="S47" s="221"/>
      <c r="T47" s="221"/>
      <c r="U47" s="221"/>
    </row>
    <row r="48" spans="1:21" s="136" customFormat="1" ht="25.5" x14ac:dyDescent="0.2">
      <c r="A48" s="147">
        <v>31</v>
      </c>
      <c r="B48" s="143"/>
      <c r="C48" s="143" t="s">
        <v>99</v>
      </c>
      <c r="D48" s="195" t="s">
        <v>102</v>
      </c>
      <c r="E48" s="167" t="s">
        <v>146</v>
      </c>
      <c r="F48" s="143" t="s">
        <v>79</v>
      </c>
      <c r="G48" s="144">
        <f>G28</f>
        <v>20</v>
      </c>
      <c r="H48" s="154"/>
      <c r="I48" s="150">
        <f t="shared" si="3"/>
        <v>0</v>
      </c>
      <c r="J48" s="146">
        <v>21</v>
      </c>
      <c r="K48" s="145">
        <f t="shared" si="2"/>
        <v>0</v>
      </c>
      <c r="L48" s="221"/>
      <c r="M48" s="221"/>
      <c r="N48" s="221"/>
      <c r="O48" s="221"/>
      <c r="P48" s="221"/>
      <c r="Q48" s="221"/>
      <c r="R48" s="221"/>
      <c r="S48" s="221"/>
      <c r="T48" s="221"/>
      <c r="U48" s="221"/>
    </row>
    <row r="49" spans="1:21" s="136" customFormat="1" ht="51" x14ac:dyDescent="0.2">
      <c r="A49" s="147">
        <v>32</v>
      </c>
      <c r="B49" s="143"/>
      <c r="C49" s="143" t="s">
        <v>99</v>
      </c>
      <c r="D49" s="212" t="s">
        <v>147</v>
      </c>
      <c r="E49" s="167" t="s">
        <v>144</v>
      </c>
      <c r="F49" s="143" t="s">
        <v>79</v>
      </c>
      <c r="G49" s="144">
        <f>G27</f>
        <v>20</v>
      </c>
      <c r="H49" s="154"/>
      <c r="I49" s="150">
        <f t="shared" si="3"/>
        <v>0</v>
      </c>
      <c r="J49" s="146">
        <v>21</v>
      </c>
      <c r="K49" s="145">
        <f t="shared" si="2"/>
        <v>0</v>
      </c>
      <c r="L49" s="221"/>
      <c r="M49" s="221"/>
      <c r="N49" s="221"/>
      <c r="O49" s="221"/>
      <c r="P49" s="221"/>
      <c r="Q49" s="221"/>
      <c r="R49" s="221"/>
      <c r="S49" s="221"/>
      <c r="T49" s="221"/>
      <c r="U49" s="221"/>
    </row>
    <row r="50" spans="1:21" s="136" customFormat="1" ht="25.5" x14ac:dyDescent="0.2">
      <c r="A50" s="147">
        <v>33</v>
      </c>
      <c r="B50" s="143"/>
      <c r="C50" s="143" t="s">
        <v>99</v>
      </c>
      <c r="D50" s="212" t="s">
        <v>148</v>
      </c>
      <c r="E50" s="166" t="s">
        <v>149</v>
      </c>
      <c r="F50" s="143" t="s">
        <v>79</v>
      </c>
      <c r="G50" s="144">
        <v>1</v>
      </c>
      <c r="H50" s="154"/>
      <c r="I50" s="150">
        <f t="shared" si="3"/>
        <v>0</v>
      </c>
      <c r="J50" s="146">
        <v>21</v>
      </c>
      <c r="K50" s="145">
        <f t="shared" si="2"/>
        <v>0</v>
      </c>
      <c r="L50" s="221"/>
      <c r="M50" s="221"/>
      <c r="N50" s="221"/>
      <c r="O50" s="221"/>
      <c r="P50" s="221"/>
      <c r="Q50" s="221"/>
      <c r="R50" s="221"/>
      <c r="S50" s="221"/>
      <c r="T50" s="221"/>
      <c r="U50" s="221"/>
    </row>
    <row r="51" spans="1:21" s="136" customFormat="1" ht="63.75" x14ac:dyDescent="0.2">
      <c r="A51" s="147">
        <v>34</v>
      </c>
      <c r="B51" s="143"/>
      <c r="C51" s="143" t="s">
        <v>99</v>
      </c>
      <c r="D51" s="212" t="s">
        <v>150</v>
      </c>
      <c r="E51" s="166" t="s">
        <v>151</v>
      </c>
      <c r="F51" s="143" t="s">
        <v>79</v>
      </c>
      <c r="G51" s="144">
        <v>1</v>
      </c>
      <c r="H51" s="154"/>
      <c r="I51" s="150">
        <f t="shared" si="3"/>
        <v>0</v>
      </c>
      <c r="J51" s="146">
        <v>21</v>
      </c>
      <c r="K51" s="145">
        <f t="shared" si="2"/>
        <v>0</v>
      </c>
      <c r="L51" s="221"/>
      <c r="M51" s="221"/>
      <c r="N51" s="221"/>
      <c r="O51" s="221"/>
      <c r="P51" s="221"/>
      <c r="Q51" s="221"/>
      <c r="R51" s="221"/>
      <c r="S51" s="221"/>
      <c r="T51" s="221"/>
      <c r="U51" s="221"/>
    </row>
    <row r="52" spans="1:21" s="136" customFormat="1" ht="39" customHeight="1" x14ac:dyDescent="0.2">
      <c r="A52" s="147">
        <v>35</v>
      </c>
      <c r="B52" s="143"/>
      <c r="C52" s="143" t="s">
        <v>99</v>
      </c>
      <c r="D52" s="212" t="s">
        <v>152</v>
      </c>
      <c r="E52" s="166" t="s">
        <v>153</v>
      </c>
      <c r="F52" s="143" t="s">
        <v>79</v>
      </c>
      <c r="G52" s="144">
        <v>2</v>
      </c>
      <c r="H52" s="154"/>
      <c r="I52" s="150">
        <f t="shared" si="3"/>
        <v>0</v>
      </c>
      <c r="J52" s="146">
        <v>21</v>
      </c>
      <c r="K52" s="145">
        <f t="shared" si="2"/>
        <v>0</v>
      </c>
      <c r="L52" s="237"/>
      <c r="M52" s="221"/>
      <c r="N52" s="221"/>
      <c r="O52" s="221"/>
      <c r="P52" s="221"/>
      <c r="Q52" s="221"/>
      <c r="R52" s="221"/>
      <c r="S52" s="221"/>
      <c r="T52" s="221"/>
      <c r="U52" s="221"/>
    </row>
    <row r="53" spans="1:21" ht="114.75" x14ac:dyDescent="0.2">
      <c r="A53" s="147">
        <v>36</v>
      </c>
      <c r="C53" s="143" t="s">
        <v>99</v>
      </c>
      <c r="D53" s="212" t="s">
        <v>174</v>
      </c>
      <c r="E53" s="166" t="s">
        <v>255</v>
      </c>
      <c r="F53" s="143" t="s">
        <v>79</v>
      </c>
      <c r="G53" s="144">
        <v>1</v>
      </c>
      <c r="H53" s="145"/>
      <c r="I53" s="150">
        <f>ROUND(G53*H53,2)</f>
        <v>0</v>
      </c>
      <c r="J53" s="146">
        <v>21</v>
      </c>
      <c r="K53" s="145">
        <f>I53+((I53/100)*J53)</f>
        <v>0</v>
      </c>
      <c r="L53" s="238"/>
    </row>
    <row r="54" spans="1:21" ht="38.25" x14ac:dyDescent="0.2">
      <c r="A54" s="147">
        <v>37</v>
      </c>
      <c r="C54" s="143" t="s">
        <v>99</v>
      </c>
      <c r="D54" s="212" t="s">
        <v>175</v>
      </c>
      <c r="E54" s="166" t="s">
        <v>256</v>
      </c>
      <c r="F54" s="143" t="s">
        <v>79</v>
      </c>
      <c r="G54" s="144">
        <v>1</v>
      </c>
      <c r="H54" s="145"/>
      <c r="I54" s="150">
        <f>ROUND(G54*H54,2)</f>
        <v>0</v>
      </c>
      <c r="J54" s="146">
        <v>21</v>
      </c>
      <c r="K54" s="145">
        <f>I54+((I54/100)*J54)</f>
        <v>0</v>
      </c>
    </row>
    <row r="55" spans="1:21" ht="114.75" x14ac:dyDescent="0.2">
      <c r="A55" s="147">
        <v>38</v>
      </c>
      <c r="C55" s="143" t="s">
        <v>99</v>
      </c>
      <c r="D55" s="212" t="s">
        <v>176</v>
      </c>
      <c r="E55" s="169" t="s">
        <v>235</v>
      </c>
      <c r="F55" s="143" t="s">
        <v>79</v>
      </c>
      <c r="G55" s="144">
        <v>1</v>
      </c>
      <c r="H55" s="145"/>
      <c r="I55" s="145">
        <f>ROUND(G55*H55,2)</f>
        <v>0</v>
      </c>
      <c r="J55" s="146">
        <v>21</v>
      </c>
      <c r="K55" s="145">
        <f>I55+((I55/100)*J55)</f>
        <v>0</v>
      </c>
      <c r="L55" s="238"/>
    </row>
    <row r="56" spans="1:21" s="136" customFormat="1" ht="51" x14ac:dyDescent="0.2">
      <c r="A56" s="147">
        <v>39</v>
      </c>
      <c r="B56" s="143"/>
      <c r="C56" s="143" t="s">
        <v>99</v>
      </c>
      <c r="D56" s="229" t="s">
        <v>177</v>
      </c>
      <c r="E56" s="232" t="s">
        <v>257</v>
      </c>
      <c r="F56" s="230" t="s">
        <v>79</v>
      </c>
      <c r="G56" s="231">
        <v>1</v>
      </c>
      <c r="H56" s="145"/>
      <c r="I56" s="145">
        <f>ROUND(G56*H56,2)</f>
        <v>0</v>
      </c>
      <c r="J56" s="146">
        <v>21</v>
      </c>
      <c r="K56" s="145">
        <f>I56+((I56/100)*J56)</f>
        <v>0</v>
      </c>
      <c r="L56" s="237"/>
      <c r="M56" s="221"/>
      <c r="N56" s="221"/>
      <c r="O56" s="221"/>
      <c r="P56" s="221"/>
      <c r="Q56" s="221"/>
      <c r="R56" s="221"/>
      <c r="S56" s="221"/>
      <c r="T56" s="221"/>
      <c r="U56" s="221"/>
    </row>
    <row r="57" spans="1:21" s="136" customFormat="1" ht="66" customHeight="1" x14ac:dyDescent="0.2">
      <c r="A57" s="147">
        <v>40</v>
      </c>
      <c r="B57" s="143"/>
      <c r="C57" s="143" t="s">
        <v>99</v>
      </c>
      <c r="D57" s="212" t="s">
        <v>154</v>
      </c>
      <c r="E57" s="166" t="s">
        <v>155</v>
      </c>
      <c r="F57" s="143" t="s">
        <v>79</v>
      </c>
      <c r="G57" s="144">
        <v>1</v>
      </c>
      <c r="H57" s="145"/>
      <c r="I57" s="145">
        <f t="shared" si="3"/>
        <v>0</v>
      </c>
      <c r="J57" s="146">
        <v>21</v>
      </c>
      <c r="K57" s="145">
        <f t="shared" si="2"/>
        <v>0</v>
      </c>
      <c r="L57" s="221"/>
      <c r="M57" s="221"/>
      <c r="N57" s="221"/>
      <c r="O57" s="221"/>
      <c r="P57" s="221"/>
      <c r="Q57" s="221"/>
      <c r="R57" s="221"/>
      <c r="S57" s="221"/>
      <c r="T57" s="221"/>
      <c r="U57" s="221"/>
    </row>
    <row r="58" spans="1:21" s="136" customFormat="1" ht="25.5" x14ac:dyDescent="0.2">
      <c r="A58" s="147">
        <v>41</v>
      </c>
      <c r="B58" s="143"/>
      <c r="C58" s="143" t="s">
        <v>99</v>
      </c>
      <c r="D58" s="212" t="s">
        <v>156</v>
      </c>
      <c r="E58" s="166" t="s">
        <v>157</v>
      </c>
      <c r="F58" s="143" t="s">
        <v>79</v>
      </c>
      <c r="G58" s="144">
        <v>1</v>
      </c>
      <c r="H58" s="145"/>
      <c r="I58" s="145">
        <f t="shared" si="3"/>
        <v>0</v>
      </c>
      <c r="J58" s="146">
        <v>21</v>
      </c>
      <c r="K58" s="145">
        <f t="shared" si="2"/>
        <v>0</v>
      </c>
      <c r="L58" s="221"/>
      <c r="M58" s="221"/>
      <c r="N58" s="221"/>
      <c r="O58" s="221"/>
      <c r="P58" s="221"/>
      <c r="Q58" s="221"/>
      <c r="R58" s="221"/>
      <c r="S58" s="221"/>
      <c r="T58" s="221"/>
      <c r="U58" s="221"/>
    </row>
    <row r="59" spans="1:21" s="136" customFormat="1" ht="51" x14ac:dyDescent="0.2">
      <c r="A59" s="147">
        <v>42</v>
      </c>
      <c r="B59" s="143"/>
      <c r="C59" s="143" t="s">
        <v>99</v>
      </c>
      <c r="D59" s="212" t="s">
        <v>83</v>
      </c>
      <c r="E59" s="166" t="s">
        <v>220</v>
      </c>
      <c r="F59" s="143" t="s">
        <v>79</v>
      </c>
      <c r="G59" s="144">
        <v>2</v>
      </c>
      <c r="H59" s="145"/>
      <c r="I59" s="150">
        <f t="shared" si="3"/>
        <v>0</v>
      </c>
      <c r="J59" s="146">
        <v>21</v>
      </c>
      <c r="K59" s="145">
        <f t="shared" si="2"/>
        <v>0</v>
      </c>
      <c r="L59" s="221"/>
      <c r="M59" s="221"/>
      <c r="N59" s="221"/>
      <c r="O59" s="221"/>
      <c r="P59" s="221"/>
      <c r="Q59" s="221"/>
      <c r="R59" s="221"/>
      <c r="S59" s="221"/>
      <c r="T59" s="221"/>
      <c r="U59" s="221"/>
    </row>
    <row r="60" spans="1:21" s="136" customFormat="1" x14ac:dyDescent="0.2">
      <c r="A60" s="147"/>
      <c r="B60" s="143"/>
      <c r="C60" s="143"/>
      <c r="D60" s="212"/>
      <c r="E60" s="163" t="s">
        <v>158</v>
      </c>
      <c r="F60" s="217"/>
      <c r="G60" s="219"/>
      <c r="H60" s="219"/>
      <c r="I60" s="142">
        <f>SUM(I61:I71)</f>
        <v>0</v>
      </c>
      <c r="J60" s="146"/>
      <c r="K60" s="145"/>
      <c r="L60" s="221"/>
      <c r="M60" s="221"/>
      <c r="N60" s="221"/>
      <c r="O60" s="221"/>
      <c r="P60" s="221"/>
      <c r="Q60" s="221"/>
      <c r="R60" s="221"/>
      <c r="S60" s="221"/>
      <c r="T60" s="221"/>
      <c r="U60" s="221"/>
    </row>
    <row r="61" spans="1:21" s="136" customFormat="1" ht="89.25" x14ac:dyDescent="0.2">
      <c r="A61" s="147">
        <v>43</v>
      </c>
      <c r="B61" s="143"/>
      <c r="C61" s="143" t="s">
        <v>99</v>
      </c>
      <c r="D61" s="187" t="s">
        <v>159</v>
      </c>
      <c r="E61" s="188" t="s">
        <v>251</v>
      </c>
      <c r="F61" s="143" t="s">
        <v>79</v>
      </c>
      <c r="G61" s="144">
        <v>1</v>
      </c>
      <c r="H61" s="145"/>
      <c r="I61" s="145">
        <f>ROUND(G61*H61,2)</f>
        <v>0</v>
      </c>
      <c r="J61" s="146">
        <v>21</v>
      </c>
      <c r="K61" s="145">
        <f t="shared" ref="K61:K71" si="4">I61+((I61/100)*J61)</f>
        <v>0</v>
      </c>
      <c r="L61" s="237"/>
      <c r="M61" s="221"/>
      <c r="N61" s="221"/>
      <c r="O61" s="221"/>
      <c r="P61" s="221"/>
      <c r="Q61" s="221"/>
      <c r="R61" s="221"/>
      <c r="S61" s="221"/>
      <c r="T61" s="221"/>
      <c r="U61" s="221"/>
    </row>
    <row r="62" spans="1:21" s="136" customFormat="1" ht="89.25" x14ac:dyDescent="0.2">
      <c r="A62" s="147">
        <v>44</v>
      </c>
      <c r="B62" s="143"/>
      <c r="C62" s="143" t="s">
        <v>99</v>
      </c>
      <c r="D62" s="187" t="s">
        <v>160</v>
      </c>
      <c r="E62" s="188" t="s">
        <v>268</v>
      </c>
      <c r="F62" s="143" t="s">
        <v>79</v>
      </c>
      <c r="G62" s="144">
        <v>1</v>
      </c>
      <c r="H62" s="145"/>
      <c r="I62" s="145">
        <f>ROUND(G62*H62,2)</f>
        <v>0</v>
      </c>
      <c r="J62" s="146">
        <v>21</v>
      </c>
      <c r="K62" s="145">
        <f t="shared" si="4"/>
        <v>0</v>
      </c>
      <c r="L62" s="237"/>
      <c r="M62" s="221"/>
      <c r="N62" s="221"/>
      <c r="O62" s="221"/>
      <c r="P62" s="221"/>
      <c r="Q62" s="221"/>
      <c r="R62" s="221"/>
      <c r="S62" s="221"/>
      <c r="T62" s="221"/>
      <c r="U62" s="221"/>
    </row>
    <row r="63" spans="1:21" s="136" customFormat="1" ht="63.75" x14ac:dyDescent="0.2">
      <c r="A63" s="147">
        <v>45</v>
      </c>
      <c r="B63" s="143"/>
      <c r="C63" s="143" t="s">
        <v>99</v>
      </c>
      <c r="D63" s="187" t="s">
        <v>161</v>
      </c>
      <c r="E63" s="166" t="s">
        <v>252</v>
      </c>
      <c r="F63" s="143" t="s">
        <v>79</v>
      </c>
      <c r="G63" s="144">
        <v>1</v>
      </c>
      <c r="H63" s="145"/>
      <c r="I63" s="145">
        <f t="shared" ref="I63:I71" si="5">ROUND(G63*H63,2)</f>
        <v>0</v>
      </c>
      <c r="J63" s="146">
        <v>21</v>
      </c>
      <c r="K63" s="145">
        <f t="shared" si="4"/>
        <v>0</v>
      </c>
      <c r="L63" s="237"/>
      <c r="M63" s="221"/>
      <c r="N63" s="221"/>
      <c r="O63" s="221"/>
      <c r="P63" s="221"/>
      <c r="Q63" s="221"/>
      <c r="R63" s="221"/>
      <c r="S63" s="221"/>
      <c r="T63" s="221"/>
      <c r="U63" s="221"/>
    </row>
    <row r="64" spans="1:21" s="136" customFormat="1" ht="102" x14ac:dyDescent="0.2">
      <c r="A64" s="147">
        <v>46</v>
      </c>
      <c r="B64" s="143"/>
      <c r="C64" s="143" t="s">
        <v>99</v>
      </c>
      <c r="D64" s="187" t="s">
        <v>162</v>
      </c>
      <c r="E64" s="189" t="s">
        <v>163</v>
      </c>
      <c r="F64" s="143" t="s">
        <v>79</v>
      </c>
      <c r="G64" s="186">
        <v>1</v>
      </c>
      <c r="H64" s="145"/>
      <c r="I64" s="145">
        <f t="shared" si="5"/>
        <v>0</v>
      </c>
      <c r="J64" s="146">
        <v>21</v>
      </c>
      <c r="K64" s="145">
        <f t="shared" si="4"/>
        <v>0</v>
      </c>
      <c r="L64" s="237"/>
      <c r="M64" s="221"/>
      <c r="N64" s="221"/>
      <c r="O64" s="221"/>
      <c r="P64" s="221"/>
      <c r="Q64" s="221"/>
      <c r="R64" s="221"/>
      <c r="S64" s="221"/>
      <c r="T64" s="221"/>
      <c r="U64" s="221"/>
    </row>
    <row r="65" spans="1:21" s="136" customFormat="1" ht="38.25" x14ac:dyDescent="0.2">
      <c r="A65" s="147">
        <v>47</v>
      </c>
      <c r="B65" s="143"/>
      <c r="C65" s="143" t="s">
        <v>99</v>
      </c>
      <c r="D65" s="187" t="s">
        <v>222</v>
      </c>
      <c r="E65" s="189" t="s">
        <v>223</v>
      </c>
      <c r="F65" s="143" t="s">
        <v>79</v>
      </c>
      <c r="G65" s="144">
        <v>1</v>
      </c>
      <c r="H65" s="145"/>
      <c r="I65" s="145">
        <f t="shared" si="5"/>
        <v>0</v>
      </c>
      <c r="J65" s="146">
        <v>21</v>
      </c>
      <c r="K65" s="145">
        <f t="shared" si="4"/>
        <v>0</v>
      </c>
      <c r="L65" s="221"/>
      <c r="M65" s="221"/>
      <c r="N65" s="221"/>
      <c r="O65" s="221"/>
      <c r="P65" s="221"/>
      <c r="Q65" s="221"/>
      <c r="R65" s="221"/>
      <c r="S65" s="221"/>
      <c r="T65" s="221"/>
      <c r="U65" s="221"/>
    </row>
    <row r="66" spans="1:21" s="136" customFormat="1" ht="25.5" x14ac:dyDescent="0.2">
      <c r="A66" s="147">
        <v>48</v>
      </c>
      <c r="B66" s="143"/>
      <c r="C66" s="143" t="s">
        <v>99</v>
      </c>
      <c r="D66" s="187" t="s">
        <v>142</v>
      </c>
      <c r="E66" s="166" t="s">
        <v>219</v>
      </c>
      <c r="F66" s="143" t="s">
        <v>79</v>
      </c>
      <c r="G66" s="144">
        <v>1</v>
      </c>
      <c r="H66" s="145"/>
      <c r="I66" s="145">
        <f t="shared" si="5"/>
        <v>0</v>
      </c>
      <c r="J66" s="146">
        <v>21</v>
      </c>
      <c r="K66" s="145">
        <f t="shared" si="4"/>
        <v>0</v>
      </c>
      <c r="L66" s="221"/>
      <c r="M66" s="221"/>
      <c r="N66" s="221"/>
      <c r="O66" s="221"/>
      <c r="P66" s="221"/>
      <c r="Q66" s="221"/>
      <c r="R66" s="221"/>
      <c r="S66" s="221"/>
      <c r="T66" s="221"/>
      <c r="U66" s="221"/>
    </row>
    <row r="67" spans="1:21" s="136" customFormat="1" x14ac:dyDescent="0.2">
      <c r="A67" s="147">
        <v>49</v>
      </c>
      <c r="B67" s="143"/>
      <c r="C67" s="185" t="s">
        <v>99</v>
      </c>
      <c r="D67" s="156" t="s">
        <v>142</v>
      </c>
      <c r="E67" s="166" t="s">
        <v>215</v>
      </c>
      <c r="F67" s="185" t="s">
        <v>79</v>
      </c>
      <c r="G67" s="186">
        <v>1</v>
      </c>
      <c r="H67" s="145"/>
      <c r="I67" s="154">
        <f>ROUND(G67*H67,2)</f>
        <v>0</v>
      </c>
      <c r="J67" s="190">
        <v>21</v>
      </c>
      <c r="K67" s="154">
        <f t="shared" si="4"/>
        <v>0</v>
      </c>
      <c r="L67" s="221"/>
      <c r="M67" s="221"/>
      <c r="N67" s="221"/>
      <c r="O67" s="221"/>
      <c r="P67" s="221"/>
      <c r="Q67" s="221"/>
      <c r="R67" s="221"/>
      <c r="S67" s="221"/>
      <c r="T67" s="221"/>
      <c r="U67" s="221"/>
    </row>
    <row r="68" spans="1:21" s="136" customFormat="1" ht="38.25" x14ac:dyDescent="0.2">
      <c r="A68" s="147">
        <v>50</v>
      </c>
      <c r="B68" s="143"/>
      <c r="C68" s="185" t="s">
        <v>99</v>
      </c>
      <c r="D68" s="156" t="s">
        <v>212</v>
      </c>
      <c r="E68" s="166" t="s">
        <v>213</v>
      </c>
      <c r="F68" s="185" t="s">
        <v>79</v>
      </c>
      <c r="G68" s="186">
        <v>1</v>
      </c>
      <c r="H68" s="145"/>
      <c r="I68" s="154">
        <f t="shared" ref="I68:I69" si="6">ROUND(G68*H68,2)</f>
        <v>0</v>
      </c>
      <c r="J68" s="190">
        <v>21</v>
      </c>
      <c r="K68" s="154">
        <f t="shared" si="4"/>
        <v>0</v>
      </c>
      <c r="L68" s="221"/>
      <c r="M68" s="221"/>
      <c r="N68" s="221"/>
      <c r="O68" s="221"/>
      <c r="P68" s="221"/>
      <c r="Q68" s="221"/>
      <c r="R68" s="221"/>
      <c r="S68" s="221"/>
      <c r="T68" s="221"/>
      <c r="U68" s="221"/>
    </row>
    <row r="69" spans="1:21" s="136" customFormat="1" ht="25.5" x14ac:dyDescent="0.2">
      <c r="A69" s="147">
        <v>51</v>
      </c>
      <c r="B69" s="143"/>
      <c r="C69" s="185" t="s">
        <v>99</v>
      </c>
      <c r="D69" s="156" t="s">
        <v>142</v>
      </c>
      <c r="E69" s="166" t="s">
        <v>214</v>
      </c>
      <c r="F69" s="185" t="s">
        <v>79</v>
      </c>
      <c r="G69" s="186">
        <v>1</v>
      </c>
      <c r="H69" s="145"/>
      <c r="I69" s="154">
        <f t="shared" si="6"/>
        <v>0</v>
      </c>
      <c r="J69" s="190">
        <v>21</v>
      </c>
      <c r="K69" s="154">
        <f t="shared" si="4"/>
        <v>0</v>
      </c>
      <c r="L69" s="221"/>
      <c r="M69" s="221"/>
      <c r="N69" s="221"/>
      <c r="O69" s="221"/>
      <c r="P69" s="221"/>
      <c r="Q69" s="221"/>
      <c r="R69" s="221"/>
      <c r="S69" s="221"/>
      <c r="T69" s="221"/>
      <c r="U69" s="221"/>
    </row>
    <row r="70" spans="1:21" s="136" customFormat="1" ht="34.5" customHeight="1" x14ac:dyDescent="0.2">
      <c r="A70" s="147">
        <v>52</v>
      </c>
      <c r="B70" s="143"/>
      <c r="C70" s="185" t="s">
        <v>99</v>
      </c>
      <c r="D70" s="195" t="s">
        <v>115</v>
      </c>
      <c r="E70" s="166" t="s">
        <v>116</v>
      </c>
      <c r="F70" s="185" t="s">
        <v>79</v>
      </c>
      <c r="G70" s="186">
        <v>1</v>
      </c>
      <c r="H70" s="154"/>
      <c r="I70" s="154">
        <f>ROUND(G70*H70,2)</f>
        <v>0</v>
      </c>
      <c r="J70" s="190">
        <v>21</v>
      </c>
      <c r="K70" s="154">
        <f t="shared" si="4"/>
        <v>0</v>
      </c>
      <c r="L70" s="221"/>
      <c r="M70" s="221"/>
      <c r="N70" s="221"/>
      <c r="O70" s="221"/>
      <c r="P70" s="221"/>
      <c r="Q70" s="221"/>
      <c r="R70" s="221"/>
      <c r="S70" s="221"/>
      <c r="T70" s="221"/>
      <c r="U70" s="221"/>
    </row>
    <row r="71" spans="1:21" s="136" customFormat="1" ht="89.25" x14ac:dyDescent="0.2">
      <c r="A71" s="147">
        <v>53</v>
      </c>
      <c r="B71" s="143"/>
      <c r="C71" s="143" t="s">
        <v>99</v>
      </c>
      <c r="D71" s="212" t="s">
        <v>114</v>
      </c>
      <c r="E71" s="167" t="s">
        <v>210</v>
      </c>
      <c r="F71" s="143" t="s">
        <v>79</v>
      </c>
      <c r="G71" s="144">
        <v>1</v>
      </c>
      <c r="H71" s="145"/>
      <c r="I71" s="145">
        <f t="shared" si="5"/>
        <v>0</v>
      </c>
      <c r="J71" s="146">
        <v>21</v>
      </c>
      <c r="K71" s="145">
        <f t="shared" si="4"/>
        <v>0</v>
      </c>
      <c r="L71" s="221"/>
      <c r="M71" s="221"/>
      <c r="N71" s="221"/>
      <c r="O71" s="221"/>
      <c r="P71" s="221"/>
      <c r="Q71" s="221"/>
      <c r="R71" s="221"/>
      <c r="S71" s="221"/>
      <c r="T71" s="221"/>
      <c r="U71" s="221"/>
    </row>
    <row r="72" spans="1:21" s="151" customFormat="1" x14ac:dyDescent="0.2">
      <c r="A72" s="199"/>
      <c r="B72" s="203"/>
      <c r="C72" s="203"/>
      <c r="D72" s="215"/>
      <c r="E72" s="168" t="s">
        <v>98</v>
      </c>
      <c r="F72" s="203"/>
      <c r="G72" s="220"/>
      <c r="H72" s="220"/>
      <c r="I72" s="152">
        <f>I14</f>
        <v>0</v>
      </c>
      <c r="J72" s="220"/>
      <c r="K72" s="220"/>
      <c r="L72" s="220"/>
      <c r="M72" s="220"/>
      <c r="N72" s="220"/>
      <c r="O72" s="220"/>
      <c r="P72" s="220"/>
      <c r="Q72" s="220"/>
      <c r="R72" s="220"/>
      <c r="S72" s="220"/>
      <c r="T72" s="220"/>
      <c r="U72" s="220"/>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77" fitToHeight="999"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52"/>
  <sheetViews>
    <sheetView showGridLines="0" zoomScale="85" zoomScaleNormal="85" workbookViewId="0">
      <pane ySplit="13" topLeftCell="A47" activePane="bottomLeft" state="frozen"/>
      <selection activeCell="E16" sqref="E16"/>
      <selection pane="bottomLeft" activeCell="L32" sqref="L32:M32"/>
    </sheetView>
  </sheetViews>
  <sheetFormatPr defaultColWidth="9.140625" defaultRowHeight="12.75" x14ac:dyDescent="0.2"/>
  <cols>
    <col min="1" max="1" width="5.5703125" style="201" customWidth="1"/>
    <col min="2" max="2" width="4.42578125" style="204" customWidth="1"/>
    <col min="3" max="3" width="6.42578125" style="204" customWidth="1"/>
    <col min="4" max="4" width="12.7109375" style="216" customWidth="1"/>
    <col min="5" max="5" width="96" style="169" customWidth="1"/>
    <col min="6" max="6" width="7.7109375" style="204" customWidth="1"/>
    <col min="7" max="7" width="9.85546875" style="201" customWidth="1"/>
    <col min="8" max="8" width="13.28515625" style="201" customWidth="1"/>
    <col min="9" max="9" width="15.5703125" style="201" customWidth="1"/>
    <col min="10" max="10" width="6.7109375" style="201" customWidth="1"/>
    <col min="11" max="11" width="15.5703125" style="201" customWidth="1"/>
    <col min="12" max="12" width="12.140625" style="201" customWidth="1"/>
    <col min="13" max="13" width="13.7109375" style="201" customWidth="1"/>
    <col min="14" max="21" width="9.140625" style="201"/>
    <col min="22" max="16384" width="9.140625" style="83"/>
  </cols>
  <sheetData>
    <row r="1" spans="1:21" s="181" customFormat="1" ht="18" x14ac:dyDescent="0.2">
      <c r="A1" s="224" t="s">
        <v>100</v>
      </c>
      <c r="B1" s="225"/>
      <c r="C1" s="225"/>
      <c r="D1" s="207"/>
      <c r="E1" s="207"/>
      <c r="F1" s="225"/>
      <c r="G1" s="225"/>
      <c r="H1" s="225"/>
      <c r="I1" s="225"/>
      <c r="J1" s="225"/>
      <c r="K1" s="225"/>
    </row>
    <row r="2" spans="1:21" s="181" customFormat="1" x14ac:dyDescent="0.2">
      <c r="A2" s="226" t="s">
        <v>62</v>
      </c>
      <c r="B2" s="225"/>
      <c r="C2" s="137" t="s">
        <v>204</v>
      </c>
      <c r="D2" s="208"/>
      <c r="E2" s="208"/>
      <c r="F2" s="225"/>
      <c r="G2" s="225"/>
      <c r="H2" s="225"/>
      <c r="I2" s="225"/>
      <c r="J2" s="225"/>
      <c r="K2" s="225"/>
    </row>
    <row r="3" spans="1:21" s="181" customFormat="1" x14ac:dyDescent="0.2">
      <c r="A3" s="226" t="s">
        <v>63</v>
      </c>
      <c r="B3" s="225"/>
      <c r="C3" s="254" t="str">
        <f>'Krycí list'!E7</f>
        <v>Základní škola Velké Meziříčí, Sokolovská 470/13
Sokolovská 470/13, 594 01 Velké Meziříčí</v>
      </c>
      <c r="D3" s="253"/>
      <c r="E3" s="253"/>
      <c r="F3" s="225"/>
      <c r="G3" s="225"/>
      <c r="H3" s="225"/>
      <c r="I3" s="137"/>
      <c r="J3" s="225"/>
      <c r="K3" s="225"/>
    </row>
    <row r="4" spans="1:21" s="181" customFormat="1" x14ac:dyDescent="0.2">
      <c r="A4" s="226" t="s">
        <v>64</v>
      </c>
      <c r="B4" s="225"/>
      <c r="C4" s="137" t="str">
        <f>'Krycí list'!E9</f>
        <v>OCENĚNÝ SOUPIS PRACÍ A DODÁVEK A SLUŽEB</v>
      </c>
      <c r="D4" s="208"/>
      <c r="E4" s="208"/>
      <c r="F4" s="225"/>
      <c r="G4" s="225"/>
      <c r="H4" s="225"/>
      <c r="I4" s="137"/>
      <c r="J4" s="225"/>
      <c r="K4" s="225"/>
    </row>
    <row r="5" spans="1:21" s="181" customFormat="1" x14ac:dyDescent="0.2">
      <c r="A5" s="225" t="s">
        <v>72</v>
      </c>
      <c r="B5" s="225"/>
      <c r="C5" s="137" t="str">
        <f>'Krycí list'!P5</f>
        <v xml:space="preserve"> </v>
      </c>
      <c r="D5" s="208"/>
      <c r="E5" s="208"/>
      <c r="F5" s="225"/>
      <c r="G5" s="225"/>
      <c r="H5" s="225"/>
      <c r="I5" s="137"/>
      <c r="J5" s="225"/>
      <c r="K5" s="225"/>
    </row>
    <row r="6" spans="1:21" s="181" customFormat="1" x14ac:dyDescent="0.2">
      <c r="A6" s="225"/>
      <c r="B6" s="225"/>
      <c r="C6" s="137"/>
      <c r="D6" s="208"/>
      <c r="E6" s="208"/>
      <c r="F6" s="225"/>
      <c r="G6" s="225"/>
      <c r="H6" s="225"/>
      <c r="I6" s="137"/>
      <c r="J6" s="225"/>
      <c r="K6" s="225"/>
    </row>
    <row r="7" spans="1:21" s="181" customFormat="1" x14ac:dyDescent="0.2">
      <c r="A7" s="225" t="s">
        <v>66</v>
      </c>
      <c r="B7" s="225"/>
      <c r="C7" s="254" t="str">
        <f>'Krycí list'!E26</f>
        <v>Základní škola Velké Meziříčí, Sokolovská 470/13</v>
      </c>
      <c r="D7" s="253"/>
      <c r="E7" s="253"/>
      <c r="F7" s="225"/>
      <c r="G7" s="225"/>
      <c r="H7" s="225"/>
      <c r="I7" s="137"/>
      <c r="J7" s="225"/>
      <c r="K7" s="225"/>
    </row>
    <row r="8" spans="1:21" s="181" customFormat="1" x14ac:dyDescent="0.2">
      <c r="A8" s="225" t="s">
        <v>67</v>
      </c>
      <c r="B8" s="225"/>
      <c r="C8" s="254" t="str">
        <f>'Krycí list'!E28</f>
        <v xml:space="preserve"> </v>
      </c>
      <c r="D8" s="253"/>
      <c r="E8" s="208"/>
      <c r="F8" s="225"/>
      <c r="G8" s="225"/>
      <c r="H8" s="225"/>
      <c r="I8" s="137"/>
      <c r="J8" s="225"/>
      <c r="K8" s="225"/>
    </row>
    <row r="9" spans="1:21" s="181" customFormat="1" x14ac:dyDescent="0.2">
      <c r="A9" s="225" t="s">
        <v>68</v>
      </c>
      <c r="B9" s="225"/>
      <c r="C9" s="252" t="str">
        <f>'Krycí list'!O31</f>
        <v>10/2024</v>
      </c>
      <c r="D9" s="253"/>
      <c r="E9" s="208"/>
      <c r="F9" s="225"/>
      <c r="G9" s="225"/>
      <c r="H9" s="225"/>
      <c r="I9" s="137"/>
      <c r="J9" s="225"/>
      <c r="K9" s="225"/>
    </row>
    <row r="10" spans="1:21" s="181" customFormat="1" x14ac:dyDescent="0.2">
      <c r="A10" s="225"/>
      <c r="B10" s="225"/>
      <c r="C10" s="225"/>
      <c r="D10" s="207"/>
      <c r="E10" s="207"/>
      <c r="F10" s="225"/>
      <c r="G10" s="225"/>
      <c r="H10" s="225"/>
      <c r="I10" s="225"/>
      <c r="J10" s="225"/>
      <c r="K10" s="225"/>
    </row>
    <row r="11" spans="1:21" s="223" customFormat="1" ht="51" x14ac:dyDescent="0.2">
      <c r="A11" s="196" t="s">
        <v>73</v>
      </c>
      <c r="B11" s="138" t="s">
        <v>74</v>
      </c>
      <c r="C11" s="138" t="s">
        <v>75</v>
      </c>
      <c r="D11" s="138" t="s">
        <v>191</v>
      </c>
      <c r="E11" s="138" t="s">
        <v>93</v>
      </c>
      <c r="F11" s="138" t="s">
        <v>76</v>
      </c>
      <c r="G11" s="138" t="s">
        <v>77</v>
      </c>
      <c r="H11" s="138" t="s">
        <v>95</v>
      </c>
      <c r="I11" s="138" t="s">
        <v>96</v>
      </c>
      <c r="J11" s="138" t="s">
        <v>78</v>
      </c>
      <c r="K11" s="138" t="s">
        <v>94</v>
      </c>
      <c r="L11" s="233" t="s">
        <v>270</v>
      </c>
      <c r="M11" s="234" t="s">
        <v>271</v>
      </c>
    </row>
    <row r="12" spans="1:21" s="204" customFormat="1" x14ac:dyDescent="0.2">
      <c r="A12" s="197">
        <v>1</v>
      </c>
      <c r="B12" s="153">
        <v>2</v>
      </c>
      <c r="C12" s="153">
        <v>3</v>
      </c>
      <c r="D12" s="139">
        <v>4</v>
      </c>
      <c r="E12" s="139">
        <v>5</v>
      </c>
      <c r="F12" s="153">
        <v>6</v>
      </c>
      <c r="G12" s="153">
        <v>7</v>
      </c>
      <c r="H12" s="153">
        <v>8</v>
      </c>
      <c r="I12" s="153">
        <v>9</v>
      </c>
      <c r="J12" s="153">
        <v>10</v>
      </c>
      <c r="K12" s="153">
        <v>11</v>
      </c>
      <c r="L12" s="235">
        <v>12</v>
      </c>
      <c r="M12" s="236">
        <v>13</v>
      </c>
    </row>
    <row r="13" spans="1:21" x14ac:dyDescent="0.2">
      <c r="A13" s="200"/>
      <c r="B13" s="202"/>
      <c r="C13" s="202"/>
      <c r="D13" s="209"/>
      <c r="E13" s="228"/>
      <c r="F13" s="202"/>
      <c r="G13" s="200"/>
      <c r="H13" s="200"/>
      <c r="I13" s="200"/>
      <c r="J13" s="200"/>
      <c r="K13" s="200"/>
    </row>
    <row r="14" spans="1:21" s="140" customFormat="1" x14ac:dyDescent="0.2">
      <c r="A14" s="147"/>
      <c r="B14" s="143"/>
      <c r="C14" s="143"/>
      <c r="D14" s="210" t="s">
        <v>84</v>
      </c>
      <c r="E14" s="165" t="s">
        <v>207</v>
      </c>
      <c r="F14" s="205"/>
      <c r="G14" s="218"/>
      <c r="H14" s="218"/>
      <c r="I14" s="149">
        <f>I15+I25+I40</f>
        <v>0</v>
      </c>
      <c r="J14" s="146"/>
      <c r="K14" s="145"/>
      <c r="L14" s="218"/>
      <c r="M14" s="218"/>
      <c r="N14" s="218"/>
      <c r="O14" s="218"/>
      <c r="P14" s="218"/>
      <c r="Q14" s="218"/>
      <c r="R14" s="218"/>
      <c r="S14" s="218"/>
      <c r="T14" s="218"/>
      <c r="U14" s="218"/>
    </row>
    <row r="15" spans="1:21" s="136" customFormat="1" x14ac:dyDescent="0.2">
      <c r="A15" s="147"/>
      <c r="B15" s="141"/>
      <c r="C15" s="206"/>
      <c r="D15" s="211"/>
      <c r="E15" s="163" t="s">
        <v>192</v>
      </c>
      <c r="F15" s="206"/>
      <c r="G15" s="219"/>
      <c r="H15" s="219"/>
      <c r="I15" s="142">
        <f>SUM(I16:I24)</f>
        <v>0</v>
      </c>
      <c r="J15" s="146"/>
      <c r="K15" s="145"/>
      <c r="L15" s="221"/>
      <c r="M15" s="221"/>
      <c r="N15" s="221"/>
      <c r="O15" s="221"/>
      <c r="P15" s="221"/>
      <c r="Q15" s="221"/>
      <c r="R15" s="221"/>
      <c r="S15" s="221"/>
      <c r="T15" s="221"/>
      <c r="U15" s="221"/>
    </row>
    <row r="16" spans="1:21" s="136" customFormat="1" ht="63.75" x14ac:dyDescent="0.2">
      <c r="A16" s="147">
        <v>1</v>
      </c>
      <c r="B16" s="143"/>
      <c r="C16" s="143" t="s">
        <v>99</v>
      </c>
      <c r="D16" s="212" t="s">
        <v>113</v>
      </c>
      <c r="E16" s="167" t="s">
        <v>246</v>
      </c>
      <c r="F16" s="143" t="s">
        <v>79</v>
      </c>
      <c r="G16" s="144">
        <v>1</v>
      </c>
      <c r="H16" s="145"/>
      <c r="I16" s="145">
        <f t="shared" ref="I16:I24" si="0">ROUND(G16*H16,2)</f>
        <v>0</v>
      </c>
      <c r="J16" s="146">
        <v>21</v>
      </c>
      <c r="K16" s="145">
        <f t="shared" ref="K16:K24" si="1">I16+((I16/100)*J16)</f>
        <v>0</v>
      </c>
      <c r="L16" s="237"/>
      <c r="M16" s="221"/>
      <c r="N16" s="221"/>
      <c r="O16" s="221"/>
      <c r="P16" s="221"/>
      <c r="Q16" s="221"/>
      <c r="R16" s="221"/>
      <c r="S16" s="221"/>
      <c r="T16" s="221"/>
      <c r="U16" s="221"/>
    </row>
    <row r="17" spans="1:21" s="136" customFormat="1" ht="89.25" x14ac:dyDescent="0.2">
      <c r="A17" s="147">
        <v>2</v>
      </c>
      <c r="B17" s="143"/>
      <c r="C17" s="143" t="s">
        <v>99</v>
      </c>
      <c r="D17" s="212" t="s">
        <v>114</v>
      </c>
      <c r="E17" s="166" t="s">
        <v>210</v>
      </c>
      <c r="F17" s="143" t="s">
        <v>79</v>
      </c>
      <c r="G17" s="144">
        <f>G16</f>
        <v>1</v>
      </c>
      <c r="H17" s="145"/>
      <c r="I17" s="145">
        <f t="shared" si="0"/>
        <v>0</v>
      </c>
      <c r="J17" s="146">
        <v>22</v>
      </c>
      <c r="K17" s="145">
        <f t="shared" si="1"/>
        <v>0</v>
      </c>
      <c r="L17" s="221"/>
      <c r="M17" s="221"/>
      <c r="N17" s="221"/>
      <c r="O17" s="221"/>
      <c r="P17" s="221"/>
      <c r="Q17" s="221"/>
      <c r="R17" s="221"/>
      <c r="S17" s="221"/>
      <c r="T17" s="221"/>
      <c r="U17" s="221"/>
    </row>
    <row r="18" spans="1:21" s="136" customFormat="1" ht="51" x14ac:dyDescent="0.2">
      <c r="A18" s="147">
        <v>3</v>
      </c>
      <c r="B18" s="143"/>
      <c r="C18" s="143" t="s">
        <v>99</v>
      </c>
      <c r="D18" s="212" t="s">
        <v>237</v>
      </c>
      <c r="E18" s="166" t="s">
        <v>247</v>
      </c>
      <c r="F18" s="143" t="s">
        <v>79</v>
      </c>
      <c r="G18" s="144">
        <v>1</v>
      </c>
      <c r="H18" s="145"/>
      <c r="I18" s="145">
        <f t="shared" si="0"/>
        <v>0</v>
      </c>
      <c r="J18" s="146">
        <v>21</v>
      </c>
      <c r="K18" s="145">
        <f t="shared" si="1"/>
        <v>0</v>
      </c>
      <c r="L18" s="221"/>
      <c r="M18" s="221"/>
      <c r="N18" s="221"/>
      <c r="O18" s="221"/>
      <c r="P18" s="221"/>
      <c r="Q18" s="221"/>
      <c r="R18" s="221"/>
      <c r="S18" s="221"/>
      <c r="T18" s="221"/>
      <c r="U18" s="221"/>
    </row>
    <row r="19" spans="1:21" s="155" customFormat="1" x14ac:dyDescent="0.2">
      <c r="A19" s="193">
        <v>4</v>
      </c>
      <c r="B19" s="185"/>
      <c r="C19" s="227" t="s">
        <v>99</v>
      </c>
      <c r="D19" s="156" t="s">
        <v>142</v>
      </c>
      <c r="E19" s="166" t="s">
        <v>211</v>
      </c>
      <c r="F19" s="185" t="s">
        <v>79</v>
      </c>
      <c r="G19" s="186">
        <v>1</v>
      </c>
      <c r="H19" s="145"/>
      <c r="I19" s="154">
        <f t="shared" si="0"/>
        <v>0</v>
      </c>
      <c r="J19" s="190">
        <v>21</v>
      </c>
      <c r="K19" s="154">
        <f t="shared" si="1"/>
        <v>0</v>
      </c>
      <c r="L19" s="222"/>
      <c r="M19" s="222"/>
      <c r="N19" s="222"/>
      <c r="O19" s="222"/>
      <c r="P19" s="222"/>
      <c r="Q19" s="222"/>
      <c r="R19" s="222"/>
      <c r="S19" s="222"/>
      <c r="T19" s="222"/>
      <c r="U19" s="222"/>
    </row>
    <row r="20" spans="1:21" s="155" customFormat="1" ht="38.25" x14ac:dyDescent="0.2">
      <c r="A20" s="193">
        <v>5</v>
      </c>
      <c r="B20" s="185"/>
      <c r="C20" s="227" t="s">
        <v>99</v>
      </c>
      <c r="D20" s="156" t="s">
        <v>212</v>
      </c>
      <c r="E20" s="166" t="s">
        <v>213</v>
      </c>
      <c r="F20" s="185" t="s">
        <v>79</v>
      </c>
      <c r="G20" s="186">
        <v>1</v>
      </c>
      <c r="H20" s="145"/>
      <c r="I20" s="154">
        <f t="shared" si="0"/>
        <v>0</v>
      </c>
      <c r="J20" s="190">
        <v>21</v>
      </c>
      <c r="K20" s="154">
        <f t="shared" si="1"/>
        <v>0</v>
      </c>
      <c r="L20" s="222"/>
      <c r="M20" s="222"/>
      <c r="N20" s="222"/>
      <c r="O20" s="222"/>
      <c r="P20" s="222"/>
      <c r="Q20" s="222"/>
      <c r="R20" s="222"/>
      <c r="S20" s="222"/>
      <c r="T20" s="222"/>
      <c r="U20" s="222"/>
    </row>
    <row r="21" spans="1:21" s="155" customFormat="1" ht="25.5" x14ac:dyDescent="0.2">
      <c r="A21" s="193">
        <v>6</v>
      </c>
      <c r="B21" s="185"/>
      <c r="C21" s="227" t="s">
        <v>99</v>
      </c>
      <c r="D21" s="156" t="s">
        <v>142</v>
      </c>
      <c r="E21" s="166" t="s">
        <v>214</v>
      </c>
      <c r="F21" s="185" t="s">
        <v>79</v>
      </c>
      <c r="G21" s="186">
        <v>1</v>
      </c>
      <c r="H21" s="145"/>
      <c r="I21" s="154">
        <f t="shared" si="0"/>
        <v>0</v>
      </c>
      <c r="J21" s="190">
        <v>21</v>
      </c>
      <c r="K21" s="154">
        <f t="shared" si="1"/>
        <v>0</v>
      </c>
      <c r="L21" s="222"/>
      <c r="M21" s="222"/>
      <c r="N21" s="222"/>
      <c r="O21" s="222"/>
      <c r="P21" s="222"/>
      <c r="Q21" s="222"/>
      <c r="R21" s="222"/>
      <c r="S21" s="222"/>
      <c r="T21" s="222"/>
      <c r="U21" s="222"/>
    </row>
    <row r="22" spans="1:21" s="155" customFormat="1" ht="25.5" x14ac:dyDescent="0.2">
      <c r="A22" s="193">
        <v>7</v>
      </c>
      <c r="B22" s="185"/>
      <c r="C22" s="143" t="s">
        <v>99</v>
      </c>
      <c r="D22" s="195" t="s">
        <v>115</v>
      </c>
      <c r="E22" s="166" t="s">
        <v>116</v>
      </c>
      <c r="F22" s="143" t="s">
        <v>79</v>
      </c>
      <c r="G22" s="186">
        <v>1</v>
      </c>
      <c r="H22" s="145"/>
      <c r="I22" s="150">
        <f t="shared" si="0"/>
        <v>0</v>
      </c>
      <c r="J22" s="146">
        <v>21</v>
      </c>
      <c r="K22" s="145">
        <f t="shared" si="1"/>
        <v>0</v>
      </c>
      <c r="L22" s="222"/>
      <c r="M22" s="222"/>
      <c r="N22" s="222"/>
      <c r="O22" s="222"/>
      <c r="P22" s="222"/>
      <c r="Q22" s="222"/>
      <c r="R22" s="222"/>
      <c r="S22" s="222"/>
      <c r="T22" s="222"/>
      <c r="U22" s="222"/>
    </row>
    <row r="23" spans="1:21" s="155" customFormat="1" ht="63.75" x14ac:dyDescent="0.2">
      <c r="A23" s="193">
        <v>8</v>
      </c>
      <c r="B23" s="185"/>
      <c r="C23" s="143" t="s">
        <v>99</v>
      </c>
      <c r="D23" s="212" t="s">
        <v>117</v>
      </c>
      <c r="E23" s="167" t="s">
        <v>248</v>
      </c>
      <c r="F23" s="143" t="s">
        <v>79</v>
      </c>
      <c r="G23" s="144">
        <v>1</v>
      </c>
      <c r="H23" s="145"/>
      <c r="I23" s="145">
        <f t="shared" si="0"/>
        <v>0</v>
      </c>
      <c r="J23" s="146">
        <v>21</v>
      </c>
      <c r="K23" s="145">
        <f t="shared" si="1"/>
        <v>0</v>
      </c>
      <c r="L23" s="255"/>
      <c r="M23" s="222"/>
      <c r="N23" s="222"/>
      <c r="O23" s="222"/>
      <c r="P23" s="222"/>
      <c r="Q23" s="222"/>
      <c r="R23" s="222"/>
      <c r="S23" s="222"/>
      <c r="T23" s="222"/>
      <c r="U23" s="222"/>
    </row>
    <row r="24" spans="1:21" s="136" customFormat="1" ht="51" x14ac:dyDescent="0.2">
      <c r="A24" s="147">
        <v>9</v>
      </c>
      <c r="B24" s="227"/>
      <c r="C24" s="143" t="s">
        <v>99</v>
      </c>
      <c r="D24" s="212" t="s">
        <v>118</v>
      </c>
      <c r="E24" s="166" t="s">
        <v>119</v>
      </c>
      <c r="F24" s="143" t="s">
        <v>79</v>
      </c>
      <c r="G24" s="144">
        <v>1</v>
      </c>
      <c r="H24" s="145"/>
      <c r="I24" s="150">
        <f t="shared" si="0"/>
        <v>0</v>
      </c>
      <c r="J24" s="146">
        <v>21</v>
      </c>
      <c r="K24" s="145">
        <f t="shared" si="1"/>
        <v>0</v>
      </c>
      <c r="L24" s="237"/>
      <c r="M24" s="221"/>
      <c r="N24" s="221"/>
      <c r="O24" s="221"/>
      <c r="P24" s="221"/>
      <c r="Q24" s="221"/>
      <c r="R24" s="221"/>
      <c r="S24" s="221"/>
      <c r="T24" s="221"/>
      <c r="U24" s="221"/>
    </row>
    <row r="25" spans="1:21" s="136" customFormat="1" x14ac:dyDescent="0.2">
      <c r="A25" s="147"/>
      <c r="B25" s="141"/>
      <c r="C25" s="206"/>
      <c r="D25" s="211"/>
      <c r="E25" s="163" t="s">
        <v>193</v>
      </c>
      <c r="F25" s="206"/>
      <c r="G25" s="219"/>
      <c r="H25" s="219"/>
      <c r="I25" s="142">
        <f>SUM(I26:I39)</f>
        <v>0</v>
      </c>
      <c r="J25" s="146"/>
      <c r="K25" s="145"/>
      <c r="L25" s="221"/>
      <c r="M25" s="221"/>
      <c r="N25" s="221"/>
      <c r="O25" s="221"/>
      <c r="P25" s="221"/>
      <c r="Q25" s="221"/>
      <c r="R25" s="221"/>
      <c r="S25" s="221"/>
      <c r="T25" s="221"/>
      <c r="U25" s="221"/>
    </row>
    <row r="26" spans="1:21" s="136" customFormat="1" ht="33" customHeight="1" x14ac:dyDescent="0.2">
      <c r="A26" s="147">
        <v>10</v>
      </c>
      <c r="B26" s="143"/>
      <c r="C26" s="143" t="s">
        <v>99</v>
      </c>
      <c r="D26" s="212" t="s">
        <v>194</v>
      </c>
      <c r="E26" s="166" t="s">
        <v>258</v>
      </c>
      <c r="F26" s="143" t="s">
        <v>79</v>
      </c>
      <c r="G26" s="144">
        <v>16</v>
      </c>
      <c r="H26" s="145"/>
      <c r="I26" s="145">
        <f>ROUND(G26*H26,2)</f>
        <v>0</v>
      </c>
      <c r="J26" s="146">
        <v>21</v>
      </c>
      <c r="K26" s="145">
        <f t="shared" ref="K26:K39" si="2">I26+((I26/100)*J26)</f>
        <v>0</v>
      </c>
      <c r="L26" s="221"/>
      <c r="M26" s="221"/>
      <c r="N26" s="221"/>
      <c r="O26" s="221"/>
      <c r="P26" s="221"/>
      <c r="Q26" s="221"/>
      <c r="R26" s="221"/>
      <c r="S26" s="221"/>
      <c r="T26" s="221"/>
      <c r="U26" s="221"/>
    </row>
    <row r="27" spans="1:21" s="136" customFormat="1" ht="114.75" x14ac:dyDescent="0.2">
      <c r="A27" s="147">
        <v>11</v>
      </c>
      <c r="B27" s="143"/>
      <c r="C27" s="143" t="s">
        <v>99</v>
      </c>
      <c r="D27" s="212" t="s">
        <v>195</v>
      </c>
      <c r="E27" s="166" t="s">
        <v>259</v>
      </c>
      <c r="F27" s="143" t="s">
        <v>79</v>
      </c>
      <c r="G27" s="144">
        <v>16</v>
      </c>
      <c r="H27" s="145"/>
      <c r="I27" s="145">
        <f t="shared" ref="I27:I39" si="3">ROUND(G27*H27,2)</f>
        <v>0</v>
      </c>
      <c r="J27" s="146">
        <v>21</v>
      </c>
      <c r="K27" s="145">
        <f t="shared" si="2"/>
        <v>0</v>
      </c>
      <c r="L27" s="221"/>
      <c r="M27" s="221"/>
      <c r="N27" s="221"/>
      <c r="O27" s="221"/>
      <c r="P27" s="221"/>
      <c r="Q27" s="221"/>
      <c r="R27" s="221"/>
      <c r="S27" s="221"/>
      <c r="T27" s="221"/>
      <c r="U27" s="221"/>
    </row>
    <row r="28" spans="1:21" s="136" customFormat="1" ht="102" x14ac:dyDescent="0.2">
      <c r="A28" s="147">
        <v>12</v>
      </c>
      <c r="B28" s="143"/>
      <c r="C28" s="143" t="s">
        <v>99</v>
      </c>
      <c r="D28" s="212" t="s">
        <v>135</v>
      </c>
      <c r="E28" s="166" t="s">
        <v>245</v>
      </c>
      <c r="F28" s="143" t="s">
        <v>79</v>
      </c>
      <c r="G28" s="144">
        <v>1</v>
      </c>
      <c r="H28" s="145"/>
      <c r="I28" s="145">
        <f t="shared" si="3"/>
        <v>0</v>
      </c>
      <c r="J28" s="146">
        <v>21</v>
      </c>
      <c r="K28" s="145">
        <f t="shared" si="2"/>
        <v>0</v>
      </c>
      <c r="L28" s="237"/>
      <c r="M28" s="237"/>
      <c r="N28" s="221"/>
      <c r="O28" s="221"/>
      <c r="P28" s="221"/>
      <c r="Q28" s="221"/>
      <c r="R28" s="221"/>
      <c r="S28" s="221"/>
      <c r="T28" s="221"/>
      <c r="U28" s="221"/>
    </row>
    <row r="29" spans="1:21" s="136" customFormat="1" ht="63.75" x14ac:dyDescent="0.2">
      <c r="A29" s="147">
        <v>13</v>
      </c>
      <c r="B29" s="143"/>
      <c r="C29" s="143" t="s">
        <v>99</v>
      </c>
      <c r="D29" s="212" t="s">
        <v>107</v>
      </c>
      <c r="E29" s="166" t="s">
        <v>110</v>
      </c>
      <c r="F29" s="143" t="s">
        <v>79</v>
      </c>
      <c r="G29" s="144">
        <v>1</v>
      </c>
      <c r="H29" s="154"/>
      <c r="I29" s="145">
        <f t="shared" si="3"/>
        <v>0</v>
      </c>
      <c r="J29" s="146">
        <v>21</v>
      </c>
      <c r="K29" s="145">
        <f t="shared" si="2"/>
        <v>0</v>
      </c>
      <c r="L29" s="237"/>
      <c r="M29" s="221"/>
      <c r="N29" s="221"/>
      <c r="O29" s="221"/>
      <c r="P29" s="221"/>
      <c r="Q29" s="221"/>
      <c r="R29" s="221"/>
      <c r="S29" s="221"/>
      <c r="T29" s="221"/>
      <c r="U29" s="221"/>
    </row>
    <row r="30" spans="1:21" s="136" customFormat="1" ht="25.5" x14ac:dyDescent="0.2">
      <c r="A30" s="147">
        <v>14</v>
      </c>
      <c r="B30" s="143"/>
      <c r="C30" s="143" t="s">
        <v>99</v>
      </c>
      <c r="D30" s="195" t="s">
        <v>102</v>
      </c>
      <c r="E30" s="166" t="s">
        <v>103</v>
      </c>
      <c r="F30" s="143" t="s">
        <v>79</v>
      </c>
      <c r="G30" s="144">
        <v>1</v>
      </c>
      <c r="H30" s="154"/>
      <c r="I30" s="150">
        <f t="shared" si="3"/>
        <v>0</v>
      </c>
      <c r="J30" s="146">
        <v>21</v>
      </c>
      <c r="K30" s="145">
        <f t="shared" si="2"/>
        <v>0</v>
      </c>
      <c r="L30" s="221"/>
      <c r="M30" s="221"/>
      <c r="N30" s="221"/>
      <c r="O30" s="221"/>
      <c r="P30" s="221"/>
      <c r="Q30" s="221"/>
      <c r="R30" s="221"/>
      <c r="S30" s="221"/>
      <c r="T30" s="221"/>
      <c r="U30" s="221"/>
    </row>
    <row r="31" spans="1:21" s="136" customFormat="1" ht="25.5" x14ac:dyDescent="0.2">
      <c r="A31" s="147">
        <v>15</v>
      </c>
      <c r="B31" s="143"/>
      <c r="C31" s="143" t="s">
        <v>99</v>
      </c>
      <c r="D31" s="195" t="s">
        <v>140</v>
      </c>
      <c r="E31" s="166" t="s">
        <v>141</v>
      </c>
      <c r="F31" s="143" t="s">
        <v>79</v>
      </c>
      <c r="G31" s="144">
        <v>1</v>
      </c>
      <c r="H31" s="154"/>
      <c r="I31" s="150">
        <f t="shared" si="3"/>
        <v>0</v>
      </c>
      <c r="J31" s="146">
        <v>21</v>
      </c>
      <c r="K31" s="145">
        <f t="shared" si="2"/>
        <v>0</v>
      </c>
      <c r="L31" s="221"/>
      <c r="M31" s="221"/>
      <c r="N31" s="221"/>
      <c r="O31" s="221"/>
      <c r="P31" s="221"/>
      <c r="Q31" s="221"/>
      <c r="R31" s="221"/>
      <c r="S31" s="221"/>
      <c r="T31" s="221"/>
      <c r="U31" s="221"/>
    </row>
    <row r="32" spans="1:21" s="136" customFormat="1" ht="89.25" x14ac:dyDescent="0.2">
      <c r="A32" s="147">
        <v>16</v>
      </c>
      <c r="B32" s="143"/>
      <c r="C32" s="143" t="s">
        <v>99</v>
      </c>
      <c r="D32" s="212" t="s">
        <v>196</v>
      </c>
      <c r="E32" s="166" t="s">
        <v>244</v>
      </c>
      <c r="F32" s="143" t="s">
        <v>79</v>
      </c>
      <c r="G32" s="144">
        <v>15</v>
      </c>
      <c r="H32" s="145"/>
      <c r="I32" s="145">
        <f t="shared" si="3"/>
        <v>0</v>
      </c>
      <c r="J32" s="146">
        <v>21</v>
      </c>
      <c r="K32" s="145">
        <f t="shared" si="2"/>
        <v>0</v>
      </c>
      <c r="L32" s="237"/>
      <c r="M32" s="237"/>
      <c r="N32" s="221"/>
      <c r="O32" s="221"/>
      <c r="P32" s="221"/>
      <c r="Q32" s="221"/>
      <c r="R32" s="221"/>
      <c r="S32" s="221"/>
      <c r="T32" s="221"/>
      <c r="U32" s="221"/>
    </row>
    <row r="33" spans="1:21" s="136" customFormat="1" ht="38.25" x14ac:dyDescent="0.2">
      <c r="A33" s="147">
        <v>17</v>
      </c>
      <c r="B33" s="143"/>
      <c r="C33" s="143" t="s">
        <v>99</v>
      </c>
      <c r="D33" s="212" t="s">
        <v>197</v>
      </c>
      <c r="E33" s="166" t="s">
        <v>198</v>
      </c>
      <c r="F33" s="143" t="s">
        <v>79</v>
      </c>
      <c r="G33" s="144">
        <f>G32</f>
        <v>15</v>
      </c>
      <c r="H33" s="145"/>
      <c r="I33" s="145">
        <f t="shared" si="3"/>
        <v>0</v>
      </c>
      <c r="J33" s="146">
        <v>21</v>
      </c>
      <c r="K33" s="145">
        <f t="shared" si="2"/>
        <v>0</v>
      </c>
      <c r="L33" s="221"/>
      <c r="M33" s="221"/>
      <c r="N33" s="221"/>
      <c r="O33" s="221"/>
      <c r="P33" s="221"/>
      <c r="Q33" s="221"/>
      <c r="R33" s="221"/>
      <c r="S33" s="221"/>
      <c r="T33" s="221"/>
      <c r="U33" s="221"/>
    </row>
    <row r="34" spans="1:21" s="136" customFormat="1" ht="63.75" x14ac:dyDescent="0.2">
      <c r="A34" s="147">
        <v>18</v>
      </c>
      <c r="B34" s="143"/>
      <c r="C34" s="143" t="s">
        <v>99</v>
      </c>
      <c r="D34" s="212" t="s">
        <v>199</v>
      </c>
      <c r="E34" s="166" t="s">
        <v>221</v>
      </c>
      <c r="F34" s="143" t="s">
        <v>79</v>
      </c>
      <c r="G34" s="144">
        <v>1</v>
      </c>
      <c r="H34" s="145"/>
      <c r="I34" s="145">
        <f t="shared" si="3"/>
        <v>0</v>
      </c>
      <c r="J34" s="146">
        <v>21</v>
      </c>
      <c r="K34" s="145">
        <f t="shared" si="2"/>
        <v>0</v>
      </c>
      <c r="L34" s="221"/>
      <c r="M34" s="221"/>
      <c r="N34" s="221"/>
      <c r="O34" s="221"/>
      <c r="P34" s="221"/>
      <c r="Q34" s="221"/>
      <c r="R34" s="221"/>
      <c r="S34" s="221"/>
      <c r="T34" s="221"/>
      <c r="U34" s="221"/>
    </row>
    <row r="35" spans="1:21" s="136" customFormat="1" ht="63.75" x14ac:dyDescent="0.2">
      <c r="A35" s="147">
        <v>19</v>
      </c>
      <c r="B35" s="143"/>
      <c r="C35" s="143" t="s">
        <v>99</v>
      </c>
      <c r="D35" s="212" t="s">
        <v>154</v>
      </c>
      <c r="E35" s="166" t="s">
        <v>155</v>
      </c>
      <c r="F35" s="143" t="s">
        <v>79</v>
      </c>
      <c r="G35" s="144">
        <v>1</v>
      </c>
      <c r="H35" s="145"/>
      <c r="I35" s="145">
        <f t="shared" si="3"/>
        <v>0</v>
      </c>
      <c r="J35" s="146">
        <v>21</v>
      </c>
      <c r="K35" s="145">
        <f t="shared" si="2"/>
        <v>0</v>
      </c>
      <c r="L35" s="237"/>
      <c r="M35" s="221"/>
      <c r="N35" s="221"/>
      <c r="O35" s="221"/>
      <c r="P35" s="221"/>
      <c r="Q35" s="221"/>
      <c r="R35" s="221"/>
      <c r="S35" s="221"/>
      <c r="T35" s="221"/>
      <c r="U35" s="221"/>
    </row>
    <row r="36" spans="1:21" s="136" customFormat="1" ht="25.5" x14ac:dyDescent="0.2">
      <c r="A36" s="147">
        <v>20</v>
      </c>
      <c r="B36" s="143"/>
      <c r="C36" s="143" t="s">
        <v>99</v>
      </c>
      <c r="D36" s="212" t="s">
        <v>156</v>
      </c>
      <c r="E36" s="166" t="s">
        <v>157</v>
      </c>
      <c r="F36" s="143" t="s">
        <v>79</v>
      </c>
      <c r="G36" s="144">
        <v>1</v>
      </c>
      <c r="H36" s="145"/>
      <c r="I36" s="145">
        <f t="shared" si="3"/>
        <v>0</v>
      </c>
      <c r="J36" s="146">
        <v>21</v>
      </c>
      <c r="K36" s="145">
        <f t="shared" si="2"/>
        <v>0</v>
      </c>
      <c r="L36" s="221"/>
      <c r="M36" s="221"/>
      <c r="N36" s="221"/>
      <c r="O36" s="221"/>
      <c r="P36" s="221"/>
      <c r="Q36" s="221"/>
      <c r="R36" s="221"/>
      <c r="S36" s="221"/>
      <c r="T36" s="221"/>
      <c r="U36" s="221"/>
    </row>
    <row r="37" spans="1:21" s="136" customFormat="1" ht="51" x14ac:dyDescent="0.2">
      <c r="A37" s="147">
        <v>21</v>
      </c>
      <c r="B37" s="143"/>
      <c r="C37" s="143" t="s">
        <v>99</v>
      </c>
      <c r="D37" s="212" t="s">
        <v>83</v>
      </c>
      <c r="E37" s="166" t="s">
        <v>220</v>
      </c>
      <c r="F37" s="143" t="s">
        <v>79</v>
      </c>
      <c r="G37" s="144">
        <v>1</v>
      </c>
      <c r="H37" s="154"/>
      <c r="I37" s="145">
        <f t="shared" si="3"/>
        <v>0</v>
      </c>
      <c r="J37" s="146">
        <v>21</v>
      </c>
      <c r="K37" s="145">
        <f t="shared" si="2"/>
        <v>0</v>
      </c>
      <c r="L37" s="221"/>
      <c r="M37" s="221"/>
      <c r="N37" s="221"/>
      <c r="O37" s="221"/>
      <c r="P37" s="221"/>
      <c r="Q37" s="221"/>
      <c r="R37" s="221"/>
      <c r="S37" s="221"/>
      <c r="T37" s="221"/>
      <c r="U37" s="221"/>
    </row>
    <row r="38" spans="1:21" s="136" customFormat="1" ht="25.5" x14ac:dyDescent="0.2">
      <c r="A38" s="147">
        <v>22</v>
      </c>
      <c r="B38" s="143"/>
      <c r="C38" s="143" t="s">
        <v>99</v>
      </c>
      <c r="D38" s="212" t="s">
        <v>200</v>
      </c>
      <c r="E38" s="167" t="s">
        <v>201</v>
      </c>
      <c r="F38" s="143" t="s">
        <v>79</v>
      </c>
      <c r="G38" s="144">
        <v>3</v>
      </c>
      <c r="H38" s="145"/>
      <c r="I38" s="145">
        <f t="shared" si="3"/>
        <v>0</v>
      </c>
      <c r="J38" s="146">
        <v>21</v>
      </c>
      <c r="K38" s="145">
        <f t="shared" si="2"/>
        <v>0</v>
      </c>
      <c r="L38" s="221"/>
      <c r="M38" s="221"/>
      <c r="N38" s="221"/>
      <c r="O38" s="221"/>
      <c r="P38" s="221"/>
      <c r="Q38" s="221"/>
      <c r="R38" s="221"/>
      <c r="S38" s="221"/>
      <c r="T38" s="221"/>
      <c r="U38" s="221"/>
    </row>
    <row r="39" spans="1:21" s="136" customFormat="1" ht="63.75" x14ac:dyDescent="0.2">
      <c r="A39" s="147">
        <v>23</v>
      </c>
      <c r="B39" s="143"/>
      <c r="C39" s="143" t="s">
        <v>99</v>
      </c>
      <c r="D39" s="212" t="s">
        <v>202</v>
      </c>
      <c r="E39" s="167" t="s">
        <v>203</v>
      </c>
      <c r="F39" s="143" t="s">
        <v>79</v>
      </c>
      <c r="G39" s="144">
        <v>1</v>
      </c>
      <c r="H39" s="145"/>
      <c r="I39" s="145">
        <f t="shared" si="3"/>
        <v>0</v>
      </c>
      <c r="J39" s="146">
        <v>21</v>
      </c>
      <c r="K39" s="145">
        <f t="shared" si="2"/>
        <v>0</v>
      </c>
      <c r="L39" s="221"/>
      <c r="M39" s="221"/>
      <c r="N39" s="221"/>
      <c r="O39" s="221"/>
      <c r="P39" s="221"/>
      <c r="Q39" s="221"/>
      <c r="R39" s="221"/>
      <c r="S39" s="221"/>
      <c r="T39" s="221"/>
      <c r="U39" s="221"/>
    </row>
    <row r="40" spans="1:21" s="136" customFormat="1" x14ac:dyDescent="0.2">
      <c r="A40" s="147"/>
      <c r="B40" s="141"/>
      <c r="C40" s="206"/>
      <c r="D40" s="211"/>
      <c r="E40" s="163" t="s">
        <v>158</v>
      </c>
      <c r="F40" s="206"/>
      <c r="G40" s="219"/>
      <c r="H40" s="219"/>
      <c r="I40" s="142">
        <f>SUM(I41:I51)</f>
        <v>0</v>
      </c>
      <c r="J40" s="146"/>
      <c r="K40" s="145"/>
      <c r="L40" s="221"/>
      <c r="M40" s="221"/>
      <c r="N40" s="221"/>
      <c r="O40" s="221"/>
      <c r="P40" s="221"/>
      <c r="Q40" s="221"/>
      <c r="R40" s="221"/>
      <c r="S40" s="221"/>
      <c r="T40" s="221"/>
      <c r="U40" s="221"/>
    </row>
    <row r="41" spans="1:21" s="136" customFormat="1" ht="89.25" x14ac:dyDescent="0.2">
      <c r="A41" s="147">
        <v>24</v>
      </c>
      <c r="B41" s="143"/>
      <c r="C41" s="143" t="s">
        <v>99</v>
      </c>
      <c r="D41" s="187" t="s">
        <v>159</v>
      </c>
      <c r="E41" s="188" t="s">
        <v>251</v>
      </c>
      <c r="F41" s="143" t="s">
        <v>79</v>
      </c>
      <c r="G41" s="144">
        <v>1</v>
      </c>
      <c r="H41" s="145"/>
      <c r="I41" s="145">
        <f>ROUND(G41*H41,2)</f>
        <v>0</v>
      </c>
      <c r="J41" s="146">
        <v>21</v>
      </c>
      <c r="K41" s="145">
        <f t="shared" ref="K41:K51" si="4">I41+((I41/100)*J41)</f>
        <v>0</v>
      </c>
      <c r="L41" s="237"/>
      <c r="M41" s="221"/>
      <c r="N41" s="221"/>
      <c r="O41" s="221"/>
      <c r="P41" s="221"/>
      <c r="Q41" s="221"/>
      <c r="R41" s="221"/>
      <c r="S41" s="221"/>
      <c r="T41" s="221"/>
      <c r="U41" s="221"/>
    </row>
    <row r="42" spans="1:21" s="136" customFormat="1" ht="89.25" x14ac:dyDescent="0.2">
      <c r="A42" s="147">
        <v>25</v>
      </c>
      <c r="B42" s="143"/>
      <c r="C42" s="143" t="s">
        <v>99</v>
      </c>
      <c r="D42" s="187" t="s">
        <v>160</v>
      </c>
      <c r="E42" s="188" t="s">
        <v>268</v>
      </c>
      <c r="F42" s="143" t="s">
        <v>79</v>
      </c>
      <c r="G42" s="144">
        <v>1</v>
      </c>
      <c r="H42" s="145"/>
      <c r="I42" s="145">
        <f>ROUND(G42*H42,2)</f>
        <v>0</v>
      </c>
      <c r="J42" s="146">
        <v>21</v>
      </c>
      <c r="K42" s="145">
        <f t="shared" si="4"/>
        <v>0</v>
      </c>
      <c r="L42" s="237"/>
      <c r="M42" s="221"/>
      <c r="N42" s="221"/>
      <c r="O42" s="221"/>
      <c r="P42" s="221"/>
      <c r="Q42" s="221"/>
      <c r="R42" s="221"/>
      <c r="S42" s="221"/>
      <c r="T42" s="221"/>
      <c r="U42" s="221"/>
    </row>
    <row r="43" spans="1:21" s="136" customFormat="1" ht="63.75" x14ac:dyDescent="0.2">
      <c r="A43" s="147">
        <v>26</v>
      </c>
      <c r="B43" s="143"/>
      <c r="C43" s="143" t="s">
        <v>99</v>
      </c>
      <c r="D43" s="187" t="s">
        <v>161</v>
      </c>
      <c r="E43" s="166" t="s">
        <v>252</v>
      </c>
      <c r="F43" s="143" t="s">
        <v>79</v>
      </c>
      <c r="G43" s="144">
        <v>1</v>
      </c>
      <c r="H43" s="145"/>
      <c r="I43" s="145">
        <f t="shared" ref="I43:I51" si="5">ROUND(G43*H43,2)</f>
        <v>0</v>
      </c>
      <c r="J43" s="146">
        <v>21</v>
      </c>
      <c r="K43" s="145">
        <f t="shared" si="4"/>
        <v>0</v>
      </c>
      <c r="L43" s="237"/>
      <c r="M43" s="221"/>
      <c r="N43" s="221"/>
      <c r="O43" s="221"/>
      <c r="P43" s="221"/>
      <c r="Q43" s="221"/>
      <c r="R43" s="221"/>
      <c r="S43" s="221"/>
      <c r="T43" s="221"/>
      <c r="U43" s="221"/>
    </row>
    <row r="44" spans="1:21" s="136" customFormat="1" ht="102" x14ac:dyDescent="0.2">
      <c r="A44" s="147">
        <v>27</v>
      </c>
      <c r="B44" s="143"/>
      <c r="C44" s="143" t="s">
        <v>99</v>
      </c>
      <c r="D44" s="187" t="s">
        <v>162</v>
      </c>
      <c r="E44" s="189" t="s">
        <v>163</v>
      </c>
      <c r="F44" s="143" t="s">
        <v>79</v>
      </c>
      <c r="G44" s="186">
        <v>1</v>
      </c>
      <c r="H44" s="145"/>
      <c r="I44" s="145">
        <f t="shared" si="5"/>
        <v>0</v>
      </c>
      <c r="J44" s="146">
        <v>21</v>
      </c>
      <c r="K44" s="145">
        <f t="shared" si="4"/>
        <v>0</v>
      </c>
      <c r="L44" s="237"/>
      <c r="M44" s="221"/>
      <c r="N44" s="221"/>
      <c r="O44" s="221"/>
      <c r="P44" s="221"/>
      <c r="Q44" s="221"/>
      <c r="R44" s="221"/>
      <c r="S44" s="221"/>
      <c r="T44" s="221"/>
      <c r="U44" s="221"/>
    </row>
    <row r="45" spans="1:21" s="136" customFormat="1" ht="38.25" x14ac:dyDescent="0.2">
      <c r="A45" s="147">
        <v>28</v>
      </c>
      <c r="B45" s="143"/>
      <c r="C45" s="143" t="s">
        <v>99</v>
      </c>
      <c r="D45" s="187" t="s">
        <v>222</v>
      </c>
      <c r="E45" s="189" t="s">
        <v>223</v>
      </c>
      <c r="F45" s="143" t="s">
        <v>79</v>
      </c>
      <c r="G45" s="144">
        <v>1</v>
      </c>
      <c r="H45" s="145"/>
      <c r="I45" s="145">
        <f t="shared" si="5"/>
        <v>0</v>
      </c>
      <c r="J45" s="146">
        <v>21</v>
      </c>
      <c r="K45" s="145">
        <f t="shared" si="4"/>
        <v>0</v>
      </c>
      <c r="L45" s="221"/>
      <c r="M45" s="221"/>
      <c r="N45" s="221"/>
      <c r="O45" s="221"/>
      <c r="P45" s="221"/>
      <c r="Q45" s="221"/>
      <c r="R45" s="221"/>
      <c r="S45" s="221"/>
      <c r="T45" s="221"/>
      <c r="U45" s="221"/>
    </row>
    <row r="46" spans="1:21" s="136" customFormat="1" ht="25.5" x14ac:dyDescent="0.2">
      <c r="A46" s="147">
        <v>29</v>
      </c>
      <c r="B46" s="143"/>
      <c r="C46" s="143" t="s">
        <v>99</v>
      </c>
      <c r="D46" s="187" t="s">
        <v>142</v>
      </c>
      <c r="E46" s="166" t="s">
        <v>219</v>
      </c>
      <c r="F46" s="143" t="s">
        <v>79</v>
      </c>
      <c r="G46" s="144">
        <v>1</v>
      </c>
      <c r="H46" s="145"/>
      <c r="I46" s="145">
        <f t="shared" si="5"/>
        <v>0</v>
      </c>
      <c r="J46" s="146">
        <v>21</v>
      </c>
      <c r="K46" s="145">
        <f t="shared" si="4"/>
        <v>0</v>
      </c>
      <c r="L46" s="221"/>
      <c r="M46" s="221"/>
      <c r="N46" s="221"/>
      <c r="O46" s="221"/>
      <c r="P46" s="221"/>
      <c r="Q46" s="221"/>
      <c r="R46" s="221"/>
      <c r="S46" s="221"/>
      <c r="T46" s="221"/>
      <c r="U46" s="221"/>
    </row>
    <row r="47" spans="1:21" s="136" customFormat="1" x14ac:dyDescent="0.2">
      <c r="A47" s="147">
        <v>30</v>
      </c>
      <c r="B47" s="143"/>
      <c r="C47" s="227" t="s">
        <v>99</v>
      </c>
      <c r="D47" s="156" t="s">
        <v>142</v>
      </c>
      <c r="E47" s="166" t="s">
        <v>215</v>
      </c>
      <c r="F47" s="143" t="s">
        <v>79</v>
      </c>
      <c r="G47" s="144">
        <v>1</v>
      </c>
      <c r="H47" s="145"/>
      <c r="I47" s="145">
        <f t="shared" si="5"/>
        <v>0</v>
      </c>
      <c r="J47" s="146">
        <v>21</v>
      </c>
      <c r="K47" s="145">
        <f t="shared" si="4"/>
        <v>0</v>
      </c>
      <c r="L47" s="221"/>
      <c r="M47" s="221"/>
      <c r="N47" s="221"/>
      <c r="O47" s="221"/>
      <c r="P47" s="221"/>
      <c r="Q47" s="221"/>
      <c r="R47" s="221"/>
      <c r="S47" s="221"/>
      <c r="T47" s="221"/>
      <c r="U47" s="221"/>
    </row>
    <row r="48" spans="1:21" s="136" customFormat="1" ht="38.25" x14ac:dyDescent="0.2">
      <c r="A48" s="147">
        <v>31</v>
      </c>
      <c r="B48" s="143"/>
      <c r="C48" s="227" t="s">
        <v>99</v>
      </c>
      <c r="D48" s="156" t="s">
        <v>212</v>
      </c>
      <c r="E48" s="166" t="s">
        <v>213</v>
      </c>
      <c r="F48" s="143" t="s">
        <v>79</v>
      </c>
      <c r="G48" s="144">
        <v>1</v>
      </c>
      <c r="H48" s="145"/>
      <c r="I48" s="145">
        <f t="shared" si="5"/>
        <v>0</v>
      </c>
      <c r="J48" s="146">
        <v>21</v>
      </c>
      <c r="K48" s="145">
        <f t="shared" si="4"/>
        <v>0</v>
      </c>
      <c r="L48" s="221"/>
      <c r="M48" s="221"/>
      <c r="N48" s="221"/>
      <c r="O48" s="221"/>
      <c r="P48" s="221"/>
      <c r="Q48" s="221"/>
      <c r="R48" s="221"/>
      <c r="S48" s="221"/>
      <c r="T48" s="221"/>
      <c r="U48" s="221"/>
    </row>
    <row r="49" spans="1:21" s="136" customFormat="1" ht="25.5" x14ac:dyDescent="0.2">
      <c r="A49" s="147">
        <v>32</v>
      </c>
      <c r="B49" s="143"/>
      <c r="C49" s="227" t="s">
        <v>99</v>
      </c>
      <c r="D49" s="156" t="s">
        <v>142</v>
      </c>
      <c r="E49" s="166" t="s">
        <v>214</v>
      </c>
      <c r="F49" s="143" t="s">
        <v>79</v>
      </c>
      <c r="G49" s="144">
        <v>1</v>
      </c>
      <c r="H49" s="145"/>
      <c r="I49" s="145">
        <f t="shared" si="5"/>
        <v>0</v>
      </c>
      <c r="J49" s="146">
        <v>21</v>
      </c>
      <c r="K49" s="145">
        <f t="shared" si="4"/>
        <v>0</v>
      </c>
      <c r="L49" s="221"/>
      <c r="M49" s="221"/>
      <c r="N49" s="221"/>
      <c r="O49" s="221"/>
      <c r="P49" s="221"/>
      <c r="Q49" s="221"/>
      <c r="R49" s="221"/>
      <c r="S49" s="221"/>
      <c r="T49" s="221"/>
      <c r="U49" s="221"/>
    </row>
    <row r="50" spans="1:21" s="136" customFormat="1" ht="34.5" customHeight="1" x14ac:dyDescent="0.2">
      <c r="A50" s="147">
        <v>33</v>
      </c>
      <c r="B50" s="143"/>
      <c r="C50" s="185" t="s">
        <v>99</v>
      </c>
      <c r="D50" s="195" t="s">
        <v>115</v>
      </c>
      <c r="E50" s="166" t="s">
        <v>116</v>
      </c>
      <c r="F50" s="185" t="s">
        <v>79</v>
      </c>
      <c r="G50" s="186">
        <v>1</v>
      </c>
      <c r="H50" s="154"/>
      <c r="I50" s="154">
        <f>ROUND(G50*H50,2)</f>
        <v>0</v>
      </c>
      <c r="J50" s="190">
        <v>21</v>
      </c>
      <c r="K50" s="154">
        <f t="shared" si="4"/>
        <v>0</v>
      </c>
      <c r="L50" s="221"/>
      <c r="M50" s="221"/>
      <c r="N50" s="221"/>
      <c r="O50" s="221"/>
      <c r="P50" s="221"/>
      <c r="Q50" s="221"/>
      <c r="R50" s="221"/>
      <c r="S50" s="221"/>
      <c r="T50" s="221"/>
      <c r="U50" s="221"/>
    </row>
    <row r="51" spans="1:21" s="136" customFormat="1" ht="89.25" x14ac:dyDescent="0.2">
      <c r="A51" s="147">
        <v>34</v>
      </c>
      <c r="B51" s="143"/>
      <c r="C51" s="143" t="s">
        <v>99</v>
      </c>
      <c r="D51" s="212" t="s">
        <v>114</v>
      </c>
      <c r="E51" s="167" t="s">
        <v>210</v>
      </c>
      <c r="F51" s="143" t="s">
        <v>79</v>
      </c>
      <c r="G51" s="144">
        <v>1</v>
      </c>
      <c r="H51" s="145"/>
      <c r="I51" s="145">
        <f t="shared" si="5"/>
        <v>0</v>
      </c>
      <c r="J51" s="146">
        <v>21</v>
      </c>
      <c r="K51" s="145">
        <f t="shared" si="4"/>
        <v>0</v>
      </c>
      <c r="L51" s="237"/>
      <c r="M51" s="221"/>
      <c r="N51" s="221"/>
      <c r="O51" s="221"/>
      <c r="P51" s="221"/>
      <c r="Q51" s="221"/>
      <c r="R51" s="221"/>
      <c r="S51" s="221"/>
      <c r="T51" s="221"/>
      <c r="U51" s="221"/>
    </row>
    <row r="52" spans="1:21" s="151" customFormat="1" x14ac:dyDescent="0.2">
      <c r="A52" s="220"/>
      <c r="B52" s="203"/>
      <c r="C52" s="203"/>
      <c r="D52" s="215"/>
      <c r="E52" s="168" t="s">
        <v>98</v>
      </c>
      <c r="F52" s="203"/>
      <c r="G52" s="220"/>
      <c r="H52" s="220"/>
      <c r="I52" s="152">
        <f>I14</f>
        <v>0</v>
      </c>
      <c r="J52" s="220"/>
      <c r="K52" s="220"/>
      <c r="L52" s="220"/>
      <c r="M52" s="220"/>
      <c r="N52" s="220"/>
      <c r="O52" s="220"/>
      <c r="P52" s="220"/>
      <c r="Q52" s="220"/>
      <c r="R52" s="220"/>
      <c r="S52" s="220"/>
      <c r="T52" s="220"/>
      <c r="U52" s="220"/>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76" fitToHeight="999"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83"/>
  <sheetViews>
    <sheetView showGridLines="0" topLeftCell="A76" zoomScaleNormal="100" workbookViewId="0">
      <selection activeCell="L23" sqref="L23"/>
    </sheetView>
  </sheetViews>
  <sheetFormatPr defaultColWidth="9.140625" defaultRowHeight="12.75" x14ac:dyDescent="0.2"/>
  <cols>
    <col min="1" max="1" width="5.5703125" style="201" customWidth="1"/>
    <col min="2" max="2" width="4.42578125" style="204" customWidth="1"/>
    <col min="3" max="3" width="6" style="204" customWidth="1"/>
    <col min="4" max="4" width="12.7109375" style="216" customWidth="1"/>
    <col min="5" max="5" width="94.28515625" style="169" customWidth="1"/>
    <col min="6" max="6" width="7.7109375" style="204" customWidth="1"/>
    <col min="7" max="7" width="9.85546875" style="201" customWidth="1"/>
    <col min="8" max="8" width="13.140625" style="201" customWidth="1"/>
    <col min="9" max="9" width="15.5703125" style="201" customWidth="1"/>
    <col min="10" max="10" width="6.7109375" style="201" customWidth="1"/>
    <col min="11" max="11" width="15.5703125" style="201" customWidth="1"/>
    <col min="12" max="12" width="12.85546875" style="201" customWidth="1"/>
    <col min="13" max="13" width="12.28515625" style="201" customWidth="1"/>
    <col min="14" max="21" width="9.140625" style="201"/>
    <col min="22" max="16384" width="9.140625" style="83"/>
  </cols>
  <sheetData>
    <row r="1" spans="1:21" s="181" customFormat="1" ht="18" x14ac:dyDescent="0.2">
      <c r="A1" s="224" t="s">
        <v>100</v>
      </c>
      <c r="B1" s="225"/>
      <c r="C1" s="225"/>
      <c r="D1" s="207"/>
      <c r="E1" s="207"/>
      <c r="F1" s="225"/>
      <c r="G1" s="225"/>
      <c r="H1" s="225"/>
      <c r="I1" s="225"/>
      <c r="J1" s="225"/>
      <c r="K1" s="225"/>
    </row>
    <row r="2" spans="1:21" s="181" customFormat="1" x14ac:dyDescent="0.2">
      <c r="A2" s="226" t="s">
        <v>62</v>
      </c>
      <c r="B2" s="225"/>
      <c r="C2" s="137" t="s">
        <v>240</v>
      </c>
      <c r="D2" s="208"/>
      <c r="E2" s="208"/>
      <c r="F2" s="225"/>
      <c r="G2" s="225"/>
      <c r="H2" s="225"/>
      <c r="I2" s="225"/>
      <c r="J2" s="225"/>
      <c r="K2" s="225"/>
    </row>
    <row r="3" spans="1:21" s="181" customFormat="1" x14ac:dyDescent="0.2">
      <c r="A3" s="226" t="s">
        <v>63</v>
      </c>
      <c r="B3" s="225"/>
      <c r="C3" s="254" t="str">
        <f>'Krycí list'!E7</f>
        <v>Základní škola Velké Meziříčí, Sokolovská 470/13
Sokolovská 470/13, 594 01 Velké Meziříčí</v>
      </c>
      <c r="D3" s="253"/>
      <c r="E3" s="253"/>
      <c r="F3" s="225"/>
      <c r="G3" s="225"/>
      <c r="H3" s="225"/>
      <c r="I3" s="137"/>
      <c r="J3" s="225"/>
      <c r="K3" s="225"/>
    </row>
    <row r="4" spans="1:21" s="181" customFormat="1" x14ac:dyDescent="0.2">
      <c r="A4" s="226" t="s">
        <v>64</v>
      </c>
      <c r="B4" s="225"/>
      <c r="C4" s="137" t="str">
        <f>'Krycí list'!E9</f>
        <v>OCENĚNÝ SOUPIS PRACÍ A DODÁVEK A SLUŽEB</v>
      </c>
      <c r="D4" s="208"/>
      <c r="E4" s="208"/>
      <c r="F4" s="225"/>
      <c r="G4" s="225"/>
      <c r="H4" s="225"/>
      <c r="I4" s="137"/>
      <c r="J4" s="225"/>
      <c r="K4" s="225"/>
    </row>
    <row r="5" spans="1:21" s="181" customFormat="1" x14ac:dyDescent="0.2">
      <c r="A5" s="225" t="s">
        <v>72</v>
      </c>
      <c r="B5" s="225"/>
      <c r="C5" s="137" t="str">
        <f>'Krycí list'!P5</f>
        <v xml:space="preserve"> </v>
      </c>
      <c r="D5" s="208"/>
      <c r="E5" s="208"/>
      <c r="F5" s="225"/>
      <c r="G5" s="225"/>
      <c r="H5" s="225"/>
      <c r="I5" s="137"/>
      <c r="J5" s="225"/>
      <c r="K5" s="225"/>
    </row>
    <row r="6" spans="1:21" s="181" customFormat="1" x14ac:dyDescent="0.2">
      <c r="A6" s="225"/>
      <c r="B6" s="225"/>
      <c r="C6" s="137"/>
      <c r="D6" s="208"/>
      <c r="E6" s="208"/>
      <c r="F6" s="225"/>
      <c r="G6" s="225"/>
      <c r="H6" s="225"/>
      <c r="I6" s="137"/>
      <c r="J6" s="225"/>
      <c r="K6" s="225"/>
    </row>
    <row r="7" spans="1:21" s="181" customFormat="1" x14ac:dyDescent="0.2">
      <c r="A7" s="225" t="s">
        <v>66</v>
      </c>
      <c r="B7" s="225"/>
      <c r="C7" s="254" t="str">
        <f>'Krycí list'!E26</f>
        <v>Základní škola Velké Meziříčí, Sokolovská 470/13</v>
      </c>
      <c r="D7" s="253"/>
      <c r="E7" s="253"/>
      <c r="F7" s="225"/>
      <c r="G7" s="225"/>
      <c r="H7" s="225"/>
      <c r="I7" s="137"/>
      <c r="J7" s="225"/>
      <c r="K7" s="225"/>
    </row>
    <row r="8" spans="1:21" s="181" customFormat="1" x14ac:dyDescent="0.2">
      <c r="A8" s="225" t="s">
        <v>67</v>
      </c>
      <c r="B8" s="225"/>
      <c r="C8" s="254" t="str">
        <f>'Krycí list'!E28</f>
        <v xml:space="preserve"> </v>
      </c>
      <c r="D8" s="253"/>
      <c r="E8" s="208"/>
      <c r="F8" s="225"/>
      <c r="G8" s="225"/>
      <c r="H8" s="225"/>
      <c r="I8" s="137"/>
      <c r="J8" s="225"/>
      <c r="K8" s="225"/>
    </row>
    <row r="9" spans="1:21" s="181" customFormat="1" x14ac:dyDescent="0.2">
      <c r="A9" s="225" t="s">
        <v>68</v>
      </c>
      <c r="B9" s="225"/>
      <c r="C9" s="252" t="str">
        <f>'Krycí list'!O31</f>
        <v>10/2024</v>
      </c>
      <c r="D9" s="253"/>
      <c r="E9" s="208"/>
      <c r="F9" s="225"/>
      <c r="G9" s="225"/>
      <c r="H9" s="225"/>
      <c r="I9" s="137"/>
      <c r="J9" s="225"/>
      <c r="K9" s="225"/>
    </row>
    <row r="10" spans="1:21" s="181" customFormat="1" x14ac:dyDescent="0.2">
      <c r="A10" s="225"/>
      <c r="B10" s="225"/>
      <c r="C10" s="225"/>
      <c r="D10" s="207"/>
      <c r="E10" s="207"/>
      <c r="F10" s="225"/>
      <c r="G10" s="225"/>
      <c r="H10" s="225"/>
      <c r="I10" s="225"/>
      <c r="J10" s="225"/>
      <c r="K10" s="225"/>
    </row>
    <row r="11" spans="1:21" s="223" customFormat="1" ht="51" x14ac:dyDescent="0.2">
      <c r="A11" s="196" t="s">
        <v>73</v>
      </c>
      <c r="B11" s="138" t="s">
        <v>74</v>
      </c>
      <c r="C11" s="138" t="s">
        <v>75</v>
      </c>
      <c r="D11" s="138" t="s">
        <v>97</v>
      </c>
      <c r="E11" s="138" t="s">
        <v>93</v>
      </c>
      <c r="F11" s="138" t="s">
        <v>76</v>
      </c>
      <c r="G11" s="138" t="s">
        <v>77</v>
      </c>
      <c r="H11" s="138" t="s">
        <v>95</v>
      </c>
      <c r="I11" s="138" t="s">
        <v>96</v>
      </c>
      <c r="J11" s="138" t="s">
        <v>78</v>
      </c>
      <c r="K11" s="138" t="s">
        <v>94</v>
      </c>
      <c r="L11" s="233" t="s">
        <v>270</v>
      </c>
      <c r="M11" s="234" t="s">
        <v>271</v>
      </c>
    </row>
    <row r="12" spans="1:21" s="204" customFormat="1" x14ac:dyDescent="0.2">
      <c r="A12" s="197">
        <v>1</v>
      </c>
      <c r="B12" s="153">
        <v>2</v>
      </c>
      <c r="C12" s="153">
        <v>3</v>
      </c>
      <c r="D12" s="139">
        <v>4</v>
      </c>
      <c r="E12" s="139">
        <v>5</v>
      </c>
      <c r="F12" s="153">
        <v>6</v>
      </c>
      <c r="G12" s="153">
        <v>7</v>
      </c>
      <c r="H12" s="153">
        <v>8</v>
      </c>
      <c r="I12" s="153">
        <v>9</v>
      </c>
      <c r="J12" s="153">
        <v>10</v>
      </c>
      <c r="K12" s="153">
        <v>11</v>
      </c>
      <c r="L12" s="235">
        <v>12</v>
      </c>
      <c r="M12" s="236">
        <v>13</v>
      </c>
    </row>
    <row r="13" spans="1:21" x14ac:dyDescent="0.2">
      <c r="A13" s="200"/>
      <c r="B13" s="202"/>
      <c r="C13" s="202"/>
      <c r="D13" s="209"/>
      <c r="E13" s="164"/>
      <c r="F13" s="202"/>
      <c r="G13" s="200"/>
      <c r="H13" s="200"/>
      <c r="I13" s="200"/>
      <c r="J13" s="200"/>
      <c r="K13" s="200"/>
    </row>
    <row r="14" spans="1:21" s="140" customFormat="1" x14ac:dyDescent="0.2">
      <c r="A14" s="198"/>
      <c r="B14" s="148"/>
      <c r="C14" s="205"/>
      <c r="D14" s="210" t="s">
        <v>84</v>
      </c>
      <c r="E14" s="165" t="s">
        <v>243</v>
      </c>
      <c r="F14" s="205"/>
      <c r="G14" s="218"/>
      <c r="H14" s="218"/>
      <c r="I14" s="149">
        <f>I15+I25+I61+I71+I55</f>
        <v>0</v>
      </c>
      <c r="J14" s="218"/>
      <c r="K14" s="145"/>
      <c r="L14" s="218"/>
      <c r="M14" s="218"/>
      <c r="N14" s="218"/>
      <c r="O14" s="218"/>
      <c r="P14" s="218"/>
      <c r="Q14" s="218"/>
      <c r="R14" s="218"/>
      <c r="S14" s="218"/>
      <c r="T14" s="218"/>
      <c r="U14" s="218"/>
    </row>
    <row r="15" spans="1:21" s="136" customFormat="1" x14ac:dyDescent="0.2">
      <c r="A15" s="147"/>
      <c r="B15" s="141"/>
      <c r="C15" s="206"/>
      <c r="D15" s="211"/>
      <c r="E15" s="163" t="s">
        <v>112</v>
      </c>
      <c r="F15" s="206"/>
      <c r="G15" s="219"/>
      <c r="H15" s="219"/>
      <c r="I15" s="142">
        <f>SUM(I16:I24)</f>
        <v>0</v>
      </c>
      <c r="J15" s="146"/>
      <c r="K15" s="145"/>
      <c r="L15" s="221"/>
      <c r="M15" s="221"/>
      <c r="N15" s="221"/>
      <c r="O15" s="221"/>
      <c r="P15" s="221"/>
      <c r="Q15" s="221"/>
      <c r="R15" s="221"/>
      <c r="S15" s="221"/>
      <c r="T15" s="221"/>
      <c r="U15" s="221"/>
    </row>
    <row r="16" spans="1:21" s="136" customFormat="1" ht="63.75" x14ac:dyDescent="0.2">
      <c r="A16" s="147">
        <v>1</v>
      </c>
      <c r="B16" s="143"/>
      <c r="C16" s="143" t="s">
        <v>99</v>
      </c>
      <c r="D16" s="212" t="s">
        <v>113</v>
      </c>
      <c r="E16" s="167" t="s">
        <v>246</v>
      </c>
      <c r="F16" s="143" t="s">
        <v>79</v>
      </c>
      <c r="G16" s="144">
        <v>1</v>
      </c>
      <c r="H16" s="145"/>
      <c r="I16" s="145">
        <f t="shared" ref="I16:I24" si="0">ROUND(G16*H16,2)</f>
        <v>0</v>
      </c>
      <c r="J16" s="146">
        <v>21</v>
      </c>
      <c r="K16" s="145">
        <f t="shared" ref="K16:K24" si="1">I16+((I16/100)*J16)</f>
        <v>0</v>
      </c>
      <c r="L16" s="237"/>
      <c r="M16" s="221"/>
      <c r="N16" s="221"/>
      <c r="O16" s="221"/>
      <c r="P16" s="221"/>
      <c r="Q16" s="221"/>
      <c r="R16" s="221"/>
      <c r="S16" s="221"/>
      <c r="T16" s="221"/>
      <c r="U16" s="221"/>
    </row>
    <row r="17" spans="1:21" s="136" customFormat="1" ht="89.25" x14ac:dyDescent="0.2">
      <c r="A17" s="147">
        <v>2</v>
      </c>
      <c r="B17" s="143"/>
      <c r="C17" s="143" t="s">
        <v>99</v>
      </c>
      <c r="D17" s="212" t="s">
        <v>114</v>
      </c>
      <c r="E17" s="166" t="s">
        <v>210</v>
      </c>
      <c r="F17" s="143" t="s">
        <v>79</v>
      </c>
      <c r="G17" s="144">
        <f>G16</f>
        <v>1</v>
      </c>
      <c r="H17" s="145"/>
      <c r="I17" s="145">
        <f t="shared" si="0"/>
        <v>0</v>
      </c>
      <c r="J17" s="146">
        <v>21</v>
      </c>
      <c r="K17" s="145">
        <f t="shared" si="1"/>
        <v>0</v>
      </c>
      <c r="L17" s="221"/>
      <c r="M17" s="221"/>
      <c r="N17" s="221"/>
      <c r="O17" s="221"/>
      <c r="P17" s="221"/>
      <c r="Q17" s="221"/>
      <c r="R17" s="221"/>
      <c r="S17" s="221"/>
      <c r="T17" s="221"/>
      <c r="U17" s="221"/>
    </row>
    <row r="18" spans="1:21" s="136" customFormat="1" ht="51" x14ac:dyDescent="0.2">
      <c r="A18" s="147">
        <v>3</v>
      </c>
      <c r="B18" s="143"/>
      <c r="C18" s="143" t="s">
        <v>99</v>
      </c>
      <c r="D18" s="212" t="s">
        <v>237</v>
      </c>
      <c r="E18" s="166" t="s">
        <v>247</v>
      </c>
      <c r="F18" s="143" t="s">
        <v>79</v>
      </c>
      <c r="G18" s="144">
        <v>1</v>
      </c>
      <c r="H18" s="145"/>
      <c r="I18" s="145">
        <f t="shared" si="0"/>
        <v>0</v>
      </c>
      <c r="J18" s="146">
        <v>21</v>
      </c>
      <c r="K18" s="145">
        <f t="shared" si="1"/>
        <v>0</v>
      </c>
      <c r="L18" s="221"/>
      <c r="M18" s="221"/>
      <c r="N18" s="221"/>
      <c r="O18" s="221"/>
      <c r="P18" s="221"/>
      <c r="Q18" s="221"/>
      <c r="R18" s="221"/>
      <c r="S18" s="221"/>
      <c r="T18" s="221"/>
      <c r="U18" s="221"/>
    </row>
    <row r="19" spans="1:21" s="155" customFormat="1" x14ac:dyDescent="0.2">
      <c r="A19" s="193">
        <v>4</v>
      </c>
      <c r="B19" s="185"/>
      <c r="C19" s="143" t="s">
        <v>99</v>
      </c>
      <c r="D19" s="156" t="s">
        <v>142</v>
      </c>
      <c r="E19" s="166" t="s">
        <v>211</v>
      </c>
      <c r="F19" s="185" t="s">
        <v>79</v>
      </c>
      <c r="G19" s="186">
        <v>1</v>
      </c>
      <c r="H19" s="145"/>
      <c r="I19" s="145">
        <f t="shared" si="0"/>
        <v>0</v>
      </c>
      <c r="J19" s="146">
        <v>21</v>
      </c>
      <c r="K19" s="145">
        <f t="shared" si="1"/>
        <v>0</v>
      </c>
      <c r="L19" s="222"/>
      <c r="M19" s="222"/>
      <c r="N19" s="222"/>
      <c r="O19" s="222"/>
      <c r="P19" s="222"/>
      <c r="Q19" s="222"/>
      <c r="R19" s="222"/>
      <c r="S19" s="222"/>
      <c r="T19" s="222"/>
      <c r="U19" s="222"/>
    </row>
    <row r="20" spans="1:21" s="155" customFormat="1" ht="38.25" x14ac:dyDescent="0.2">
      <c r="A20" s="193">
        <v>5</v>
      </c>
      <c r="B20" s="185"/>
      <c r="C20" s="143" t="s">
        <v>99</v>
      </c>
      <c r="D20" s="156" t="s">
        <v>212</v>
      </c>
      <c r="E20" s="166" t="s">
        <v>213</v>
      </c>
      <c r="F20" s="185" t="s">
        <v>79</v>
      </c>
      <c r="G20" s="186">
        <v>1</v>
      </c>
      <c r="H20" s="145"/>
      <c r="I20" s="145">
        <f t="shared" si="0"/>
        <v>0</v>
      </c>
      <c r="J20" s="146">
        <v>21</v>
      </c>
      <c r="K20" s="145">
        <f t="shared" si="1"/>
        <v>0</v>
      </c>
      <c r="L20" s="222"/>
      <c r="M20" s="222"/>
      <c r="N20" s="222"/>
      <c r="O20" s="222"/>
      <c r="P20" s="222"/>
      <c r="Q20" s="222"/>
      <c r="R20" s="222"/>
      <c r="S20" s="222"/>
      <c r="T20" s="222"/>
      <c r="U20" s="222"/>
    </row>
    <row r="21" spans="1:21" s="155" customFormat="1" ht="25.5" x14ac:dyDescent="0.2">
      <c r="A21" s="193">
        <v>6</v>
      </c>
      <c r="B21" s="185"/>
      <c r="C21" s="143" t="s">
        <v>99</v>
      </c>
      <c r="D21" s="156" t="s">
        <v>142</v>
      </c>
      <c r="E21" s="166" t="s">
        <v>214</v>
      </c>
      <c r="F21" s="185" t="s">
        <v>79</v>
      </c>
      <c r="G21" s="186">
        <v>1</v>
      </c>
      <c r="H21" s="145"/>
      <c r="I21" s="145">
        <f t="shared" si="0"/>
        <v>0</v>
      </c>
      <c r="J21" s="146">
        <v>21</v>
      </c>
      <c r="K21" s="145">
        <f t="shared" si="1"/>
        <v>0</v>
      </c>
      <c r="L21" s="222"/>
      <c r="M21" s="222"/>
      <c r="N21" s="222"/>
      <c r="O21" s="222"/>
      <c r="P21" s="222"/>
      <c r="Q21" s="222"/>
      <c r="R21" s="222"/>
      <c r="S21" s="222"/>
      <c r="T21" s="222"/>
      <c r="U21" s="222"/>
    </row>
    <row r="22" spans="1:21" s="136" customFormat="1" ht="25.5" x14ac:dyDescent="0.2">
      <c r="A22" s="147">
        <v>7</v>
      </c>
      <c r="B22" s="143"/>
      <c r="C22" s="143" t="s">
        <v>99</v>
      </c>
      <c r="D22" s="195" t="s">
        <v>115</v>
      </c>
      <c r="E22" s="166" t="s">
        <v>116</v>
      </c>
      <c r="F22" s="143" t="s">
        <v>79</v>
      </c>
      <c r="G22" s="186">
        <v>1</v>
      </c>
      <c r="H22" s="145"/>
      <c r="I22" s="145">
        <f t="shared" si="0"/>
        <v>0</v>
      </c>
      <c r="J22" s="146">
        <v>21</v>
      </c>
      <c r="K22" s="145">
        <f t="shared" si="1"/>
        <v>0</v>
      </c>
      <c r="L22" s="221"/>
      <c r="M22" s="221"/>
      <c r="N22" s="221"/>
      <c r="O22" s="221"/>
      <c r="P22" s="221"/>
      <c r="Q22" s="221"/>
      <c r="R22" s="221"/>
      <c r="S22" s="221"/>
      <c r="T22" s="221"/>
      <c r="U22" s="221"/>
    </row>
    <row r="23" spans="1:21" s="136" customFormat="1" ht="63.75" x14ac:dyDescent="0.2">
      <c r="A23" s="147">
        <v>8</v>
      </c>
      <c r="B23" s="143"/>
      <c r="C23" s="143" t="s">
        <v>99</v>
      </c>
      <c r="D23" s="212" t="s">
        <v>117</v>
      </c>
      <c r="E23" s="167" t="s">
        <v>248</v>
      </c>
      <c r="F23" s="143" t="s">
        <v>79</v>
      </c>
      <c r="G23" s="144">
        <v>1</v>
      </c>
      <c r="H23" s="145"/>
      <c r="I23" s="145">
        <f t="shared" si="0"/>
        <v>0</v>
      </c>
      <c r="J23" s="146">
        <v>21</v>
      </c>
      <c r="K23" s="145">
        <f t="shared" si="1"/>
        <v>0</v>
      </c>
      <c r="L23" s="255"/>
      <c r="M23" s="221"/>
      <c r="N23" s="221"/>
      <c r="O23" s="221"/>
      <c r="P23" s="221"/>
      <c r="Q23" s="221"/>
      <c r="R23" s="221"/>
      <c r="S23" s="221"/>
      <c r="T23" s="221"/>
      <c r="U23" s="221"/>
    </row>
    <row r="24" spans="1:21" s="136" customFormat="1" ht="51" x14ac:dyDescent="0.2">
      <c r="A24" s="147">
        <v>9</v>
      </c>
      <c r="B24" s="143"/>
      <c r="C24" s="143" t="s">
        <v>99</v>
      </c>
      <c r="D24" s="212" t="s">
        <v>118</v>
      </c>
      <c r="E24" s="166" t="s">
        <v>119</v>
      </c>
      <c r="F24" s="143" t="s">
        <v>79</v>
      </c>
      <c r="G24" s="144">
        <v>1</v>
      </c>
      <c r="H24" s="145"/>
      <c r="I24" s="145">
        <f t="shared" si="0"/>
        <v>0</v>
      </c>
      <c r="J24" s="146">
        <v>21</v>
      </c>
      <c r="K24" s="145">
        <f t="shared" si="1"/>
        <v>0</v>
      </c>
      <c r="L24" s="237"/>
      <c r="M24" s="221"/>
      <c r="N24" s="221"/>
      <c r="O24" s="221"/>
      <c r="P24" s="221"/>
      <c r="Q24" s="221"/>
      <c r="R24" s="221"/>
      <c r="S24" s="221"/>
      <c r="T24" s="221"/>
      <c r="U24" s="221"/>
    </row>
    <row r="25" spans="1:21" s="136" customFormat="1" x14ac:dyDescent="0.2">
      <c r="A25" s="147"/>
      <c r="B25" s="143"/>
      <c r="C25" s="141"/>
      <c r="D25" s="213"/>
      <c r="E25" s="163" t="s">
        <v>120</v>
      </c>
      <c r="F25" s="217"/>
      <c r="G25" s="219"/>
      <c r="H25" s="219"/>
      <c r="I25" s="142">
        <f>SUM(I26:I54)</f>
        <v>0</v>
      </c>
      <c r="J25" s="146"/>
      <c r="K25" s="145"/>
      <c r="L25" s="221"/>
      <c r="M25" s="221"/>
      <c r="N25" s="221"/>
      <c r="O25" s="221"/>
      <c r="P25" s="221"/>
      <c r="Q25" s="221"/>
      <c r="R25" s="221"/>
      <c r="S25" s="221"/>
      <c r="T25" s="221"/>
      <c r="U25" s="221"/>
    </row>
    <row r="26" spans="1:21" s="136" customFormat="1" ht="89.25" x14ac:dyDescent="0.2">
      <c r="A26" s="147">
        <v>10</v>
      </c>
      <c r="B26" s="143"/>
      <c r="C26" s="143" t="s">
        <v>99</v>
      </c>
      <c r="D26" s="212" t="s">
        <v>121</v>
      </c>
      <c r="E26" s="166" t="s">
        <v>216</v>
      </c>
      <c r="F26" s="143" t="s">
        <v>79</v>
      </c>
      <c r="G26" s="144">
        <v>21</v>
      </c>
      <c r="H26" s="145"/>
      <c r="I26" s="150">
        <f t="shared" ref="I26:I54" si="2">ROUND(G26*H26,2)</f>
        <v>0</v>
      </c>
      <c r="J26" s="146">
        <v>21</v>
      </c>
      <c r="K26" s="145">
        <f t="shared" ref="K26:K54" si="3">I26+((I26/100)*J26)</f>
        <v>0</v>
      </c>
      <c r="L26" s="237"/>
      <c r="M26" s="221"/>
      <c r="N26" s="221"/>
      <c r="O26" s="221"/>
      <c r="P26" s="221"/>
      <c r="Q26" s="221"/>
      <c r="R26" s="221"/>
      <c r="S26" s="221"/>
      <c r="T26" s="221"/>
      <c r="U26" s="221"/>
    </row>
    <row r="27" spans="1:21" s="136" customFormat="1" ht="114.75" x14ac:dyDescent="0.2">
      <c r="A27" s="147">
        <v>11</v>
      </c>
      <c r="B27" s="143"/>
      <c r="C27" s="143" t="s">
        <v>99</v>
      </c>
      <c r="D27" s="212" t="s">
        <v>122</v>
      </c>
      <c r="E27" s="166" t="s">
        <v>217</v>
      </c>
      <c r="F27" s="143" t="s">
        <v>79</v>
      </c>
      <c r="G27" s="144">
        <f>G26</f>
        <v>21</v>
      </c>
      <c r="H27" s="145"/>
      <c r="I27" s="150">
        <f t="shared" si="2"/>
        <v>0</v>
      </c>
      <c r="J27" s="146">
        <v>21</v>
      </c>
      <c r="K27" s="145">
        <f t="shared" si="3"/>
        <v>0</v>
      </c>
      <c r="L27" s="237"/>
      <c r="M27" s="221"/>
      <c r="N27" s="221"/>
      <c r="O27" s="221"/>
      <c r="P27" s="221"/>
      <c r="Q27" s="221"/>
      <c r="R27" s="221"/>
      <c r="S27" s="221"/>
      <c r="T27" s="221"/>
      <c r="U27" s="221"/>
    </row>
    <row r="28" spans="1:21" s="136" customFormat="1" ht="38.25" x14ac:dyDescent="0.2">
      <c r="A28" s="147">
        <v>12</v>
      </c>
      <c r="B28" s="143"/>
      <c r="C28" s="143" t="s">
        <v>99</v>
      </c>
      <c r="D28" s="212" t="s">
        <v>123</v>
      </c>
      <c r="E28" s="166" t="s">
        <v>218</v>
      </c>
      <c r="F28" s="143" t="s">
        <v>79</v>
      </c>
      <c r="G28" s="144">
        <v>4</v>
      </c>
      <c r="H28" s="145"/>
      <c r="I28" s="150">
        <f t="shared" si="2"/>
        <v>0</v>
      </c>
      <c r="J28" s="146">
        <v>21</v>
      </c>
      <c r="K28" s="145">
        <f t="shared" si="3"/>
        <v>0</v>
      </c>
      <c r="L28" s="221"/>
      <c r="M28" s="221"/>
      <c r="N28" s="221"/>
      <c r="O28" s="221"/>
      <c r="P28" s="221"/>
      <c r="Q28" s="221"/>
      <c r="R28" s="221"/>
      <c r="S28" s="221"/>
      <c r="T28" s="221"/>
      <c r="U28" s="221"/>
    </row>
    <row r="29" spans="1:21" s="136" customFormat="1" ht="38.25" x14ac:dyDescent="0.2">
      <c r="A29" s="147">
        <v>13</v>
      </c>
      <c r="B29" s="143"/>
      <c r="C29" s="143" t="s">
        <v>99</v>
      </c>
      <c r="D29" s="212" t="s">
        <v>124</v>
      </c>
      <c r="E29" s="167" t="s">
        <v>125</v>
      </c>
      <c r="F29" s="143" t="s">
        <v>79</v>
      </c>
      <c r="G29" s="144">
        <v>1</v>
      </c>
      <c r="H29" s="145"/>
      <c r="I29" s="150">
        <f t="shared" si="2"/>
        <v>0</v>
      </c>
      <c r="J29" s="146">
        <v>21</v>
      </c>
      <c r="K29" s="145">
        <f t="shared" si="3"/>
        <v>0</v>
      </c>
      <c r="L29" s="221"/>
      <c r="M29" s="221"/>
      <c r="N29" s="221"/>
      <c r="O29" s="221"/>
      <c r="P29" s="221"/>
      <c r="Q29" s="221"/>
      <c r="R29" s="221"/>
      <c r="S29" s="221"/>
      <c r="T29" s="221"/>
      <c r="U29" s="221"/>
    </row>
    <row r="30" spans="1:21" s="136" customFormat="1" ht="76.5" x14ac:dyDescent="0.2">
      <c r="A30" s="147">
        <v>14</v>
      </c>
      <c r="B30" s="143"/>
      <c r="C30" s="143" t="s">
        <v>99</v>
      </c>
      <c r="D30" s="212" t="s">
        <v>126</v>
      </c>
      <c r="E30" s="167" t="s">
        <v>127</v>
      </c>
      <c r="F30" s="143" t="s">
        <v>79</v>
      </c>
      <c r="G30" s="144">
        <v>1</v>
      </c>
      <c r="H30" s="145"/>
      <c r="I30" s="150">
        <f t="shared" si="2"/>
        <v>0</v>
      </c>
      <c r="J30" s="146">
        <v>21</v>
      </c>
      <c r="K30" s="145">
        <f t="shared" si="3"/>
        <v>0</v>
      </c>
      <c r="L30" s="237"/>
      <c r="M30" s="221"/>
      <c r="N30" s="221"/>
      <c r="O30" s="221"/>
      <c r="P30" s="221"/>
      <c r="Q30" s="221"/>
      <c r="R30" s="221"/>
      <c r="S30" s="221"/>
      <c r="T30" s="221"/>
      <c r="U30" s="221"/>
    </row>
    <row r="31" spans="1:21" s="136" customFormat="1" ht="76.5" x14ac:dyDescent="0.2">
      <c r="A31" s="147">
        <v>15</v>
      </c>
      <c r="B31" s="143"/>
      <c r="C31" s="143" t="s">
        <v>99</v>
      </c>
      <c r="D31" s="212" t="s">
        <v>128</v>
      </c>
      <c r="E31" s="166" t="s">
        <v>129</v>
      </c>
      <c r="F31" s="143" t="s">
        <v>79</v>
      </c>
      <c r="G31" s="144">
        <f>G26</f>
        <v>21</v>
      </c>
      <c r="H31" s="145"/>
      <c r="I31" s="150">
        <f t="shared" si="2"/>
        <v>0</v>
      </c>
      <c r="J31" s="146">
        <v>21</v>
      </c>
      <c r="K31" s="145">
        <f t="shared" si="3"/>
        <v>0</v>
      </c>
      <c r="L31" s="221"/>
      <c r="M31" s="221"/>
      <c r="N31" s="221"/>
      <c r="O31" s="221"/>
      <c r="P31" s="221"/>
      <c r="Q31" s="221"/>
      <c r="R31" s="221"/>
      <c r="S31" s="221"/>
      <c r="T31" s="221"/>
      <c r="U31" s="221"/>
    </row>
    <row r="32" spans="1:21" s="136" customFormat="1" ht="76.5" x14ac:dyDescent="0.2">
      <c r="A32" s="147">
        <v>16</v>
      </c>
      <c r="B32" s="143"/>
      <c r="C32" s="143" t="s">
        <v>99</v>
      </c>
      <c r="D32" s="212" t="s">
        <v>130</v>
      </c>
      <c r="E32" s="167" t="s">
        <v>131</v>
      </c>
      <c r="F32" s="143" t="s">
        <v>79</v>
      </c>
      <c r="G32" s="144">
        <f>G26+1</f>
        <v>22</v>
      </c>
      <c r="H32" s="145"/>
      <c r="I32" s="150">
        <f t="shared" si="2"/>
        <v>0</v>
      </c>
      <c r="J32" s="146">
        <v>21</v>
      </c>
      <c r="K32" s="145">
        <f t="shared" si="3"/>
        <v>0</v>
      </c>
      <c r="L32" s="221"/>
      <c r="M32" s="221"/>
      <c r="N32" s="221"/>
      <c r="O32" s="221"/>
      <c r="P32" s="221"/>
      <c r="Q32" s="221"/>
      <c r="R32" s="221"/>
      <c r="S32" s="221"/>
      <c r="T32" s="221"/>
      <c r="U32" s="221"/>
    </row>
    <row r="33" spans="1:21" s="136" customFormat="1" ht="63.75" x14ac:dyDescent="0.2">
      <c r="A33" s="147">
        <v>17</v>
      </c>
      <c r="B33" s="143"/>
      <c r="C33" s="185" t="s">
        <v>99</v>
      </c>
      <c r="D33" s="214" t="s">
        <v>132</v>
      </c>
      <c r="E33" s="167" t="s">
        <v>249</v>
      </c>
      <c r="F33" s="185" t="s">
        <v>79</v>
      </c>
      <c r="G33" s="186">
        <f>G32*2</f>
        <v>44</v>
      </c>
      <c r="H33" s="154"/>
      <c r="I33" s="145">
        <f t="shared" si="2"/>
        <v>0</v>
      </c>
      <c r="J33" s="146">
        <v>21</v>
      </c>
      <c r="K33" s="145">
        <f t="shared" si="3"/>
        <v>0</v>
      </c>
      <c r="L33" s="221"/>
      <c r="M33" s="221"/>
      <c r="N33" s="221"/>
      <c r="O33" s="221"/>
      <c r="P33" s="221"/>
      <c r="Q33" s="221"/>
      <c r="R33" s="221"/>
      <c r="S33" s="221"/>
      <c r="T33" s="221"/>
      <c r="U33" s="221"/>
    </row>
    <row r="34" spans="1:21" s="136" customFormat="1" ht="63.75" x14ac:dyDescent="0.2">
      <c r="A34" s="147">
        <v>18</v>
      </c>
      <c r="B34" s="143"/>
      <c r="C34" s="143" t="s">
        <v>99</v>
      </c>
      <c r="D34" s="212" t="s">
        <v>238</v>
      </c>
      <c r="E34" s="167" t="s">
        <v>239</v>
      </c>
      <c r="F34" s="143" t="s">
        <v>79</v>
      </c>
      <c r="G34" s="144">
        <f>G26</f>
        <v>21</v>
      </c>
      <c r="H34" s="145"/>
      <c r="I34" s="150">
        <f t="shared" si="2"/>
        <v>0</v>
      </c>
      <c r="J34" s="146">
        <v>21</v>
      </c>
      <c r="K34" s="145">
        <f t="shared" si="3"/>
        <v>0</v>
      </c>
      <c r="L34" s="221"/>
      <c r="M34" s="221"/>
      <c r="N34" s="221"/>
      <c r="O34" s="221"/>
      <c r="P34" s="221"/>
      <c r="Q34" s="221"/>
      <c r="R34" s="221"/>
      <c r="S34" s="221"/>
      <c r="T34" s="221"/>
      <c r="U34" s="221"/>
    </row>
    <row r="35" spans="1:21" s="136" customFormat="1" ht="38.25" x14ac:dyDescent="0.2">
      <c r="A35" s="147">
        <v>19</v>
      </c>
      <c r="B35" s="143"/>
      <c r="C35" s="143" t="s">
        <v>99</v>
      </c>
      <c r="D35" s="212" t="s">
        <v>133</v>
      </c>
      <c r="E35" s="167" t="s">
        <v>134</v>
      </c>
      <c r="F35" s="143" t="s">
        <v>79</v>
      </c>
      <c r="G35" s="144">
        <v>1</v>
      </c>
      <c r="H35" s="145"/>
      <c r="I35" s="150">
        <f t="shared" si="2"/>
        <v>0</v>
      </c>
      <c r="J35" s="146">
        <v>21</v>
      </c>
      <c r="K35" s="145">
        <f t="shared" si="3"/>
        <v>0</v>
      </c>
      <c r="L35" s="221"/>
      <c r="M35" s="221"/>
      <c r="N35" s="221"/>
      <c r="O35" s="221"/>
      <c r="P35" s="221"/>
      <c r="Q35" s="221"/>
      <c r="R35" s="221"/>
      <c r="S35" s="221"/>
      <c r="T35" s="221"/>
      <c r="U35" s="221"/>
    </row>
    <row r="36" spans="1:21" s="136" customFormat="1" ht="102" x14ac:dyDescent="0.2">
      <c r="A36" s="147">
        <v>20</v>
      </c>
      <c r="B36" s="143"/>
      <c r="C36" s="143" t="s">
        <v>99</v>
      </c>
      <c r="D36" s="212" t="s">
        <v>135</v>
      </c>
      <c r="E36" s="166" t="s">
        <v>245</v>
      </c>
      <c r="F36" s="143" t="s">
        <v>79</v>
      </c>
      <c r="G36" s="144">
        <v>1</v>
      </c>
      <c r="H36" s="145"/>
      <c r="I36" s="150">
        <f t="shared" si="2"/>
        <v>0</v>
      </c>
      <c r="J36" s="146">
        <v>21</v>
      </c>
      <c r="K36" s="145">
        <f t="shared" si="3"/>
        <v>0</v>
      </c>
      <c r="L36" s="237"/>
      <c r="M36" s="237"/>
      <c r="N36" s="221"/>
      <c r="O36" s="221"/>
      <c r="P36" s="221"/>
      <c r="Q36" s="221"/>
      <c r="R36" s="221"/>
      <c r="S36" s="221"/>
      <c r="T36" s="221"/>
      <c r="U36" s="221"/>
    </row>
    <row r="37" spans="1:21" s="136" customFormat="1" ht="51" x14ac:dyDescent="0.2">
      <c r="A37" s="147">
        <v>21</v>
      </c>
      <c r="B37" s="143"/>
      <c r="C37" s="143" t="s">
        <v>99</v>
      </c>
      <c r="D37" s="212" t="s">
        <v>136</v>
      </c>
      <c r="E37" s="167" t="s">
        <v>260</v>
      </c>
      <c r="F37" s="143" t="s">
        <v>79</v>
      </c>
      <c r="G37" s="144">
        <f>G36+G45</f>
        <v>22</v>
      </c>
      <c r="H37" s="145"/>
      <c r="I37" s="145">
        <f t="shared" si="2"/>
        <v>0</v>
      </c>
      <c r="J37" s="146">
        <v>21</v>
      </c>
      <c r="K37" s="145">
        <f t="shared" si="3"/>
        <v>0</v>
      </c>
      <c r="L37" s="221"/>
      <c r="M37" s="221"/>
      <c r="N37" s="221"/>
      <c r="O37" s="221"/>
      <c r="P37" s="221"/>
      <c r="Q37" s="221"/>
      <c r="R37" s="221"/>
      <c r="S37" s="221"/>
      <c r="T37" s="221"/>
      <c r="U37" s="221"/>
    </row>
    <row r="38" spans="1:21" s="136" customFormat="1" ht="76.5" x14ac:dyDescent="0.2">
      <c r="A38" s="147">
        <v>22</v>
      </c>
      <c r="B38" s="143"/>
      <c r="C38" s="143" t="s">
        <v>99</v>
      </c>
      <c r="D38" s="212" t="s">
        <v>137</v>
      </c>
      <c r="E38" s="167" t="s">
        <v>253</v>
      </c>
      <c r="F38" s="143" t="s">
        <v>79</v>
      </c>
      <c r="G38" s="144">
        <f>G37</f>
        <v>22</v>
      </c>
      <c r="H38" s="145"/>
      <c r="I38" s="145">
        <f t="shared" si="2"/>
        <v>0</v>
      </c>
      <c r="J38" s="146">
        <v>21</v>
      </c>
      <c r="K38" s="145">
        <f t="shared" si="3"/>
        <v>0</v>
      </c>
      <c r="L38" s="221"/>
      <c r="M38" s="221"/>
      <c r="N38" s="221"/>
      <c r="O38" s="221"/>
      <c r="P38" s="221"/>
      <c r="Q38" s="221"/>
      <c r="R38" s="221"/>
      <c r="S38" s="221"/>
      <c r="T38" s="221"/>
      <c r="U38" s="221"/>
    </row>
    <row r="39" spans="1:21" s="136" customFormat="1" ht="38.25" x14ac:dyDescent="0.2">
      <c r="A39" s="147">
        <v>23</v>
      </c>
      <c r="B39" s="143"/>
      <c r="C39" s="143" t="s">
        <v>99</v>
      </c>
      <c r="D39" s="156" t="s">
        <v>138</v>
      </c>
      <c r="E39" s="167" t="s">
        <v>254</v>
      </c>
      <c r="F39" s="143" t="s">
        <v>79</v>
      </c>
      <c r="G39" s="144">
        <f>G26+1</f>
        <v>22</v>
      </c>
      <c r="H39" s="154"/>
      <c r="I39" s="150">
        <f t="shared" si="2"/>
        <v>0</v>
      </c>
      <c r="J39" s="146">
        <v>21</v>
      </c>
      <c r="K39" s="145">
        <f t="shared" si="3"/>
        <v>0</v>
      </c>
      <c r="L39" s="221"/>
      <c r="M39" s="221"/>
      <c r="N39" s="221"/>
      <c r="O39" s="221"/>
      <c r="P39" s="221"/>
      <c r="Q39" s="221"/>
      <c r="R39" s="221"/>
      <c r="S39" s="221"/>
      <c r="T39" s="221"/>
      <c r="U39" s="221"/>
    </row>
    <row r="40" spans="1:21" s="136" customFormat="1" ht="63.75" x14ac:dyDescent="0.2">
      <c r="A40" s="147">
        <v>24</v>
      </c>
      <c r="B40" s="143"/>
      <c r="C40" s="143" t="s">
        <v>99</v>
      </c>
      <c r="D40" s="212" t="s">
        <v>139</v>
      </c>
      <c r="E40" s="166" t="s">
        <v>110</v>
      </c>
      <c r="F40" s="143" t="s">
        <v>79</v>
      </c>
      <c r="G40" s="144">
        <v>2</v>
      </c>
      <c r="H40" s="154"/>
      <c r="I40" s="150">
        <f t="shared" si="2"/>
        <v>0</v>
      </c>
      <c r="J40" s="146">
        <v>21</v>
      </c>
      <c r="K40" s="145">
        <f t="shared" si="3"/>
        <v>0</v>
      </c>
      <c r="L40" s="237"/>
      <c r="M40" s="221"/>
      <c r="N40" s="221"/>
      <c r="O40" s="221"/>
      <c r="P40" s="221"/>
      <c r="Q40" s="221"/>
      <c r="R40" s="221"/>
      <c r="S40" s="221"/>
      <c r="T40" s="221"/>
      <c r="U40" s="221"/>
    </row>
    <row r="41" spans="1:21" s="136" customFormat="1" ht="25.5" x14ac:dyDescent="0.2">
      <c r="A41" s="147">
        <v>25</v>
      </c>
      <c r="B41" s="143"/>
      <c r="C41" s="143" t="s">
        <v>99</v>
      </c>
      <c r="D41" s="195" t="s">
        <v>102</v>
      </c>
      <c r="E41" s="167" t="s">
        <v>103</v>
      </c>
      <c r="F41" s="143" t="s">
        <v>79</v>
      </c>
      <c r="G41" s="144">
        <v>1</v>
      </c>
      <c r="H41" s="154"/>
      <c r="I41" s="150">
        <f t="shared" si="2"/>
        <v>0</v>
      </c>
      <c r="J41" s="146">
        <v>21</v>
      </c>
      <c r="K41" s="145">
        <f t="shared" si="3"/>
        <v>0</v>
      </c>
      <c r="L41" s="221"/>
      <c r="M41" s="221"/>
      <c r="N41" s="221"/>
      <c r="O41" s="221"/>
      <c r="P41" s="221"/>
      <c r="Q41" s="221"/>
      <c r="R41" s="221"/>
      <c r="S41" s="221"/>
      <c r="T41" s="221"/>
      <c r="U41" s="221"/>
    </row>
    <row r="42" spans="1:21" s="136" customFormat="1" ht="25.5" x14ac:dyDescent="0.2">
      <c r="A42" s="147">
        <v>26</v>
      </c>
      <c r="B42" s="143"/>
      <c r="C42" s="143" t="s">
        <v>99</v>
      </c>
      <c r="D42" s="195" t="s">
        <v>140</v>
      </c>
      <c r="E42" s="166" t="s">
        <v>141</v>
      </c>
      <c r="F42" s="143" t="s">
        <v>79</v>
      </c>
      <c r="G42" s="144">
        <v>1</v>
      </c>
      <c r="H42" s="154"/>
      <c r="I42" s="150">
        <f t="shared" si="2"/>
        <v>0</v>
      </c>
      <c r="J42" s="146">
        <v>21</v>
      </c>
      <c r="K42" s="145">
        <f t="shared" si="3"/>
        <v>0</v>
      </c>
      <c r="L42" s="221"/>
      <c r="M42" s="221"/>
      <c r="N42" s="221"/>
      <c r="O42" s="221"/>
      <c r="P42" s="221"/>
      <c r="Q42" s="221"/>
      <c r="R42" s="221"/>
      <c r="S42" s="221"/>
      <c r="T42" s="221"/>
      <c r="U42" s="221"/>
    </row>
    <row r="43" spans="1:21" s="136" customFormat="1" ht="25.5" x14ac:dyDescent="0.2">
      <c r="A43" s="147">
        <v>27</v>
      </c>
      <c r="B43" s="143"/>
      <c r="C43" s="143" t="s">
        <v>99</v>
      </c>
      <c r="D43" s="195" t="s">
        <v>142</v>
      </c>
      <c r="E43" s="166" t="s">
        <v>219</v>
      </c>
      <c r="F43" s="143" t="s">
        <v>79</v>
      </c>
      <c r="G43" s="144">
        <v>1</v>
      </c>
      <c r="H43" s="154"/>
      <c r="I43" s="150">
        <f t="shared" si="2"/>
        <v>0</v>
      </c>
      <c r="J43" s="146">
        <v>21</v>
      </c>
      <c r="K43" s="145">
        <f t="shared" si="3"/>
        <v>0</v>
      </c>
      <c r="L43" s="221"/>
      <c r="M43" s="221"/>
      <c r="N43" s="221"/>
      <c r="O43" s="221"/>
      <c r="P43" s="221"/>
      <c r="Q43" s="221"/>
      <c r="R43" s="221"/>
      <c r="S43" s="221"/>
      <c r="T43" s="221"/>
      <c r="U43" s="221"/>
    </row>
    <row r="44" spans="1:21" s="136" customFormat="1" ht="51" x14ac:dyDescent="0.2">
      <c r="A44" s="147">
        <v>28</v>
      </c>
      <c r="B44" s="143"/>
      <c r="C44" s="143" t="s">
        <v>99</v>
      </c>
      <c r="D44" s="212" t="s">
        <v>143</v>
      </c>
      <c r="E44" s="167" t="s">
        <v>144</v>
      </c>
      <c r="F44" s="143" t="s">
        <v>79</v>
      </c>
      <c r="G44" s="144">
        <v>1</v>
      </c>
      <c r="H44" s="154"/>
      <c r="I44" s="150">
        <f t="shared" si="2"/>
        <v>0</v>
      </c>
      <c r="J44" s="146">
        <v>21</v>
      </c>
      <c r="K44" s="145">
        <f t="shared" si="3"/>
        <v>0</v>
      </c>
      <c r="L44" s="221"/>
      <c r="M44" s="221"/>
      <c r="N44" s="221"/>
      <c r="O44" s="221"/>
      <c r="P44" s="221"/>
      <c r="Q44" s="221"/>
      <c r="R44" s="221"/>
      <c r="S44" s="221"/>
      <c r="T44" s="221"/>
      <c r="U44" s="221"/>
    </row>
    <row r="45" spans="1:21" s="136" customFormat="1" ht="102" x14ac:dyDescent="0.2">
      <c r="A45" s="147">
        <v>29</v>
      </c>
      <c r="B45" s="143"/>
      <c r="C45" s="143" t="s">
        <v>99</v>
      </c>
      <c r="D45" s="212" t="s">
        <v>145</v>
      </c>
      <c r="E45" s="166" t="s">
        <v>250</v>
      </c>
      <c r="F45" s="143" t="s">
        <v>79</v>
      </c>
      <c r="G45" s="144">
        <f>G26</f>
        <v>21</v>
      </c>
      <c r="H45" s="145"/>
      <c r="I45" s="145">
        <f t="shared" si="2"/>
        <v>0</v>
      </c>
      <c r="J45" s="146">
        <v>21</v>
      </c>
      <c r="K45" s="145">
        <f t="shared" si="3"/>
        <v>0</v>
      </c>
      <c r="L45" s="237"/>
      <c r="M45" s="237"/>
      <c r="N45" s="221"/>
      <c r="O45" s="221"/>
      <c r="P45" s="221"/>
      <c r="Q45" s="221"/>
      <c r="R45" s="221"/>
      <c r="S45" s="221"/>
      <c r="T45" s="221"/>
      <c r="U45" s="221"/>
    </row>
    <row r="46" spans="1:21" s="136" customFormat="1" ht="63.75" x14ac:dyDescent="0.2">
      <c r="A46" s="147">
        <v>30</v>
      </c>
      <c r="B46" s="143"/>
      <c r="C46" s="143" t="s">
        <v>99</v>
      </c>
      <c r="D46" s="212" t="s">
        <v>139</v>
      </c>
      <c r="E46" s="166" t="s">
        <v>110</v>
      </c>
      <c r="F46" s="143" t="s">
        <v>79</v>
      </c>
      <c r="G46" s="144">
        <f>G26</f>
        <v>21</v>
      </c>
      <c r="H46" s="154"/>
      <c r="I46" s="150">
        <f t="shared" si="2"/>
        <v>0</v>
      </c>
      <c r="J46" s="146">
        <v>21</v>
      </c>
      <c r="K46" s="145">
        <f t="shared" si="3"/>
        <v>0</v>
      </c>
      <c r="L46" s="237"/>
      <c r="M46" s="221"/>
      <c r="N46" s="221"/>
      <c r="O46" s="221"/>
      <c r="P46" s="221"/>
      <c r="Q46" s="221"/>
      <c r="R46" s="221"/>
      <c r="S46" s="221"/>
      <c r="T46" s="221"/>
      <c r="U46" s="221"/>
    </row>
    <row r="47" spans="1:21" s="136" customFormat="1" ht="25.5" x14ac:dyDescent="0.2">
      <c r="A47" s="147">
        <v>31</v>
      </c>
      <c r="B47" s="143"/>
      <c r="C47" s="143" t="s">
        <v>99</v>
      </c>
      <c r="D47" s="195" t="s">
        <v>102</v>
      </c>
      <c r="E47" s="167" t="s">
        <v>146</v>
      </c>
      <c r="F47" s="143" t="s">
        <v>79</v>
      </c>
      <c r="G47" s="144">
        <f>G27</f>
        <v>21</v>
      </c>
      <c r="H47" s="154"/>
      <c r="I47" s="150">
        <f t="shared" si="2"/>
        <v>0</v>
      </c>
      <c r="J47" s="146">
        <v>21</v>
      </c>
      <c r="K47" s="145">
        <f t="shared" si="3"/>
        <v>0</v>
      </c>
      <c r="L47" s="221"/>
      <c r="M47" s="221"/>
      <c r="N47" s="221"/>
      <c r="O47" s="221"/>
      <c r="P47" s="221"/>
      <c r="Q47" s="221"/>
      <c r="R47" s="221"/>
      <c r="S47" s="221"/>
      <c r="T47" s="221"/>
      <c r="U47" s="221"/>
    </row>
    <row r="48" spans="1:21" s="136" customFormat="1" ht="51" x14ac:dyDescent="0.2">
      <c r="A48" s="147">
        <v>32</v>
      </c>
      <c r="B48" s="143"/>
      <c r="C48" s="143" t="s">
        <v>99</v>
      </c>
      <c r="D48" s="212" t="s">
        <v>147</v>
      </c>
      <c r="E48" s="167" t="s">
        <v>144</v>
      </c>
      <c r="F48" s="143" t="s">
        <v>79</v>
      </c>
      <c r="G48" s="144">
        <f>G26</f>
        <v>21</v>
      </c>
      <c r="H48" s="154"/>
      <c r="I48" s="150">
        <f t="shared" si="2"/>
        <v>0</v>
      </c>
      <c r="J48" s="146">
        <v>21</v>
      </c>
      <c r="K48" s="145">
        <f t="shared" si="3"/>
        <v>0</v>
      </c>
      <c r="L48" s="221"/>
      <c r="M48" s="221"/>
      <c r="N48" s="221"/>
      <c r="O48" s="221"/>
      <c r="P48" s="221"/>
      <c r="Q48" s="221"/>
      <c r="R48" s="221"/>
      <c r="S48" s="221"/>
      <c r="T48" s="221"/>
      <c r="U48" s="221"/>
    </row>
    <row r="49" spans="1:21" s="136" customFormat="1" ht="25.5" x14ac:dyDescent="0.2">
      <c r="A49" s="147">
        <v>33</v>
      </c>
      <c r="B49" s="143"/>
      <c r="C49" s="143" t="s">
        <v>99</v>
      </c>
      <c r="D49" s="212" t="s">
        <v>148</v>
      </c>
      <c r="E49" s="166" t="s">
        <v>149</v>
      </c>
      <c r="F49" s="143" t="s">
        <v>79</v>
      </c>
      <c r="G49" s="144">
        <v>1</v>
      </c>
      <c r="H49" s="154"/>
      <c r="I49" s="150">
        <f t="shared" si="2"/>
        <v>0</v>
      </c>
      <c r="J49" s="146">
        <v>21</v>
      </c>
      <c r="K49" s="145">
        <f t="shared" si="3"/>
        <v>0</v>
      </c>
      <c r="L49" s="221"/>
      <c r="M49" s="221"/>
      <c r="N49" s="221"/>
      <c r="O49" s="221"/>
      <c r="P49" s="221"/>
      <c r="Q49" s="221"/>
      <c r="R49" s="221"/>
      <c r="S49" s="221"/>
      <c r="T49" s="221"/>
      <c r="U49" s="221"/>
    </row>
    <row r="50" spans="1:21" s="136" customFormat="1" ht="63.75" x14ac:dyDescent="0.2">
      <c r="A50" s="147">
        <v>34</v>
      </c>
      <c r="B50" s="143"/>
      <c r="C50" s="143" t="s">
        <v>99</v>
      </c>
      <c r="D50" s="212" t="s">
        <v>150</v>
      </c>
      <c r="E50" s="166" t="s">
        <v>151</v>
      </c>
      <c r="F50" s="143" t="s">
        <v>79</v>
      </c>
      <c r="G50" s="144">
        <v>1</v>
      </c>
      <c r="H50" s="154"/>
      <c r="I50" s="150">
        <f t="shared" si="2"/>
        <v>0</v>
      </c>
      <c r="J50" s="146">
        <v>21</v>
      </c>
      <c r="K50" s="145">
        <f t="shared" si="3"/>
        <v>0</v>
      </c>
      <c r="L50" s="221"/>
      <c r="M50" s="221"/>
      <c r="N50" s="221"/>
      <c r="O50" s="221"/>
      <c r="P50" s="221"/>
      <c r="Q50" s="221"/>
      <c r="R50" s="221"/>
      <c r="S50" s="221"/>
      <c r="T50" s="221"/>
      <c r="U50" s="221"/>
    </row>
    <row r="51" spans="1:21" s="136" customFormat="1" ht="39" customHeight="1" x14ac:dyDescent="0.2">
      <c r="A51" s="147">
        <v>35</v>
      </c>
      <c r="B51" s="143"/>
      <c r="C51" s="143" t="s">
        <v>99</v>
      </c>
      <c r="D51" s="212" t="s">
        <v>152</v>
      </c>
      <c r="E51" s="166" t="s">
        <v>153</v>
      </c>
      <c r="F51" s="143" t="s">
        <v>79</v>
      </c>
      <c r="G51" s="144">
        <v>2</v>
      </c>
      <c r="H51" s="154"/>
      <c r="I51" s="150">
        <f t="shared" si="2"/>
        <v>0</v>
      </c>
      <c r="J51" s="146">
        <v>21</v>
      </c>
      <c r="K51" s="145">
        <f t="shared" si="3"/>
        <v>0</v>
      </c>
      <c r="L51" s="221"/>
      <c r="M51" s="221"/>
      <c r="N51" s="221"/>
      <c r="O51" s="221"/>
      <c r="P51" s="221"/>
      <c r="Q51" s="221"/>
      <c r="R51" s="221"/>
      <c r="S51" s="221"/>
      <c r="T51" s="221"/>
      <c r="U51" s="221"/>
    </row>
    <row r="52" spans="1:21" s="136" customFormat="1" ht="66" customHeight="1" x14ac:dyDescent="0.2">
      <c r="A52" s="147">
        <v>36</v>
      </c>
      <c r="B52" s="143"/>
      <c r="C52" s="143" t="s">
        <v>99</v>
      </c>
      <c r="D52" s="212" t="s">
        <v>154</v>
      </c>
      <c r="E52" s="166" t="s">
        <v>155</v>
      </c>
      <c r="F52" s="143" t="s">
        <v>79</v>
      </c>
      <c r="G52" s="144">
        <v>1</v>
      </c>
      <c r="H52" s="145"/>
      <c r="I52" s="145">
        <f t="shared" si="2"/>
        <v>0</v>
      </c>
      <c r="J52" s="146">
        <v>21</v>
      </c>
      <c r="K52" s="145">
        <f t="shared" si="3"/>
        <v>0</v>
      </c>
      <c r="L52" s="237"/>
      <c r="M52" s="221"/>
      <c r="N52" s="221"/>
      <c r="O52" s="221"/>
      <c r="P52" s="221"/>
      <c r="Q52" s="221"/>
      <c r="R52" s="221"/>
      <c r="S52" s="221"/>
      <c r="T52" s="221"/>
      <c r="U52" s="221"/>
    </row>
    <row r="53" spans="1:21" s="136" customFormat="1" ht="25.5" x14ac:dyDescent="0.2">
      <c r="A53" s="147">
        <v>37</v>
      </c>
      <c r="B53" s="143"/>
      <c r="C53" s="143" t="s">
        <v>99</v>
      </c>
      <c r="D53" s="212" t="s">
        <v>156</v>
      </c>
      <c r="E53" s="166" t="s">
        <v>157</v>
      </c>
      <c r="F53" s="143" t="s">
        <v>79</v>
      </c>
      <c r="G53" s="144">
        <v>1</v>
      </c>
      <c r="H53" s="145"/>
      <c r="I53" s="145">
        <f t="shared" si="2"/>
        <v>0</v>
      </c>
      <c r="J53" s="146">
        <v>21</v>
      </c>
      <c r="K53" s="145">
        <f t="shared" si="3"/>
        <v>0</v>
      </c>
      <c r="L53" s="221"/>
      <c r="M53" s="221"/>
      <c r="N53" s="221"/>
      <c r="O53" s="221"/>
      <c r="P53" s="221"/>
      <c r="Q53" s="221"/>
      <c r="R53" s="221"/>
      <c r="S53" s="221"/>
      <c r="T53" s="221"/>
      <c r="U53" s="221"/>
    </row>
    <row r="54" spans="1:21" s="136" customFormat="1" ht="51" x14ac:dyDescent="0.2">
      <c r="A54" s="147">
        <v>38</v>
      </c>
      <c r="B54" s="143"/>
      <c r="C54" s="143" t="s">
        <v>99</v>
      </c>
      <c r="D54" s="212" t="s">
        <v>83</v>
      </c>
      <c r="E54" s="166" t="s">
        <v>220</v>
      </c>
      <c r="F54" s="143" t="s">
        <v>79</v>
      </c>
      <c r="G54" s="144">
        <v>2</v>
      </c>
      <c r="H54" s="145"/>
      <c r="I54" s="150">
        <f t="shared" si="2"/>
        <v>0</v>
      </c>
      <c r="J54" s="146">
        <v>21</v>
      </c>
      <c r="K54" s="145">
        <f t="shared" si="3"/>
        <v>0</v>
      </c>
      <c r="L54" s="221"/>
      <c r="M54" s="221"/>
      <c r="N54" s="221"/>
      <c r="O54" s="221"/>
      <c r="P54" s="221"/>
      <c r="Q54" s="221"/>
      <c r="R54" s="221"/>
      <c r="S54" s="221"/>
      <c r="T54" s="221"/>
      <c r="U54" s="221"/>
    </row>
    <row r="55" spans="1:21" x14ac:dyDescent="0.2">
      <c r="A55" s="147"/>
      <c r="B55" s="143"/>
      <c r="C55" s="143"/>
      <c r="D55" s="212"/>
      <c r="E55" s="163" t="s">
        <v>178</v>
      </c>
      <c r="F55" s="206"/>
      <c r="G55" s="219"/>
      <c r="H55" s="219"/>
      <c r="I55" s="142">
        <f>SUM(I56:I60)</f>
        <v>0</v>
      </c>
      <c r="J55" s="192"/>
      <c r="K55" s="186"/>
    </row>
    <row r="56" spans="1:21" ht="51" x14ac:dyDescent="0.2">
      <c r="A56" s="147">
        <v>39</v>
      </c>
      <c r="B56" s="143"/>
      <c r="C56" s="143" t="s">
        <v>99</v>
      </c>
      <c r="D56" s="212" t="s">
        <v>179</v>
      </c>
      <c r="E56" s="166" t="s">
        <v>232</v>
      </c>
      <c r="F56" s="143" t="s">
        <v>79</v>
      </c>
      <c r="G56" s="144">
        <v>36</v>
      </c>
      <c r="H56" s="145"/>
      <c r="I56" s="145">
        <f t="shared" ref="I56:I60" si="4">ROUND(G56*H56,2)</f>
        <v>0</v>
      </c>
      <c r="J56" s="146">
        <v>21</v>
      </c>
      <c r="K56" s="145">
        <f t="shared" ref="K56:K60" si="5">I56+((I56/100)*J56)</f>
        <v>0</v>
      </c>
    </row>
    <row r="57" spans="1:21" s="136" customFormat="1" ht="51" x14ac:dyDescent="0.2">
      <c r="A57" s="147">
        <v>40</v>
      </c>
      <c r="B57" s="143"/>
      <c r="C57" s="143" t="s">
        <v>99</v>
      </c>
      <c r="D57" s="212" t="s">
        <v>179</v>
      </c>
      <c r="E57" s="166" t="s">
        <v>233</v>
      </c>
      <c r="F57" s="143" t="s">
        <v>79</v>
      </c>
      <c r="G57" s="144">
        <v>30</v>
      </c>
      <c r="H57" s="145"/>
      <c r="I57" s="145">
        <f t="shared" si="4"/>
        <v>0</v>
      </c>
      <c r="J57" s="146">
        <v>21</v>
      </c>
      <c r="K57" s="145">
        <f t="shared" si="5"/>
        <v>0</v>
      </c>
      <c r="L57" s="221"/>
      <c r="M57" s="221"/>
      <c r="N57" s="221"/>
      <c r="O57" s="221"/>
      <c r="P57" s="221"/>
      <c r="Q57" s="221"/>
      <c r="R57" s="221"/>
      <c r="S57" s="221"/>
      <c r="T57" s="221"/>
      <c r="U57" s="221"/>
    </row>
    <row r="58" spans="1:21" s="136" customFormat="1" ht="89.25" x14ac:dyDescent="0.2">
      <c r="A58" s="147">
        <v>41</v>
      </c>
      <c r="B58" s="143"/>
      <c r="C58" s="143" t="s">
        <v>99</v>
      </c>
      <c r="D58" s="212" t="s">
        <v>179</v>
      </c>
      <c r="E58" s="166" t="s">
        <v>234</v>
      </c>
      <c r="F58" s="143" t="s">
        <v>79</v>
      </c>
      <c r="G58" s="144">
        <v>10</v>
      </c>
      <c r="H58" s="145"/>
      <c r="I58" s="145">
        <f t="shared" si="4"/>
        <v>0</v>
      </c>
      <c r="J58" s="146">
        <v>21</v>
      </c>
      <c r="K58" s="145">
        <f t="shared" si="5"/>
        <v>0</v>
      </c>
      <c r="L58" s="221"/>
      <c r="M58" s="221"/>
      <c r="N58" s="221"/>
      <c r="O58" s="221"/>
      <c r="P58" s="221"/>
      <c r="Q58" s="221"/>
      <c r="R58" s="221"/>
      <c r="S58" s="221"/>
      <c r="T58" s="221"/>
      <c r="U58" s="221"/>
    </row>
    <row r="59" spans="1:21" ht="25.5" x14ac:dyDescent="0.2">
      <c r="A59" s="147">
        <v>42</v>
      </c>
      <c r="C59" s="143" t="s">
        <v>99</v>
      </c>
      <c r="D59" s="212" t="s">
        <v>180</v>
      </c>
      <c r="E59" s="166" t="s">
        <v>181</v>
      </c>
      <c r="F59" s="143" t="s">
        <v>79</v>
      </c>
      <c r="G59" s="144">
        <v>2</v>
      </c>
      <c r="H59" s="145"/>
      <c r="I59" s="145">
        <f t="shared" si="4"/>
        <v>0</v>
      </c>
      <c r="J59" s="146">
        <v>21</v>
      </c>
      <c r="K59" s="145">
        <f t="shared" si="5"/>
        <v>0</v>
      </c>
    </row>
    <row r="60" spans="1:21" ht="38.25" x14ac:dyDescent="0.2">
      <c r="A60" s="147">
        <v>43</v>
      </c>
      <c r="C60" s="143" t="s">
        <v>99</v>
      </c>
      <c r="D60" s="216" t="s">
        <v>182</v>
      </c>
      <c r="E60" s="166" t="s">
        <v>261</v>
      </c>
      <c r="F60" s="143" t="s">
        <v>79</v>
      </c>
      <c r="G60" s="144">
        <v>2</v>
      </c>
      <c r="H60" s="145"/>
      <c r="I60" s="145">
        <f t="shared" si="4"/>
        <v>0</v>
      </c>
      <c r="J60" s="146">
        <v>21</v>
      </c>
      <c r="K60" s="145">
        <f t="shared" si="5"/>
        <v>0</v>
      </c>
    </row>
    <row r="61" spans="1:21" s="136" customFormat="1" x14ac:dyDescent="0.2">
      <c r="A61" s="147"/>
      <c r="B61" s="143"/>
      <c r="C61" s="143"/>
      <c r="D61" s="212"/>
      <c r="E61" s="163" t="s">
        <v>183</v>
      </c>
      <c r="F61" s="217"/>
      <c r="G61" s="219"/>
      <c r="H61" s="219"/>
      <c r="I61" s="142">
        <f>SUM(I62:I70)</f>
        <v>0</v>
      </c>
      <c r="J61" s="146"/>
      <c r="K61" s="145"/>
      <c r="L61" s="221"/>
      <c r="M61" s="221"/>
      <c r="N61" s="221"/>
      <c r="O61" s="221"/>
      <c r="P61" s="221"/>
      <c r="Q61" s="221"/>
      <c r="R61" s="221"/>
      <c r="S61" s="221"/>
      <c r="T61" s="221"/>
      <c r="U61" s="221"/>
    </row>
    <row r="62" spans="1:21" s="136" customFormat="1" ht="76.5" x14ac:dyDescent="0.2">
      <c r="A62" s="147">
        <v>44</v>
      </c>
      <c r="B62" s="143"/>
      <c r="C62" s="143" t="s">
        <v>99</v>
      </c>
      <c r="D62" s="212" t="s">
        <v>184</v>
      </c>
      <c r="E62" s="194" t="s">
        <v>185</v>
      </c>
      <c r="F62" s="143" t="s">
        <v>79</v>
      </c>
      <c r="G62" s="144">
        <v>1</v>
      </c>
      <c r="H62" s="145"/>
      <c r="I62" s="150">
        <f>ROUND(G62*H62,2)</f>
        <v>0</v>
      </c>
      <c r="J62" s="146">
        <v>21</v>
      </c>
      <c r="K62" s="145">
        <f>I62+((I62/100)*J62)</f>
        <v>0</v>
      </c>
      <c r="L62" s="237"/>
      <c r="M62" s="237"/>
      <c r="N62" s="221"/>
      <c r="O62" s="221"/>
      <c r="P62" s="221"/>
      <c r="Q62" s="221"/>
      <c r="R62" s="221"/>
      <c r="S62" s="221"/>
      <c r="T62" s="221"/>
      <c r="U62" s="221"/>
    </row>
    <row r="63" spans="1:21" s="136" customFormat="1" ht="51" x14ac:dyDescent="0.2">
      <c r="A63" s="147">
        <v>45</v>
      </c>
      <c r="B63" s="143"/>
      <c r="C63" s="143" t="s">
        <v>99</v>
      </c>
      <c r="D63" s="195" t="s">
        <v>186</v>
      </c>
      <c r="E63" s="194" t="s">
        <v>187</v>
      </c>
      <c r="F63" s="143" t="s">
        <v>79</v>
      </c>
      <c r="G63" s="144">
        <v>1</v>
      </c>
      <c r="H63" s="145"/>
      <c r="I63" s="150">
        <f t="shared" ref="I63:I70" si="6">ROUND(G63*H63,2)</f>
        <v>0</v>
      </c>
      <c r="J63" s="146">
        <v>21</v>
      </c>
      <c r="K63" s="145">
        <f>I63+((I63/100)*J63)</f>
        <v>0</v>
      </c>
      <c r="L63" s="221"/>
      <c r="M63" s="221"/>
      <c r="N63" s="221"/>
      <c r="O63" s="221"/>
      <c r="P63" s="221"/>
      <c r="Q63" s="221"/>
      <c r="R63" s="221"/>
      <c r="S63" s="221"/>
      <c r="T63" s="221"/>
      <c r="U63" s="221"/>
    </row>
    <row r="64" spans="1:21" s="136" customFormat="1" ht="38.25" x14ac:dyDescent="0.2">
      <c r="A64" s="147">
        <v>46</v>
      </c>
      <c r="B64" s="143"/>
      <c r="C64" s="143" t="s">
        <v>99</v>
      </c>
      <c r="D64" s="212" t="s">
        <v>83</v>
      </c>
      <c r="E64" s="167" t="s">
        <v>188</v>
      </c>
      <c r="F64" s="143" t="s">
        <v>79</v>
      </c>
      <c r="G64" s="144">
        <v>1</v>
      </c>
      <c r="H64" s="145"/>
      <c r="I64" s="150">
        <f t="shared" si="6"/>
        <v>0</v>
      </c>
      <c r="J64" s="146">
        <v>21</v>
      </c>
      <c r="K64" s="145">
        <f>I64+((I64/100)*J64)</f>
        <v>0</v>
      </c>
      <c r="L64" s="221"/>
      <c r="M64" s="221"/>
      <c r="N64" s="221"/>
      <c r="O64" s="221"/>
      <c r="P64" s="221"/>
      <c r="Q64" s="221"/>
      <c r="R64" s="221"/>
      <c r="S64" s="221"/>
      <c r="T64" s="221"/>
      <c r="U64" s="221"/>
    </row>
    <row r="65" spans="1:21" s="136" customFormat="1" ht="25.5" x14ac:dyDescent="0.2">
      <c r="A65" s="147">
        <v>47</v>
      </c>
      <c r="B65" s="143"/>
      <c r="C65" s="143" t="s">
        <v>99</v>
      </c>
      <c r="D65" s="212" t="s">
        <v>189</v>
      </c>
      <c r="E65" s="166" t="s">
        <v>262</v>
      </c>
      <c r="F65" s="143" t="s">
        <v>79</v>
      </c>
      <c r="G65" s="144">
        <v>1</v>
      </c>
      <c r="H65" s="145"/>
      <c r="I65" s="145">
        <f t="shared" si="6"/>
        <v>0</v>
      </c>
      <c r="J65" s="146">
        <v>21</v>
      </c>
      <c r="K65" s="145">
        <f>I65+((I65/100)*J65)</f>
        <v>0</v>
      </c>
      <c r="L65" s="221"/>
      <c r="M65" s="221"/>
      <c r="N65" s="221"/>
      <c r="O65" s="221"/>
      <c r="P65" s="221"/>
      <c r="Q65" s="221"/>
      <c r="R65" s="221"/>
      <c r="S65" s="221"/>
      <c r="T65" s="221"/>
      <c r="U65" s="221"/>
    </row>
    <row r="66" spans="1:21" s="136" customFormat="1" ht="25.5" x14ac:dyDescent="0.2">
      <c r="A66" s="147">
        <v>48</v>
      </c>
      <c r="B66" s="143"/>
      <c r="C66" s="143" t="s">
        <v>99</v>
      </c>
      <c r="D66" s="212" t="s">
        <v>224</v>
      </c>
      <c r="E66" s="166" t="s">
        <v>225</v>
      </c>
      <c r="F66" s="143" t="s">
        <v>79</v>
      </c>
      <c r="G66" s="144">
        <f>G65*2</f>
        <v>2</v>
      </c>
      <c r="H66" s="145"/>
      <c r="I66" s="145">
        <f t="shared" ref="I66:I69" si="7">ROUND(G66*H66,2)</f>
        <v>0</v>
      </c>
      <c r="J66" s="146">
        <v>21</v>
      </c>
      <c r="K66" s="145">
        <f t="shared" ref="K66:K69" si="8">I66+((I66/100)*J66)</f>
        <v>0</v>
      </c>
      <c r="L66" s="221"/>
      <c r="M66" s="221"/>
      <c r="N66" s="221"/>
      <c r="O66" s="221"/>
      <c r="P66" s="221"/>
      <c r="Q66" s="221"/>
      <c r="R66" s="221"/>
      <c r="S66" s="221"/>
      <c r="T66" s="221"/>
      <c r="U66" s="221"/>
    </row>
    <row r="67" spans="1:21" s="136" customFormat="1" ht="25.5" x14ac:dyDescent="0.2">
      <c r="A67" s="147">
        <v>49</v>
      </c>
      <c r="B67" s="143"/>
      <c r="C67" s="143" t="s">
        <v>99</v>
      </c>
      <c r="D67" s="212" t="s">
        <v>226</v>
      </c>
      <c r="E67" s="166" t="s">
        <v>227</v>
      </c>
      <c r="F67" s="143" t="s">
        <v>79</v>
      </c>
      <c r="G67" s="144">
        <f>G65</f>
        <v>1</v>
      </c>
      <c r="H67" s="145"/>
      <c r="I67" s="145">
        <f t="shared" si="7"/>
        <v>0</v>
      </c>
      <c r="J67" s="146">
        <v>21</v>
      </c>
      <c r="K67" s="145">
        <f t="shared" si="8"/>
        <v>0</v>
      </c>
      <c r="L67" s="221"/>
      <c r="M67" s="221"/>
      <c r="N67" s="221"/>
      <c r="O67" s="221"/>
      <c r="P67" s="221"/>
      <c r="Q67" s="221"/>
      <c r="R67" s="221"/>
      <c r="S67" s="221"/>
      <c r="T67" s="221"/>
      <c r="U67" s="221"/>
    </row>
    <row r="68" spans="1:21" s="136" customFormat="1" ht="25.5" x14ac:dyDescent="0.2">
      <c r="A68" s="147">
        <v>50</v>
      </c>
      <c r="B68" s="143"/>
      <c r="C68" s="143" t="s">
        <v>99</v>
      </c>
      <c r="D68" s="212" t="s">
        <v>228</v>
      </c>
      <c r="E68" s="166" t="s">
        <v>229</v>
      </c>
      <c r="F68" s="143" t="s">
        <v>79</v>
      </c>
      <c r="G68" s="144">
        <v>4</v>
      </c>
      <c r="H68" s="145"/>
      <c r="I68" s="145">
        <f t="shared" si="7"/>
        <v>0</v>
      </c>
      <c r="J68" s="146">
        <v>21</v>
      </c>
      <c r="K68" s="145">
        <f t="shared" si="8"/>
        <v>0</v>
      </c>
      <c r="L68" s="221"/>
      <c r="M68" s="221"/>
      <c r="N68" s="221"/>
      <c r="O68" s="221"/>
      <c r="P68" s="221"/>
      <c r="Q68" s="221"/>
      <c r="R68" s="221"/>
      <c r="S68" s="221"/>
      <c r="T68" s="221"/>
      <c r="U68" s="221"/>
    </row>
    <row r="69" spans="1:21" s="136" customFormat="1" ht="25.5" x14ac:dyDescent="0.2">
      <c r="A69" s="147">
        <v>51</v>
      </c>
      <c r="B69" s="143"/>
      <c r="C69" s="143" t="s">
        <v>99</v>
      </c>
      <c r="D69" s="212" t="s">
        <v>230</v>
      </c>
      <c r="E69" s="167" t="s">
        <v>231</v>
      </c>
      <c r="F69" s="143" t="s">
        <v>79</v>
      </c>
      <c r="G69" s="144">
        <v>1</v>
      </c>
      <c r="H69" s="145"/>
      <c r="I69" s="145">
        <f t="shared" si="7"/>
        <v>0</v>
      </c>
      <c r="J69" s="146">
        <v>21</v>
      </c>
      <c r="K69" s="145">
        <f t="shared" si="8"/>
        <v>0</v>
      </c>
      <c r="L69" s="221"/>
      <c r="M69" s="221"/>
      <c r="N69" s="221"/>
      <c r="O69" s="221"/>
      <c r="P69" s="221"/>
      <c r="Q69" s="221"/>
      <c r="R69" s="221"/>
      <c r="S69" s="221"/>
      <c r="T69" s="221"/>
      <c r="U69" s="221"/>
    </row>
    <row r="70" spans="1:21" s="136" customFormat="1" ht="102" x14ac:dyDescent="0.2">
      <c r="A70" s="147">
        <v>52</v>
      </c>
      <c r="B70" s="143"/>
      <c r="C70" s="143" t="s">
        <v>99</v>
      </c>
      <c r="D70" s="212" t="s">
        <v>190</v>
      </c>
      <c r="E70" s="166" t="s">
        <v>236</v>
      </c>
      <c r="F70" s="143" t="s">
        <v>79</v>
      </c>
      <c r="G70" s="144">
        <v>1</v>
      </c>
      <c r="H70" s="145"/>
      <c r="I70" s="145">
        <f t="shared" si="6"/>
        <v>0</v>
      </c>
      <c r="J70" s="146">
        <v>21</v>
      </c>
      <c r="K70" s="145">
        <f>I70+((I70/100)*J70)</f>
        <v>0</v>
      </c>
      <c r="L70" s="221"/>
      <c r="M70" s="221"/>
      <c r="N70" s="221"/>
      <c r="O70" s="221"/>
      <c r="P70" s="221"/>
      <c r="Q70" s="221"/>
      <c r="R70" s="221"/>
      <c r="S70" s="221"/>
      <c r="T70" s="221"/>
      <c r="U70" s="221"/>
    </row>
    <row r="71" spans="1:21" s="136" customFormat="1" x14ac:dyDescent="0.2">
      <c r="A71" s="147"/>
      <c r="B71" s="143"/>
      <c r="C71" s="143"/>
      <c r="D71" s="212"/>
      <c r="E71" s="163" t="s">
        <v>158</v>
      </c>
      <c r="F71" s="217"/>
      <c r="G71" s="219"/>
      <c r="H71" s="219"/>
      <c r="I71" s="142">
        <f>SUM(I72:I82)</f>
        <v>0</v>
      </c>
      <c r="J71" s="146"/>
      <c r="K71" s="145"/>
      <c r="L71" s="221"/>
      <c r="M71" s="221"/>
      <c r="N71" s="221"/>
      <c r="O71" s="221"/>
      <c r="P71" s="221"/>
      <c r="Q71" s="221"/>
      <c r="R71" s="221"/>
      <c r="S71" s="221"/>
      <c r="T71" s="221"/>
      <c r="U71" s="221"/>
    </row>
    <row r="72" spans="1:21" s="136" customFormat="1" ht="89.25" x14ac:dyDescent="0.2">
      <c r="A72" s="147">
        <v>53</v>
      </c>
      <c r="B72" s="143"/>
      <c r="C72" s="143" t="s">
        <v>99</v>
      </c>
      <c r="D72" s="187" t="s">
        <v>159</v>
      </c>
      <c r="E72" s="188" t="s">
        <v>251</v>
      </c>
      <c r="F72" s="143" t="s">
        <v>79</v>
      </c>
      <c r="G72" s="144">
        <v>1</v>
      </c>
      <c r="H72" s="145"/>
      <c r="I72" s="145">
        <f>ROUND(G72*H72,2)</f>
        <v>0</v>
      </c>
      <c r="J72" s="146">
        <v>21</v>
      </c>
      <c r="K72" s="145">
        <f t="shared" ref="K72:K82" si="9">I72+((I72/100)*J72)</f>
        <v>0</v>
      </c>
      <c r="L72" s="237"/>
      <c r="M72" s="221"/>
      <c r="N72" s="221"/>
      <c r="O72" s="221"/>
      <c r="P72" s="221"/>
      <c r="Q72" s="221"/>
      <c r="R72" s="221"/>
      <c r="S72" s="221"/>
      <c r="T72" s="221"/>
      <c r="U72" s="221"/>
    </row>
    <row r="73" spans="1:21" s="136" customFormat="1" ht="89.25" x14ac:dyDescent="0.2">
      <c r="A73" s="147">
        <v>54</v>
      </c>
      <c r="B73" s="143"/>
      <c r="C73" s="143" t="s">
        <v>99</v>
      </c>
      <c r="D73" s="187" t="s">
        <v>160</v>
      </c>
      <c r="E73" s="188" t="s">
        <v>268</v>
      </c>
      <c r="F73" s="143" t="s">
        <v>79</v>
      </c>
      <c r="G73" s="144">
        <v>1</v>
      </c>
      <c r="H73" s="145"/>
      <c r="I73" s="145">
        <f>ROUND(G73*H73,2)</f>
        <v>0</v>
      </c>
      <c r="J73" s="146">
        <v>21</v>
      </c>
      <c r="K73" s="145">
        <f t="shared" si="9"/>
        <v>0</v>
      </c>
      <c r="L73" s="237"/>
      <c r="M73" s="221"/>
      <c r="N73" s="221"/>
      <c r="O73" s="221"/>
      <c r="P73" s="221"/>
      <c r="Q73" s="221"/>
      <c r="R73" s="221"/>
      <c r="S73" s="221"/>
      <c r="T73" s="221"/>
      <c r="U73" s="221"/>
    </row>
    <row r="74" spans="1:21" s="136" customFormat="1" ht="63.75" x14ac:dyDescent="0.2">
      <c r="A74" s="147">
        <v>55</v>
      </c>
      <c r="B74" s="143"/>
      <c r="C74" s="143" t="s">
        <v>99</v>
      </c>
      <c r="D74" s="187" t="s">
        <v>161</v>
      </c>
      <c r="E74" s="166" t="s">
        <v>252</v>
      </c>
      <c r="F74" s="143" t="s">
        <v>79</v>
      </c>
      <c r="G74" s="144">
        <v>1</v>
      </c>
      <c r="H74" s="145"/>
      <c r="I74" s="145">
        <f t="shared" ref="I74:I82" si="10">ROUND(G74*H74,2)</f>
        <v>0</v>
      </c>
      <c r="J74" s="146">
        <v>21</v>
      </c>
      <c r="K74" s="145">
        <f t="shared" si="9"/>
        <v>0</v>
      </c>
      <c r="L74" s="237"/>
      <c r="M74" s="221"/>
      <c r="N74" s="221"/>
      <c r="O74" s="221"/>
      <c r="P74" s="221"/>
      <c r="Q74" s="221"/>
      <c r="R74" s="221"/>
      <c r="S74" s="221"/>
      <c r="T74" s="221"/>
      <c r="U74" s="221"/>
    </row>
    <row r="75" spans="1:21" s="136" customFormat="1" ht="102" x14ac:dyDescent="0.2">
      <c r="A75" s="147">
        <v>56</v>
      </c>
      <c r="B75" s="143"/>
      <c r="C75" s="143" t="s">
        <v>99</v>
      </c>
      <c r="D75" s="187" t="s">
        <v>162</v>
      </c>
      <c r="E75" s="189" t="s">
        <v>163</v>
      </c>
      <c r="F75" s="143" t="s">
        <v>79</v>
      </c>
      <c r="G75" s="186">
        <v>1</v>
      </c>
      <c r="H75" s="145"/>
      <c r="I75" s="145">
        <f t="shared" si="10"/>
        <v>0</v>
      </c>
      <c r="J75" s="146">
        <v>21</v>
      </c>
      <c r="K75" s="145">
        <f t="shared" si="9"/>
        <v>0</v>
      </c>
      <c r="L75" s="237"/>
      <c r="M75" s="221"/>
      <c r="N75" s="221"/>
      <c r="O75" s="221"/>
      <c r="P75" s="221"/>
      <c r="Q75" s="221"/>
      <c r="R75" s="221"/>
      <c r="S75" s="221"/>
      <c r="T75" s="221"/>
      <c r="U75" s="221"/>
    </row>
    <row r="76" spans="1:21" s="136" customFormat="1" ht="38.25" x14ac:dyDescent="0.2">
      <c r="A76" s="147">
        <v>57</v>
      </c>
      <c r="B76" s="143"/>
      <c r="C76" s="143" t="s">
        <v>99</v>
      </c>
      <c r="D76" s="187" t="s">
        <v>222</v>
      </c>
      <c r="E76" s="189" t="s">
        <v>223</v>
      </c>
      <c r="F76" s="143" t="s">
        <v>79</v>
      </c>
      <c r="G76" s="144">
        <v>1</v>
      </c>
      <c r="H76" s="145"/>
      <c r="I76" s="145">
        <f t="shared" si="10"/>
        <v>0</v>
      </c>
      <c r="J76" s="146">
        <v>21</v>
      </c>
      <c r="K76" s="145">
        <f t="shared" si="9"/>
        <v>0</v>
      </c>
      <c r="L76" s="221"/>
      <c r="M76" s="221"/>
      <c r="N76" s="221"/>
      <c r="O76" s="221"/>
      <c r="P76" s="221"/>
      <c r="Q76" s="221"/>
      <c r="R76" s="221"/>
      <c r="S76" s="221"/>
      <c r="T76" s="221"/>
      <c r="U76" s="221"/>
    </row>
    <row r="77" spans="1:21" s="136" customFormat="1" ht="25.5" x14ac:dyDescent="0.2">
      <c r="A77" s="147">
        <v>58</v>
      </c>
      <c r="B77" s="143"/>
      <c r="C77" s="143" t="s">
        <v>99</v>
      </c>
      <c r="D77" s="187" t="s">
        <v>142</v>
      </c>
      <c r="E77" s="166" t="s">
        <v>219</v>
      </c>
      <c r="F77" s="143" t="s">
        <v>79</v>
      </c>
      <c r="G77" s="144">
        <v>1</v>
      </c>
      <c r="H77" s="145"/>
      <c r="I77" s="145">
        <f t="shared" ref="I77" si="11">ROUND(G77*H77,2)</f>
        <v>0</v>
      </c>
      <c r="J77" s="146">
        <v>21</v>
      </c>
      <c r="K77" s="145">
        <f t="shared" ref="K77" si="12">I77+((I77/100)*J77)</f>
        <v>0</v>
      </c>
      <c r="L77" s="221"/>
      <c r="M77" s="221"/>
      <c r="N77" s="221"/>
      <c r="O77" s="221"/>
      <c r="P77" s="221"/>
      <c r="Q77" s="221"/>
      <c r="R77" s="221"/>
      <c r="S77" s="221"/>
      <c r="T77" s="221"/>
      <c r="U77" s="221"/>
    </row>
    <row r="78" spans="1:21" s="136" customFormat="1" x14ac:dyDescent="0.2">
      <c r="A78" s="147">
        <v>59</v>
      </c>
      <c r="B78" s="143"/>
      <c r="C78" s="143" t="s">
        <v>99</v>
      </c>
      <c r="D78" s="156" t="s">
        <v>142</v>
      </c>
      <c r="E78" s="166" t="s">
        <v>215</v>
      </c>
      <c r="F78" s="143" t="s">
        <v>79</v>
      </c>
      <c r="G78" s="144">
        <v>1</v>
      </c>
      <c r="H78" s="145"/>
      <c r="I78" s="154">
        <f>ROUND(G78*H78,2)</f>
        <v>0</v>
      </c>
      <c r="J78" s="190">
        <v>21</v>
      </c>
      <c r="K78" s="154">
        <f t="shared" si="9"/>
        <v>0</v>
      </c>
      <c r="L78" s="221"/>
      <c r="M78" s="221"/>
      <c r="N78" s="221"/>
      <c r="O78" s="221"/>
      <c r="P78" s="221"/>
      <c r="Q78" s="221"/>
      <c r="R78" s="221"/>
      <c r="S78" s="221"/>
      <c r="T78" s="221"/>
      <c r="U78" s="221"/>
    </row>
    <row r="79" spans="1:21" s="136" customFormat="1" ht="38.25" x14ac:dyDescent="0.2">
      <c r="A79" s="147">
        <v>60</v>
      </c>
      <c r="B79" s="143"/>
      <c r="C79" s="143" t="s">
        <v>99</v>
      </c>
      <c r="D79" s="156" t="s">
        <v>212</v>
      </c>
      <c r="E79" s="166" t="s">
        <v>213</v>
      </c>
      <c r="F79" s="143" t="s">
        <v>79</v>
      </c>
      <c r="G79" s="144">
        <v>1</v>
      </c>
      <c r="H79" s="145"/>
      <c r="I79" s="154">
        <f t="shared" ref="I79:I80" si="13">ROUND(G79*H79,2)</f>
        <v>0</v>
      </c>
      <c r="J79" s="190">
        <v>21</v>
      </c>
      <c r="K79" s="154">
        <f t="shared" si="9"/>
        <v>0</v>
      </c>
      <c r="L79" s="221"/>
      <c r="M79" s="221"/>
      <c r="N79" s="221"/>
      <c r="O79" s="221"/>
      <c r="P79" s="221"/>
      <c r="Q79" s="221"/>
      <c r="R79" s="221"/>
      <c r="S79" s="221"/>
      <c r="T79" s="221"/>
      <c r="U79" s="221"/>
    </row>
    <row r="80" spans="1:21" s="136" customFormat="1" ht="25.5" x14ac:dyDescent="0.2">
      <c r="A80" s="147">
        <v>61</v>
      </c>
      <c r="B80" s="143"/>
      <c r="C80" s="143" t="s">
        <v>99</v>
      </c>
      <c r="D80" s="156" t="s">
        <v>142</v>
      </c>
      <c r="E80" s="166" t="s">
        <v>214</v>
      </c>
      <c r="F80" s="143" t="s">
        <v>79</v>
      </c>
      <c r="G80" s="144">
        <v>1</v>
      </c>
      <c r="H80" s="145"/>
      <c r="I80" s="154">
        <f t="shared" si="13"/>
        <v>0</v>
      </c>
      <c r="J80" s="190">
        <v>21</v>
      </c>
      <c r="K80" s="154">
        <f t="shared" si="9"/>
        <v>0</v>
      </c>
      <c r="L80" s="221"/>
      <c r="M80" s="221"/>
      <c r="N80" s="221"/>
      <c r="O80" s="221"/>
      <c r="P80" s="221"/>
      <c r="Q80" s="221"/>
      <c r="R80" s="221"/>
      <c r="S80" s="221"/>
      <c r="T80" s="221"/>
      <c r="U80" s="221"/>
    </row>
    <row r="81" spans="1:21" s="136" customFormat="1" ht="34.5" customHeight="1" x14ac:dyDescent="0.2">
      <c r="A81" s="147">
        <v>62</v>
      </c>
      <c r="B81" s="143"/>
      <c r="C81" s="143" t="s">
        <v>99</v>
      </c>
      <c r="D81" s="195" t="s">
        <v>115</v>
      </c>
      <c r="E81" s="166" t="s">
        <v>116</v>
      </c>
      <c r="F81" s="185" t="s">
        <v>79</v>
      </c>
      <c r="G81" s="186">
        <v>1</v>
      </c>
      <c r="H81" s="154"/>
      <c r="I81" s="154">
        <f>ROUND(G81*H81,2)</f>
        <v>0</v>
      </c>
      <c r="J81" s="190">
        <v>21</v>
      </c>
      <c r="K81" s="154">
        <f t="shared" si="9"/>
        <v>0</v>
      </c>
      <c r="L81" s="221"/>
      <c r="M81" s="221"/>
      <c r="N81" s="221"/>
      <c r="O81" s="221"/>
      <c r="P81" s="221"/>
      <c r="Q81" s="221"/>
      <c r="R81" s="221"/>
      <c r="S81" s="221"/>
      <c r="T81" s="221"/>
      <c r="U81" s="221"/>
    </row>
    <row r="82" spans="1:21" s="136" customFormat="1" ht="89.25" x14ac:dyDescent="0.2">
      <c r="A82" s="147">
        <v>63</v>
      </c>
      <c r="B82" s="143"/>
      <c r="C82" s="143" t="s">
        <v>99</v>
      </c>
      <c r="D82" s="212" t="s">
        <v>114</v>
      </c>
      <c r="E82" s="167" t="s">
        <v>210</v>
      </c>
      <c r="F82" s="143" t="s">
        <v>79</v>
      </c>
      <c r="G82" s="144">
        <v>1</v>
      </c>
      <c r="H82" s="145"/>
      <c r="I82" s="145">
        <f t="shared" si="10"/>
        <v>0</v>
      </c>
      <c r="J82" s="146">
        <v>21</v>
      </c>
      <c r="K82" s="145">
        <f t="shared" si="9"/>
        <v>0</v>
      </c>
      <c r="L82" s="221"/>
      <c r="M82" s="221"/>
      <c r="N82" s="221"/>
      <c r="O82" s="221"/>
      <c r="P82" s="221"/>
      <c r="Q82" s="221"/>
      <c r="R82" s="221"/>
      <c r="S82" s="221"/>
      <c r="T82" s="221"/>
      <c r="U82" s="221"/>
    </row>
    <row r="83" spans="1:21" s="151" customFormat="1" x14ac:dyDescent="0.2">
      <c r="A83" s="199"/>
      <c r="B83" s="203"/>
      <c r="C83" s="203"/>
      <c r="D83" s="215"/>
      <c r="E83" s="168" t="s">
        <v>98</v>
      </c>
      <c r="F83" s="203"/>
      <c r="G83" s="220"/>
      <c r="H83" s="220"/>
      <c r="I83" s="152">
        <f>I14</f>
        <v>0</v>
      </c>
      <c r="J83" s="220"/>
      <c r="K83" s="220"/>
      <c r="L83" s="220"/>
      <c r="M83" s="220"/>
      <c r="N83" s="220"/>
      <c r="O83" s="220"/>
      <c r="P83" s="220"/>
      <c r="Q83" s="220"/>
      <c r="R83" s="220"/>
      <c r="S83" s="220"/>
      <c r="T83" s="220"/>
      <c r="U83" s="220"/>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77" fitToHeight="999"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26"/>
  <sheetViews>
    <sheetView showGridLines="0" tabSelected="1" topLeftCell="A13" zoomScaleNormal="100" workbookViewId="0">
      <selection activeCell="L16" sqref="L16"/>
    </sheetView>
  </sheetViews>
  <sheetFormatPr defaultColWidth="9.140625" defaultRowHeight="12.75" x14ac:dyDescent="0.2"/>
  <cols>
    <col min="1" max="1" width="5.5703125" style="201" customWidth="1"/>
    <col min="2" max="2" width="4.42578125" style="204" customWidth="1"/>
    <col min="3" max="3" width="6" style="204" customWidth="1"/>
    <col min="4" max="4" width="12.7109375" style="216" customWidth="1"/>
    <col min="5" max="5" width="94.28515625" style="169" customWidth="1"/>
    <col min="6" max="6" width="7.7109375" style="204" customWidth="1"/>
    <col min="7" max="7" width="9.85546875" style="201" customWidth="1"/>
    <col min="8" max="8" width="13.140625" style="201" customWidth="1"/>
    <col min="9" max="9" width="15.5703125" style="201" customWidth="1"/>
    <col min="10" max="10" width="6.7109375" style="201" customWidth="1"/>
    <col min="11" max="11" width="15.5703125" style="201" customWidth="1"/>
    <col min="12" max="12" width="11.140625" style="201" customWidth="1"/>
    <col min="13" max="13" width="12" style="201" customWidth="1"/>
    <col min="14" max="21" width="9.140625" style="201"/>
    <col min="22" max="16384" width="9.140625" style="83"/>
  </cols>
  <sheetData>
    <row r="1" spans="1:21" s="181" customFormat="1" ht="18" x14ac:dyDescent="0.2">
      <c r="A1" s="224" t="s">
        <v>100</v>
      </c>
      <c r="B1" s="225"/>
      <c r="C1" s="225"/>
      <c r="D1" s="207"/>
      <c r="E1" s="207"/>
      <c r="F1" s="225"/>
      <c r="G1" s="225"/>
      <c r="H1" s="225"/>
      <c r="I1" s="225"/>
      <c r="J1" s="225"/>
      <c r="K1" s="225"/>
    </row>
    <row r="2" spans="1:21" s="181" customFormat="1" x14ac:dyDescent="0.2">
      <c r="A2" s="226" t="s">
        <v>62</v>
      </c>
      <c r="B2" s="225"/>
      <c r="C2" s="137" t="s">
        <v>173</v>
      </c>
      <c r="D2" s="208"/>
      <c r="E2" s="208"/>
      <c r="F2" s="225"/>
      <c r="G2" s="225"/>
      <c r="H2" s="225"/>
      <c r="I2" s="225"/>
      <c r="J2" s="225"/>
      <c r="K2" s="225"/>
    </row>
    <row r="3" spans="1:21" s="181" customFormat="1" x14ac:dyDescent="0.2">
      <c r="A3" s="226" t="s">
        <v>63</v>
      </c>
      <c r="B3" s="225"/>
      <c r="C3" s="254" t="str">
        <f>'Krycí list'!E7</f>
        <v>Základní škola Velké Meziříčí, Sokolovská 470/13
Sokolovská 470/13, 594 01 Velké Meziříčí</v>
      </c>
      <c r="D3" s="253"/>
      <c r="E3" s="253"/>
      <c r="F3" s="225"/>
      <c r="G3" s="225"/>
      <c r="H3" s="225"/>
      <c r="I3" s="137"/>
      <c r="J3" s="225"/>
      <c r="K3" s="225"/>
    </row>
    <row r="4" spans="1:21" s="181" customFormat="1" x14ac:dyDescent="0.2">
      <c r="A4" s="226" t="s">
        <v>64</v>
      </c>
      <c r="B4" s="225"/>
      <c r="C4" s="137" t="str">
        <f>'Krycí list'!E9</f>
        <v>OCENĚNÝ SOUPIS PRACÍ A DODÁVEK A SLUŽEB</v>
      </c>
      <c r="D4" s="208"/>
      <c r="E4" s="208"/>
      <c r="F4" s="225"/>
      <c r="G4" s="225"/>
      <c r="H4" s="225"/>
      <c r="I4" s="137"/>
      <c r="J4" s="225"/>
      <c r="K4" s="225"/>
    </row>
    <row r="5" spans="1:21" s="181" customFormat="1" x14ac:dyDescent="0.2">
      <c r="A5" s="225" t="s">
        <v>72</v>
      </c>
      <c r="B5" s="225"/>
      <c r="C5" s="137" t="str">
        <f>'Krycí list'!P5</f>
        <v xml:space="preserve"> </v>
      </c>
      <c r="D5" s="208"/>
      <c r="E5" s="208"/>
      <c r="F5" s="225"/>
      <c r="G5" s="225"/>
      <c r="H5" s="225"/>
      <c r="I5" s="137"/>
      <c r="J5" s="225"/>
      <c r="K5" s="225"/>
    </row>
    <row r="6" spans="1:21" s="181" customFormat="1" x14ac:dyDescent="0.2">
      <c r="A6" s="225"/>
      <c r="B6" s="225"/>
      <c r="C6" s="137"/>
      <c r="D6" s="208"/>
      <c r="E6" s="208"/>
      <c r="F6" s="225"/>
      <c r="G6" s="225"/>
      <c r="H6" s="225"/>
      <c r="I6" s="137"/>
      <c r="J6" s="225"/>
      <c r="K6" s="225"/>
    </row>
    <row r="7" spans="1:21" s="181" customFormat="1" x14ac:dyDescent="0.2">
      <c r="A7" s="225" t="s">
        <v>66</v>
      </c>
      <c r="B7" s="225"/>
      <c r="C7" s="254" t="str">
        <f>'Krycí list'!E26</f>
        <v>Základní škola Velké Meziříčí, Sokolovská 470/13</v>
      </c>
      <c r="D7" s="253"/>
      <c r="E7" s="253"/>
      <c r="F7" s="225"/>
      <c r="G7" s="225"/>
      <c r="H7" s="225"/>
      <c r="I7" s="137"/>
      <c r="J7" s="225"/>
      <c r="K7" s="225"/>
    </row>
    <row r="8" spans="1:21" s="181" customFormat="1" x14ac:dyDescent="0.2">
      <c r="A8" s="225" t="s">
        <v>67</v>
      </c>
      <c r="B8" s="225"/>
      <c r="C8" s="254" t="str">
        <f>'Krycí list'!E28</f>
        <v xml:space="preserve"> </v>
      </c>
      <c r="D8" s="253"/>
      <c r="E8" s="208"/>
      <c r="F8" s="225"/>
      <c r="G8" s="225"/>
      <c r="H8" s="225"/>
      <c r="I8" s="137"/>
      <c r="J8" s="225"/>
      <c r="K8" s="225"/>
    </row>
    <row r="9" spans="1:21" s="181" customFormat="1" x14ac:dyDescent="0.2">
      <c r="A9" s="225" t="s">
        <v>68</v>
      </c>
      <c r="B9" s="225"/>
      <c r="C9" s="252" t="str">
        <f>'Krycí list'!O31</f>
        <v>10/2024</v>
      </c>
      <c r="D9" s="253"/>
      <c r="E9" s="208"/>
      <c r="F9" s="225"/>
      <c r="G9" s="225"/>
      <c r="H9" s="225"/>
      <c r="I9" s="137"/>
      <c r="J9" s="225"/>
      <c r="K9" s="225"/>
    </row>
    <row r="10" spans="1:21" s="181" customFormat="1" x14ac:dyDescent="0.2">
      <c r="A10" s="225"/>
      <c r="B10" s="225"/>
      <c r="C10" s="225"/>
      <c r="D10" s="207"/>
      <c r="E10" s="207"/>
      <c r="F10" s="225"/>
      <c r="G10" s="225"/>
      <c r="H10" s="225"/>
      <c r="I10" s="225"/>
      <c r="J10" s="225"/>
      <c r="K10" s="225"/>
    </row>
    <row r="11" spans="1:21" s="223" customFormat="1" ht="51" x14ac:dyDescent="0.2">
      <c r="A11" s="196" t="s">
        <v>73</v>
      </c>
      <c r="B11" s="138" t="s">
        <v>74</v>
      </c>
      <c r="C11" s="138" t="s">
        <v>75</v>
      </c>
      <c r="D11" s="138" t="s">
        <v>97</v>
      </c>
      <c r="E11" s="138" t="s">
        <v>93</v>
      </c>
      <c r="F11" s="138" t="s">
        <v>76</v>
      </c>
      <c r="G11" s="138" t="s">
        <v>77</v>
      </c>
      <c r="H11" s="138" t="s">
        <v>95</v>
      </c>
      <c r="I11" s="138" t="s">
        <v>96</v>
      </c>
      <c r="J11" s="138" t="s">
        <v>78</v>
      </c>
      <c r="K11" s="138" t="s">
        <v>94</v>
      </c>
      <c r="L11" s="233" t="s">
        <v>270</v>
      </c>
      <c r="M11" s="234" t="s">
        <v>271</v>
      </c>
    </row>
    <row r="12" spans="1:21" s="204" customFormat="1" x14ac:dyDescent="0.2">
      <c r="A12" s="197">
        <v>1</v>
      </c>
      <c r="B12" s="153">
        <v>2</v>
      </c>
      <c r="C12" s="153">
        <v>3</v>
      </c>
      <c r="D12" s="139">
        <v>4</v>
      </c>
      <c r="E12" s="139">
        <v>5</v>
      </c>
      <c r="F12" s="153">
        <v>6</v>
      </c>
      <c r="G12" s="153">
        <v>7</v>
      </c>
      <c r="H12" s="153">
        <v>8</v>
      </c>
      <c r="I12" s="153">
        <v>9</v>
      </c>
      <c r="J12" s="153">
        <v>10</v>
      </c>
      <c r="K12" s="153">
        <v>11</v>
      </c>
      <c r="L12" s="235">
        <v>12</v>
      </c>
      <c r="M12" s="236">
        <v>13</v>
      </c>
    </row>
    <row r="13" spans="1:21" x14ac:dyDescent="0.2">
      <c r="A13" s="200"/>
      <c r="B13" s="202"/>
      <c r="C13" s="202"/>
      <c r="D13" s="209"/>
      <c r="E13" s="164"/>
      <c r="F13" s="202"/>
      <c r="G13" s="200"/>
      <c r="H13" s="200"/>
      <c r="I13" s="200"/>
      <c r="J13" s="200"/>
      <c r="K13" s="200"/>
    </row>
    <row r="14" spans="1:21" s="140" customFormat="1" x14ac:dyDescent="0.2">
      <c r="A14" s="198"/>
      <c r="B14" s="148"/>
      <c r="C14" s="205"/>
      <c r="D14" s="210" t="s">
        <v>84</v>
      </c>
      <c r="E14" s="165" t="s">
        <v>208</v>
      </c>
      <c r="F14" s="205"/>
      <c r="G14" s="218"/>
      <c r="H14" s="218"/>
      <c r="I14" s="149">
        <f>I15</f>
        <v>0</v>
      </c>
      <c r="J14" s="218"/>
      <c r="K14" s="145"/>
      <c r="L14" s="218"/>
      <c r="M14" s="218"/>
      <c r="N14" s="218"/>
      <c r="O14" s="218"/>
      <c r="P14" s="218"/>
      <c r="Q14" s="218"/>
      <c r="R14" s="218"/>
      <c r="S14" s="218"/>
      <c r="T14" s="218"/>
      <c r="U14" s="218"/>
    </row>
    <row r="15" spans="1:21" s="136" customFormat="1" x14ac:dyDescent="0.2">
      <c r="A15" s="147"/>
      <c r="B15" s="141"/>
      <c r="C15" s="206"/>
      <c r="D15" s="211"/>
      <c r="E15" s="163" t="s">
        <v>165</v>
      </c>
      <c r="F15" s="206"/>
      <c r="G15" s="219"/>
      <c r="H15" s="219"/>
      <c r="I15" s="142">
        <f>SUM(I16:I25)</f>
        <v>0</v>
      </c>
      <c r="J15" s="146"/>
      <c r="K15" s="145"/>
      <c r="L15" s="221"/>
      <c r="M15" s="221"/>
      <c r="N15" s="221"/>
      <c r="O15" s="221"/>
      <c r="P15" s="221"/>
      <c r="Q15" s="221"/>
      <c r="R15" s="221"/>
      <c r="S15" s="221"/>
      <c r="T15" s="221"/>
      <c r="U15" s="221"/>
    </row>
    <row r="16" spans="1:21" s="136" customFormat="1" ht="76.5" customHeight="1" x14ac:dyDescent="0.2">
      <c r="A16" s="147">
        <v>1</v>
      </c>
      <c r="B16" s="143"/>
      <c r="C16" s="143" t="s">
        <v>99</v>
      </c>
      <c r="D16" s="212" t="s">
        <v>113</v>
      </c>
      <c r="E16" s="167" t="s">
        <v>263</v>
      </c>
      <c r="F16" s="143" t="s">
        <v>79</v>
      </c>
      <c r="G16" s="144">
        <v>1</v>
      </c>
      <c r="H16" s="154"/>
      <c r="I16" s="145">
        <f t="shared" ref="I16:I25" si="0">ROUND(G16*H16,2)</f>
        <v>0</v>
      </c>
      <c r="J16" s="146">
        <v>21</v>
      </c>
      <c r="K16" s="145">
        <f>I16+((I16/100)*J16)</f>
        <v>0</v>
      </c>
      <c r="L16" s="237"/>
      <c r="M16" s="221"/>
      <c r="N16" s="221"/>
      <c r="O16" s="221"/>
      <c r="P16" s="221"/>
      <c r="Q16" s="221"/>
      <c r="R16" s="221"/>
      <c r="S16" s="221"/>
      <c r="T16" s="221"/>
      <c r="U16" s="221"/>
    </row>
    <row r="17" spans="1:21" s="136" customFormat="1" ht="89.25" x14ac:dyDescent="0.2">
      <c r="A17" s="147">
        <v>2</v>
      </c>
      <c r="B17" s="143"/>
      <c r="C17" s="143" t="s">
        <v>99</v>
      </c>
      <c r="D17" s="212" t="s">
        <v>114</v>
      </c>
      <c r="E17" s="166" t="s">
        <v>210</v>
      </c>
      <c r="F17" s="143" t="s">
        <v>79</v>
      </c>
      <c r="G17" s="144">
        <f>G16</f>
        <v>1</v>
      </c>
      <c r="H17" s="145"/>
      <c r="I17" s="145">
        <f t="shared" si="0"/>
        <v>0</v>
      </c>
      <c r="J17" s="146">
        <v>21</v>
      </c>
      <c r="K17" s="145">
        <f>I17+((I17/100)*J17)</f>
        <v>0</v>
      </c>
      <c r="L17" s="221"/>
      <c r="M17" s="221"/>
      <c r="N17" s="221"/>
      <c r="O17" s="221"/>
      <c r="P17" s="221"/>
      <c r="Q17" s="221"/>
      <c r="R17" s="221"/>
      <c r="S17" s="221"/>
      <c r="T17" s="221"/>
      <c r="U17" s="221"/>
    </row>
    <row r="18" spans="1:21" s="136" customFormat="1" ht="59.25" customHeight="1" x14ac:dyDescent="0.2">
      <c r="A18" s="147">
        <v>3</v>
      </c>
      <c r="B18" s="143"/>
      <c r="C18" s="143" t="s">
        <v>99</v>
      </c>
      <c r="D18" s="212" t="s">
        <v>166</v>
      </c>
      <c r="E18" s="184" t="s">
        <v>167</v>
      </c>
      <c r="F18" s="143" t="s">
        <v>79</v>
      </c>
      <c r="G18" s="144">
        <v>1</v>
      </c>
      <c r="H18" s="154"/>
      <c r="I18" s="145">
        <f t="shared" si="0"/>
        <v>0</v>
      </c>
      <c r="J18" s="146">
        <v>21</v>
      </c>
      <c r="K18" s="145">
        <f>I18+((I18/100)*J18)</f>
        <v>0</v>
      </c>
      <c r="L18" s="221"/>
      <c r="M18" s="221"/>
      <c r="N18" s="221"/>
      <c r="O18" s="221"/>
      <c r="P18" s="221"/>
      <c r="Q18" s="221"/>
      <c r="R18" s="221"/>
      <c r="S18" s="221"/>
      <c r="T18" s="221"/>
      <c r="U18" s="221"/>
    </row>
    <row r="19" spans="1:21" s="136" customFormat="1" ht="48.75" customHeight="1" x14ac:dyDescent="0.2">
      <c r="A19" s="147">
        <v>4</v>
      </c>
      <c r="B19" s="143"/>
      <c r="C19" s="143" t="s">
        <v>99</v>
      </c>
      <c r="D19" s="212" t="s">
        <v>168</v>
      </c>
      <c r="E19" s="184" t="s">
        <v>169</v>
      </c>
      <c r="F19" s="143" t="s">
        <v>79</v>
      </c>
      <c r="G19" s="144">
        <v>1</v>
      </c>
      <c r="H19" s="154"/>
      <c r="I19" s="145">
        <f t="shared" si="0"/>
        <v>0</v>
      </c>
      <c r="J19" s="146">
        <v>21</v>
      </c>
      <c r="K19" s="145">
        <f>I19+((I19/100)*J19)</f>
        <v>0</v>
      </c>
      <c r="L19" s="237"/>
      <c r="M19" s="237"/>
      <c r="N19" s="221"/>
      <c r="O19" s="221"/>
      <c r="P19" s="221"/>
      <c r="Q19" s="221"/>
      <c r="R19" s="221"/>
      <c r="S19" s="221"/>
      <c r="T19" s="221"/>
      <c r="U19" s="221"/>
    </row>
    <row r="20" spans="1:21" ht="51" x14ac:dyDescent="0.2">
      <c r="A20" s="147">
        <v>5</v>
      </c>
      <c r="C20" s="143" t="s">
        <v>99</v>
      </c>
      <c r="D20" s="212" t="s">
        <v>170</v>
      </c>
      <c r="E20" s="167" t="s">
        <v>264</v>
      </c>
      <c r="F20" s="143" t="s">
        <v>79</v>
      </c>
      <c r="G20" s="144">
        <v>1</v>
      </c>
      <c r="H20" s="145"/>
      <c r="I20" s="145">
        <f t="shared" si="0"/>
        <v>0</v>
      </c>
      <c r="J20" s="146">
        <v>21</v>
      </c>
      <c r="K20" s="145">
        <f t="shared" ref="K20:K25" si="1">I20+((I20/100)*J20)</f>
        <v>0</v>
      </c>
    </row>
    <row r="21" spans="1:21" ht="23.25" customHeight="1" x14ac:dyDescent="0.2">
      <c r="A21" s="147">
        <v>6</v>
      </c>
      <c r="C21" s="143" t="s">
        <v>99</v>
      </c>
      <c r="D21" s="212" t="s">
        <v>164</v>
      </c>
      <c r="E21" s="169" t="s">
        <v>265</v>
      </c>
      <c r="F21" s="143" t="s">
        <v>79</v>
      </c>
      <c r="G21" s="144">
        <v>1</v>
      </c>
      <c r="H21" s="145"/>
      <c r="I21" s="150">
        <f>ROUND(G21*H21,2)</f>
        <v>0</v>
      </c>
      <c r="J21" s="146">
        <v>21</v>
      </c>
      <c r="K21" s="145">
        <f t="shared" si="1"/>
        <v>0</v>
      </c>
    </row>
    <row r="22" spans="1:21" ht="23.25" customHeight="1" x14ac:dyDescent="0.2">
      <c r="A22" s="147">
        <v>7</v>
      </c>
      <c r="C22" s="143" t="s">
        <v>99</v>
      </c>
      <c r="D22" s="212" t="s">
        <v>164</v>
      </c>
      <c r="E22" s="169" t="s">
        <v>266</v>
      </c>
      <c r="F22" s="143" t="s">
        <v>79</v>
      </c>
      <c r="G22" s="144">
        <v>1</v>
      </c>
      <c r="H22" s="145"/>
      <c r="I22" s="150">
        <f t="shared" ref="I22:I23" si="2">ROUND(G22*H22,2)</f>
        <v>0</v>
      </c>
      <c r="J22" s="146">
        <v>21</v>
      </c>
      <c r="K22" s="145">
        <f t="shared" si="1"/>
        <v>0</v>
      </c>
    </row>
    <row r="23" spans="1:21" ht="23.25" customHeight="1" x14ac:dyDescent="0.2">
      <c r="A23" s="147">
        <v>8</v>
      </c>
      <c r="C23" s="143" t="s">
        <v>99</v>
      </c>
      <c r="D23" s="212" t="s">
        <v>164</v>
      </c>
      <c r="E23" s="169" t="s">
        <v>267</v>
      </c>
      <c r="F23" s="143" t="s">
        <v>79</v>
      </c>
      <c r="G23" s="144">
        <v>1</v>
      </c>
      <c r="H23" s="145"/>
      <c r="I23" s="150">
        <f t="shared" si="2"/>
        <v>0</v>
      </c>
      <c r="J23" s="146">
        <v>21</v>
      </c>
      <c r="K23" s="145">
        <f t="shared" si="1"/>
        <v>0</v>
      </c>
    </row>
    <row r="24" spans="1:21" s="136" customFormat="1" ht="25.5" x14ac:dyDescent="0.2">
      <c r="A24" s="147">
        <v>9</v>
      </c>
      <c r="B24" s="143"/>
      <c r="C24" s="185" t="s">
        <v>99</v>
      </c>
      <c r="D24" s="191" t="s">
        <v>142</v>
      </c>
      <c r="E24" s="166" t="s">
        <v>171</v>
      </c>
      <c r="F24" s="143" t="s">
        <v>79</v>
      </c>
      <c r="G24" s="144">
        <v>2</v>
      </c>
      <c r="H24" s="154"/>
      <c r="I24" s="150">
        <f t="shared" si="0"/>
        <v>0</v>
      </c>
      <c r="J24" s="146">
        <v>21</v>
      </c>
      <c r="K24" s="145">
        <f t="shared" si="1"/>
        <v>0</v>
      </c>
      <c r="L24" s="221"/>
      <c r="M24" s="221"/>
      <c r="N24" s="221"/>
      <c r="O24" s="221"/>
      <c r="P24" s="221"/>
      <c r="Q24" s="221"/>
      <c r="R24" s="221"/>
      <c r="S24" s="221"/>
      <c r="T24" s="221"/>
      <c r="U24" s="221"/>
    </row>
    <row r="25" spans="1:21" s="136" customFormat="1" ht="25.5" x14ac:dyDescent="0.2">
      <c r="A25" s="147">
        <v>10</v>
      </c>
      <c r="B25" s="143"/>
      <c r="C25" s="185" t="s">
        <v>99</v>
      </c>
      <c r="D25" s="191" t="s">
        <v>142</v>
      </c>
      <c r="E25" s="166" t="s">
        <v>172</v>
      </c>
      <c r="F25" s="143" t="s">
        <v>79</v>
      </c>
      <c r="G25" s="144">
        <v>1</v>
      </c>
      <c r="H25" s="154"/>
      <c r="I25" s="150">
        <f t="shared" si="0"/>
        <v>0</v>
      </c>
      <c r="J25" s="146">
        <v>21</v>
      </c>
      <c r="K25" s="145">
        <f t="shared" si="1"/>
        <v>0</v>
      </c>
      <c r="L25" s="221"/>
      <c r="M25" s="221"/>
      <c r="N25" s="221"/>
      <c r="O25" s="221"/>
      <c r="P25" s="221"/>
      <c r="Q25" s="221"/>
      <c r="R25" s="221"/>
      <c r="S25" s="221"/>
      <c r="T25" s="221"/>
      <c r="U25" s="221"/>
    </row>
    <row r="26" spans="1:21" s="151" customFormat="1" x14ac:dyDescent="0.2">
      <c r="A26" s="199"/>
      <c r="B26" s="203"/>
      <c r="C26" s="203"/>
      <c r="D26" s="215"/>
      <c r="E26" s="168" t="s">
        <v>98</v>
      </c>
      <c r="F26" s="203"/>
      <c r="G26" s="220"/>
      <c r="H26" s="220"/>
      <c r="I26" s="152">
        <f>I14</f>
        <v>0</v>
      </c>
      <c r="J26" s="220"/>
      <c r="K26" s="220"/>
      <c r="L26" s="220"/>
      <c r="M26" s="220"/>
      <c r="N26" s="220"/>
      <c r="O26" s="220"/>
      <c r="P26" s="220"/>
      <c r="Q26" s="220"/>
      <c r="R26" s="220"/>
      <c r="S26" s="220"/>
      <c r="T26" s="220"/>
      <c r="U26" s="220"/>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77" fitToHeight="999"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4"/>
  <dimension ref="A1"/>
  <sheetViews>
    <sheetView workbookViewId="0"/>
  </sheetViews>
  <sheetFormatPr defaultRowHeight="12.75" x14ac:dyDescent="0.2"/>
  <sheetData/>
  <sheetProtection formatCells="0" formatColumns="0" formatRows="0" insertColumns="0" insertRows="0" insertHyperlinks="0" deleteColumns="0" deleteRows="0" sort="0" autoFilter="0" pivotTables="0"/>
  <customSheetViews>
    <customSheetView guid="{65E3123D-ED26-44E3-A414-09EEEF825484}" state="hidden">
      <pageMargins left="0.69999998807907104" right="0.69999998807907104" top="0.75" bottom="0.75" header="0.30000001192092896" footer="0.30000001192092896"/>
      <pageSetup errors="blank"/>
    </customSheetView>
    <customSheetView guid="{82B4F4D9-5370-4303-A97E-2A49E01AF629}" state="hidden">
      <pageMargins left="0.69999998807907104" right="0.69999998807907104" top="0.75" bottom="0.75" header="0.30000001192092896" footer="0.30000001192092896"/>
      <pageSetup errors="blank"/>
    </customSheetView>
    <customSheetView guid="{D6CFA044-0C8C-4ECE-96A2-AFF3DD5E0425}" state="hidden">
      <pageMargins left="0.69999998807907104" right="0.69999998807907104" top="0.75" bottom="0.75" header="0.30000001192092896" footer="0.30000001192092896"/>
      <pageSetup errors="blank"/>
    </customSheetView>
  </customSheetViews>
  <pageMargins left="0.69999998807907104" right="0.69999998807907104" top="0.75" bottom="0.75" header="0.30000001192092896" footer="0.30000001192092896"/>
  <pageSetup errors="blank"/>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file>

<file path=customXml/itemProps1.xml><?xml version="1.0" encoding="utf-8"?>
<ds:datastoreItem xmlns:ds="http://schemas.openxmlformats.org/officeDocument/2006/customXml" ds:itemID="{1A117082-AE84-45DC-B4B1-E854891D3B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11</vt:i4>
      </vt:variant>
    </vt:vector>
  </HeadingPairs>
  <TitlesOfParts>
    <vt:vector size="19" baseType="lpstr">
      <vt:lpstr>Krycí list</vt:lpstr>
      <vt:lpstr>Rekapitulace</vt:lpstr>
      <vt:lpstr>Knihovna 1. stupeň</vt:lpstr>
      <vt:lpstr>Učebna informatiky </vt:lpstr>
      <vt:lpstr>Učebna přírodopisu</vt:lpstr>
      <vt:lpstr>jazyky a robotika</vt:lpstr>
      <vt:lpstr>Cvičná kuchyň</vt:lpstr>
      <vt:lpstr>#Figury</vt:lpstr>
      <vt:lpstr>'Cvičná kuchyň'!Názvy_tisku</vt:lpstr>
      <vt:lpstr>'jazyky a robotika'!Názvy_tisku</vt:lpstr>
      <vt:lpstr>'Knihovna 1. stupeň'!Názvy_tisku</vt:lpstr>
      <vt:lpstr>Rekapitulace!Názvy_tisku</vt:lpstr>
      <vt:lpstr>'Učebna informatiky '!Názvy_tisku</vt:lpstr>
      <vt:lpstr>'Učebna přírodopisu'!Názvy_tisku</vt:lpstr>
      <vt:lpstr>'Cvičná kuchyň'!Oblast_tisku</vt:lpstr>
      <vt:lpstr>'jazyky a robotika'!Oblast_tisku</vt:lpstr>
      <vt:lpstr>'Knihovna 1. stupeň'!Oblast_tisku</vt:lpstr>
      <vt:lpstr>'Učebna informatiky '!Oblast_tisku</vt:lpstr>
      <vt:lpstr>'Učebna přírodopisu'!Oblast_tisku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dc:creator>
  <cp:lastModifiedBy>Kristýna Ullreich</cp:lastModifiedBy>
  <cp:lastPrinted>2019-11-21T13:12:23Z</cp:lastPrinted>
  <dcterms:created xsi:type="dcterms:W3CDTF">2006-04-27T05:25:48Z</dcterms:created>
  <dcterms:modified xsi:type="dcterms:W3CDTF">2025-01-20T12:42:34Z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1029	1029</vt:lpwstr>
  </property>
</Properties>
</file>