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1 - Stavební práce " sheetId="2" r:id="rId2"/>
    <sheet name="VRN - Vedlejší rozpočtové..." sheetId="3" r:id="rId3"/>
  </sheets>
  <definedNames>
    <definedName name="_xlnm.Print_Area" localSheetId="0">'Rekapitulace stavby'!$D$4:$AO$76,'Rekapitulace stavby'!$C$82:$AQ$97</definedName>
    <definedName name="_xlnm.Print_Titles" localSheetId="0">'Rekapitulace stavby'!$92:$92</definedName>
    <definedName name="_xlnm._FilterDatabase" localSheetId="1" hidden="1">'01 - Stavební práce '!$C$133:$K$408</definedName>
    <definedName name="_xlnm.Print_Area" localSheetId="1">'01 - Stavební práce '!$C$4:$J$76,'01 - Stavební práce '!$C$82:$J$115,'01 - Stavební práce '!$C$121:$K$408</definedName>
    <definedName name="_xlnm.Print_Titles" localSheetId="1">'01 - Stavební práce '!$133:$133</definedName>
    <definedName name="_xlnm._FilterDatabase" localSheetId="2" hidden="1">'VRN - Vedlejší rozpočtové...'!$C$116:$K$132</definedName>
    <definedName name="_xlnm.Print_Area" localSheetId="2">'VRN - Vedlejší rozpočtové...'!$C$4:$J$76,'VRN - Vedlejší rozpočtové...'!$C$82:$J$98,'VRN - Vedlejší rozpočtové...'!$C$104:$K$132</definedName>
    <definedName name="_xlnm.Print_Titles" localSheetId="2">'VRN - Vedlejší rozpočtové...'!$116:$116</definedName>
  </definedNames>
  <calcPr/>
</workbook>
</file>

<file path=xl/calcChain.xml><?xml version="1.0" encoding="utf-8"?>
<calcChain xmlns="http://schemas.openxmlformats.org/spreadsheetml/2006/main">
  <c i="3" l="1" r="J37"/>
  <c r="J36"/>
  <c i="1" r="AY96"/>
  <c i="3" r="J35"/>
  <c i="1" r="AX96"/>
  <c i="3" r="BI132"/>
  <c r="BH132"/>
  <c r="BG132"/>
  <c r="BF132"/>
  <c r="T132"/>
  <c r="R132"/>
  <c r="P132"/>
  <c r="BI131"/>
  <c r="BH131"/>
  <c r="BG131"/>
  <c r="BF131"/>
  <c r="T131"/>
  <c r="R131"/>
  <c r="P131"/>
  <c r="BI130"/>
  <c r="BH130"/>
  <c r="BG130"/>
  <c r="BF130"/>
  <c r="T130"/>
  <c r="R130"/>
  <c r="P130"/>
  <c r="BI129"/>
  <c r="BH129"/>
  <c r="BG129"/>
  <c r="BF129"/>
  <c r="T129"/>
  <c r="R129"/>
  <c r="P129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BI123"/>
  <c r="BH123"/>
  <c r="BG123"/>
  <c r="BF123"/>
  <c r="T123"/>
  <c r="R123"/>
  <c r="P123"/>
  <c r="BI121"/>
  <c r="BH121"/>
  <c r="BG121"/>
  <c r="BF121"/>
  <c r="T121"/>
  <c r="R121"/>
  <c r="P121"/>
  <c r="BI119"/>
  <c r="BH119"/>
  <c r="BG119"/>
  <c r="BF119"/>
  <c r="T119"/>
  <c r="R119"/>
  <c r="P119"/>
  <c r="J113"/>
  <c r="F113"/>
  <c r="F111"/>
  <c r="E109"/>
  <c r="J91"/>
  <c r="F91"/>
  <c r="F89"/>
  <c r="E87"/>
  <c r="J24"/>
  <c r="E24"/>
  <c r="J92"/>
  <c r="J23"/>
  <c r="J18"/>
  <c r="E18"/>
  <c r="F114"/>
  <c r="J17"/>
  <c r="J12"/>
  <c r="J89"/>
  <c r="E7"/>
  <c r="E107"/>
  <c i="2" r="J37"/>
  <c r="J36"/>
  <c i="1" r="AY95"/>
  <c i="2" r="J35"/>
  <c i="1" r="AX95"/>
  <c i="2" r="BI406"/>
  <c r="BH406"/>
  <c r="BG406"/>
  <c r="BF406"/>
  <c r="T406"/>
  <c r="R406"/>
  <c r="P406"/>
  <c r="BI403"/>
  <c r="BH403"/>
  <c r="BG403"/>
  <c r="BF403"/>
  <c r="T403"/>
  <c r="R403"/>
  <c r="P403"/>
  <c r="BI400"/>
  <c r="BH400"/>
  <c r="BG400"/>
  <c r="BF400"/>
  <c r="T400"/>
  <c r="R400"/>
  <c r="P400"/>
  <c r="BI397"/>
  <c r="BH397"/>
  <c r="BG397"/>
  <c r="BF397"/>
  <c r="T397"/>
  <c r="R397"/>
  <c r="P397"/>
  <c r="BI386"/>
  <c r="BH386"/>
  <c r="BG386"/>
  <c r="BF386"/>
  <c r="T386"/>
  <c r="R386"/>
  <c r="P386"/>
  <c r="BI377"/>
  <c r="BH377"/>
  <c r="BG377"/>
  <c r="BF377"/>
  <c r="T377"/>
  <c r="R377"/>
  <c r="P377"/>
  <c r="BI373"/>
  <c r="BH373"/>
  <c r="BG373"/>
  <c r="BF373"/>
  <c r="T373"/>
  <c r="R373"/>
  <c r="P373"/>
  <c r="BI370"/>
  <c r="BH370"/>
  <c r="BG370"/>
  <c r="BF370"/>
  <c r="T370"/>
  <c r="R370"/>
  <c r="P370"/>
  <c r="BI367"/>
  <c r="BH367"/>
  <c r="BG367"/>
  <c r="BF367"/>
  <c r="T367"/>
  <c r="R367"/>
  <c r="P367"/>
  <c r="BI364"/>
  <c r="BH364"/>
  <c r="BG364"/>
  <c r="BF364"/>
  <c r="T364"/>
  <c r="R364"/>
  <c r="P364"/>
  <c r="BI361"/>
  <c r="BH361"/>
  <c r="BG361"/>
  <c r="BF361"/>
  <c r="T361"/>
  <c r="R361"/>
  <c r="P361"/>
  <c r="BI358"/>
  <c r="BH358"/>
  <c r="BG358"/>
  <c r="BF358"/>
  <c r="T358"/>
  <c r="R358"/>
  <c r="P358"/>
  <c r="BI355"/>
  <c r="BH355"/>
  <c r="BG355"/>
  <c r="BF355"/>
  <c r="T355"/>
  <c r="R355"/>
  <c r="P355"/>
  <c r="BI353"/>
  <c r="BH353"/>
  <c r="BG353"/>
  <c r="BF353"/>
  <c r="T353"/>
  <c r="R353"/>
  <c r="P353"/>
  <c r="BI352"/>
  <c r="BH352"/>
  <c r="BG352"/>
  <c r="BF352"/>
  <c r="T352"/>
  <c r="R352"/>
  <c r="P352"/>
  <c r="BI351"/>
  <c r="BH351"/>
  <c r="BG351"/>
  <c r="BF351"/>
  <c r="T351"/>
  <c r="R351"/>
  <c r="P351"/>
  <c r="BI350"/>
  <c r="BH350"/>
  <c r="BG350"/>
  <c r="BF350"/>
  <c r="T350"/>
  <c r="R350"/>
  <c r="P350"/>
  <c r="BI349"/>
  <c r="BH349"/>
  <c r="BG349"/>
  <c r="BF349"/>
  <c r="T349"/>
  <c r="R349"/>
  <c r="P349"/>
  <c r="BI348"/>
  <c r="BH348"/>
  <c r="BG348"/>
  <c r="BF348"/>
  <c r="T348"/>
  <c r="R348"/>
  <c r="P348"/>
  <c r="BI347"/>
  <c r="BH347"/>
  <c r="BG347"/>
  <c r="BF347"/>
  <c r="T347"/>
  <c r="R347"/>
  <c r="P347"/>
  <c r="BI345"/>
  <c r="BH345"/>
  <c r="BG345"/>
  <c r="BF345"/>
  <c r="T345"/>
  <c r="R345"/>
  <c r="P345"/>
  <c r="BI343"/>
  <c r="BH343"/>
  <c r="BG343"/>
  <c r="BF343"/>
  <c r="T343"/>
  <c r="R343"/>
  <c r="P343"/>
  <c r="BI340"/>
  <c r="BH340"/>
  <c r="BG340"/>
  <c r="BF340"/>
  <c r="T340"/>
  <c r="R340"/>
  <c r="P340"/>
  <c r="BI336"/>
  <c r="BH336"/>
  <c r="BG336"/>
  <c r="BF336"/>
  <c r="T336"/>
  <c r="R336"/>
  <c r="P336"/>
  <c r="BI332"/>
  <c r="BH332"/>
  <c r="BG332"/>
  <c r="BF332"/>
  <c r="T332"/>
  <c r="R332"/>
  <c r="P332"/>
  <c r="BI326"/>
  <c r="BH326"/>
  <c r="BG326"/>
  <c r="BF326"/>
  <c r="T326"/>
  <c r="R326"/>
  <c r="P326"/>
  <c r="BI322"/>
  <c r="BH322"/>
  <c r="BG322"/>
  <c r="BF322"/>
  <c r="T322"/>
  <c r="R322"/>
  <c r="P322"/>
  <c r="BI320"/>
  <c r="BH320"/>
  <c r="BG320"/>
  <c r="BF320"/>
  <c r="T320"/>
  <c r="R320"/>
  <c r="P320"/>
  <c r="BI316"/>
  <c r="BH316"/>
  <c r="BG316"/>
  <c r="BF316"/>
  <c r="T316"/>
  <c r="R316"/>
  <c r="P316"/>
  <c r="BI315"/>
  <c r="BH315"/>
  <c r="BG315"/>
  <c r="BF315"/>
  <c r="T315"/>
  <c r="R315"/>
  <c r="P315"/>
  <c r="BI314"/>
  <c r="BH314"/>
  <c r="BG314"/>
  <c r="BF314"/>
  <c r="T314"/>
  <c r="R314"/>
  <c r="P314"/>
  <c r="BI312"/>
  <c r="BH312"/>
  <c r="BG312"/>
  <c r="BF312"/>
  <c r="T312"/>
  <c r="R312"/>
  <c r="P312"/>
  <c r="BI311"/>
  <c r="BH311"/>
  <c r="BG311"/>
  <c r="BF311"/>
  <c r="T311"/>
  <c r="R311"/>
  <c r="P311"/>
  <c r="BI309"/>
  <c r="BH309"/>
  <c r="BG309"/>
  <c r="BF309"/>
  <c r="T309"/>
  <c r="R309"/>
  <c r="P309"/>
  <c r="BI306"/>
  <c r="BH306"/>
  <c r="BG306"/>
  <c r="BF306"/>
  <c r="T306"/>
  <c r="R306"/>
  <c r="P306"/>
  <c r="BI303"/>
  <c r="BH303"/>
  <c r="BG303"/>
  <c r="BF303"/>
  <c r="T303"/>
  <c r="R303"/>
  <c r="P303"/>
  <c r="BI302"/>
  <c r="BH302"/>
  <c r="BG302"/>
  <c r="BF302"/>
  <c r="T302"/>
  <c r="R302"/>
  <c r="P302"/>
  <c r="BI300"/>
  <c r="BH300"/>
  <c r="BG300"/>
  <c r="BF300"/>
  <c r="T300"/>
  <c r="R300"/>
  <c r="P300"/>
  <c r="BI297"/>
  <c r="BH297"/>
  <c r="BG297"/>
  <c r="BF297"/>
  <c r="T297"/>
  <c r="R297"/>
  <c r="P297"/>
  <c r="BI296"/>
  <c r="BH296"/>
  <c r="BG296"/>
  <c r="BF296"/>
  <c r="T296"/>
  <c r="R296"/>
  <c r="P296"/>
  <c r="BI294"/>
  <c r="BH294"/>
  <c r="BG294"/>
  <c r="BF294"/>
  <c r="T294"/>
  <c r="R294"/>
  <c r="P294"/>
  <c r="BI290"/>
  <c r="BH290"/>
  <c r="BG290"/>
  <c r="BF290"/>
  <c r="T290"/>
  <c r="R290"/>
  <c r="P290"/>
  <c r="BI288"/>
  <c r="BH288"/>
  <c r="BG288"/>
  <c r="BF288"/>
  <c r="T288"/>
  <c r="R288"/>
  <c r="P288"/>
  <c r="BI285"/>
  <c r="BH285"/>
  <c r="BG285"/>
  <c r="BF285"/>
  <c r="T285"/>
  <c r="R285"/>
  <c r="P285"/>
  <c r="BI283"/>
  <c r="BH283"/>
  <c r="BG283"/>
  <c r="BF283"/>
  <c r="T283"/>
  <c r="R283"/>
  <c r="P283"/>
  <c r="BI280"/>
  <c r="BH280"/>
  <c r="BG280"/>
  <c r="BF280"/>
  <c r="T280"/>
  <c r="R280"/>
  <c r="P280"/>
  <c r="BI277"/>
  <c r="BH277"/>
  <c r="BG277"/>
  <c r="BF277"/>
  <c r="T277"/>
  <c r="R277"/>
  <c r="P277"/>
  <c r="BI274"/>
  <c r="BH274"/>
  <c r="BG274"/>
  <c r="BF274"/>
  <c r="T274"/>
  <c r="R274"/>
  <c r="P274"/>
  <c r="BI271"/>
  <c r="BH271"/>
  <c r="BG271"/>
  <c r="BF271"/>
  <c r="T271"/>
  <c r="R271"/>
  <c r="P271"/>
  <c r="BI267"/>
  <c r="BH267"/>
  <c r="BG267"/>
  <c r="BF267"/>
  <c r="T267"/>
  <c r="R267"/>
  <c r="P267"/>
  <c r="BI264"/>
  <c r="BH264"/>
  <c r="BG264"/>
  <c r="BF264"/>
  <c r="T264"/>
  <c r="T263"/>
  <c r="R264"/>
  <c r="R263"/>
  <c r="P264"/>
  <c r="P263"/>
  <c r="BI262"/>
  <c r="BH262"/>
  <c r="BG262"/>
  <c r="BF262"/>
  <c r="T262"/>
  <c r="R262"/>
  <c r="P262"/>
  <c r="BI260"/>
  <c r="BH260"/>
  <c r="BG260"/>
  <c r="BF260"/>
  <c r="T260"/>
  <c r="R260"/>
  <c r="P260"/>
  <c r="BI259"/>
  <c r="BH259"/>
  <c r="BG259"/>
  <c r="BF259"/>
  <c r="T259"/>
  <c r="R259"/>
  <c r="P259"/>
  <c r="BI256"/>
  <c r="BH256"/>
  <c r="BG256"/>
  <c r="BF256"/>
  <c r="T256"/>
  <c r="T255"/>
  <c r="R256"/>
  <c r="R255"/>
  <c r="P256"/>
  <c r="P255"/>
  <c r="BI254"/>
  <c r="BH254"/>
  <c r="BG254"/>
  <c r="BF254"/>
  <c r="T254"/>
  <c r="T253"/>
  <c r="R254"/>
  <c r="R253"/>
  <c r="P254"/>
  <c r="P253"/>
  <c r="BI251"/>
  <c r="BH251"/>
  <c r="BG251"/>
  <c r="BF251"/>
  <c r="T251"/>
  <c r="R251"/>
  <c r="P251"/>
  <c r="BI249"/>
  <c r="BH249"/>
  <c r="BG249"/>
  <c r="BF249"/>
  <c r="T249"/>
  <c r="R249"/>
  <c r="P249"/>
  <c r="BI248"/>
  <c r="BH248"/>
  <c r="BG248"/>
  <c r="BF248"/>
  <c r="T248"/>
  <c r="R248"/>
  <c r="P248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2"/>
  <c r="BH242"/>
  <c r="BG242"/>
  <c r="BF242"/>
  <c r="T242"/>
  <c r="R242"/>
  <c r="P242"/>
  <c r="BI239"/>
  <c r="BH239"/>
  <c r="BG239"/>
  <c r="BF239"/>
  <c r="T239"/>
  <c r="R239"/>
  <c r="P239"/>
  <c r="BI238"/>
  <c r="BH238"/>
  <c r="BG238"/>
  <c r="BF238"/>
  <c r="T238"/>
  <c r="R238"/>
  <c r="P238"/>
  <c r="BI233"/>
  <c r="BH233"/>
  <c r="BG233"/>
  <c r="BF233"/>
  <c r="T233"/>
  <c r="R233"/>
  <c r="P233"/>
  <c r="BI228"/>
  <c r="BH228"/>
  <c r="BG228"/>
  <c r="BF228"/>
  <c r="T228"/>
  <c r="R228"/>
  <c r="P228"/>
  <c r="BI225"/>
  <c r="BH225"/>
  <c r="BG225"/>
  <c r="BF225"/>
  <c r="T225"/>
  <c r="R225"/>
  <c r="P225"/>
  <c r="BI223"/>
  <c r="BH223"/>
  <c r="BG223"/>
  <c r="BF223"/>
  <c r="T223"/>
  <c r="R223"/>
  <c r="P223"/>
  <c r="BI222"/>
  <c r="BH222"/>
  <c r="BG222"/>
  <c r="BF222"/>
  <c r="T222"/>
  <c r="R222"/>
  <c r="P222"/>
  <c r="BI218"/>
  <c r="BH218"/>
  <c r="BG218"/>
  <c r="BF218"/>
  <c r="T218"/>
  <c r="R218"/>
  <c r="P218"/>
  <c r="BI217"/>
  <c r="BH217"/>
  <c r="BG217"/>
  <c r="BF217"/>
  <c r="T217"/>
  <c r="R217"/>
  <c r="P217"/>
  <c r="BI211"/>
  <c r="BH211"/>
  <c r="BG211"/>
  <c r="BF211"/>
  <c r="T211"/>
  <c r="R211"/>
  <c r="P211"/>
  <c r="BI202"/>
  <c r="BH202"/>
  <c r="BG202"/>
  <c r="BF202"/>
  <c r="T202"/>
  <c r="R202"/>
  <c r="P202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4"/>
  <c r="BH194"/>
  <c r="BG194"/>
  <c r="BF194"/>
  <c r="T194"/>
  <c r="R194"/>
  <c r="P194"/>
  <c r="BI190"/>
  <c r="BH190"/>
  <c r="BG190"/>
  <c r="BF190"/>
  <c r="T190"/>
  <c r="R190"/>
  <c r="P190"/>
  <c r="BI186"/>
  <c r="BH186"/>
  <c r="BG186"/>
  <c r="BF186"/>
  <c r="T186"/>
  <c r="R186"/>
  <c r="P186"/>
  <c r="BI181"/>
  <c r="BH181"/>
  <c r="BG181"/>
  <c r="BF181"/>
  <c r="T181"/>
  <c r="R181"/>
  <c r="P181"/>
  <c r="BI179"/>
  <c r="BH179"/>
  <c r="BG179"/>
  <c r="BF179"/>
  <c r="T179"/>
  <c r="R179"/>
  <c r="P179"/>
  <c r="BI177"/>
  <c r="BH177"/>
  <c r="BG177"/>
  <c r="BF177"/>
  <c r="T177"/>
  <c r="R177"/>
  <c r="P177"/>
  <c r="BI173"/>
  <c r="BH173"/>
  <c r="BG173"/>
  <c r="BF173"/>
  <c r="T173"/>
  <c r="R173"/>
  <c r="P173"/>
  <c r="BI165"/>
  <c r="BH165"/>
  <c r="BG165"/>
  <c r="BF165"/>
  <c r="T165"/>
  <c r="R165"/>
  <c r="P165"/>
  <c r="BI158"/>
  <c r="BH158"/>
  <c r="BG158"/>
  <c r="BF158"/>
  <c r="T158"/>
  <c r="R158"/>
  <c r="P158"/>
  <c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R151"/>
  <c r="P151"/>
  <c r="BI148"/>
  <c r="BH148"/>
  <c r="BG148"/>
  <c r="BF148"/>
  <c r="T148"/>
  <c r="R148"/>
  <c r="P148"/>
  <c r="BI146"/>
  <c r="BH146"/>
  <c r="BG146"/>
  <c r="BF146"/>
  <c r="T146"/>
  <c r="R146"/>
  <c r="P146"/>
  <c r="BI142"/>
  <c r="BH142"/>
  <c r="BG142"/>
  <c r="BF142"/>
  <c r="T142"/>
  <c r="R142"/>
  <c r="P142"/>
  <c r="BI137"/>
  <c r="BH137"/>
  <c r="BG137"/>
  <c r="BF137"/>
  <c r="T137"/>
  <c r="R137"/>
  <c r="P137"/>
  <c r="J130"/>
  <c r="F130"/>
  <c r="F128"/>
  <c r="E126"/>
  <c r="J91"/>
  <c r="F91"/>
  <c r="F89"/>
  <c r="E87"/>
  <c r="J24"/>
  <c r="E24"/>
  <c r="J131"/>
  <c r="J23"/>
  <c r="J18"/>
  <c r="E18"/>
  <c r="F131"/>
  <c r="J17"/>
  <c r="J12"/>
  <c r="J89"/>
  <c r="E7"/>
  <c r="E85"/>
  <c i="1" r="L90"/>
  <c r="AM90"/>
  <c r="AM89"/>
  <c r="L89"/>
  <c r="AM87"/>
  <c r="L87"/>
  <c r="L85"/>
  <c r="L84"/>
  <c i="2" r="BK348"/>
  <c r="BK300"/>
  <c r="BK179"/>
  <c r="J259"/>
  <c r="BK137"/>
  <c r="J238"/>
  <c r="BK355"/>
  <c r="J256"/>
  <c r="BK242"/>
  <c r="J332"/>
  <c r="J179"/>
  <c r="BK386"/>
  <c r="J274"/>
  <c r="J386"/>
  <c r="J280"/>
  <c i="1" r="AS94"/>
  <c i="2" r="BK200"/>
  <c r="J343"/>
  <c r="J251"/>
  <c r="BK158"/>
  <c i="3" r="BK126"/>
  <c r="BK121"/>
  <c i="2" r="J285"/>
  <c r="J294"/>
  <c r="BK358"/>
  <c r="J302"/>
  <c r="BK233"/>
  <c r="J316"/>
  <c r="BK186"/>
  <c r="BK244"/>
  <c r="BK345"/>
  <c r="BK194"/>
  <c r="J373"/>
  <c r="J367"/>
  <c r="J260"/>
  <c r="BK373"/>
  <c r="BK280"/>
  <c r="J158"/>
  <c r="J312"/>
  <c r="J165"/>
  <c i="3" r="J123"/>
  <c r="BK131"/>
  <c r="J121"/>
  <c i="2" r="J322"/>
  <c r="BK302"/>
  <c r="J200"/>
  <c r="J254"/>
  <c r="J267"/>
  <c r="J351"/>
  <c r="BK225"/>
  <c r="J225"/>
  <c r="BK343"/>
  <c r="J290"/>
  <c r="J400"/>
  <c r="J320"/>
  <c r="BK403"/>
  <c r="J347"/>
  <c r="J151"/>
  <c r="J364"/>
  <c r="BK251"/>
  <c r="BK173"/>
  <c r="J315"/>
  <c r="J245"/>
  <c r="J148"/>
  <c i="3" r="BK128"/>
  <c r="J130"/>
  <c i="2" r="BK347"/>
  <c r="BK277"/>
  <c r="BK340"/>
  <c r="BK217"/>
  <c r="J271"/>
  <c r="J202"/>
  <c r="BK271"/>
  <c r="BK332"/>
  <c r="J190"/>
  <c r="BK312"/>
  <c r="BK248"/>
  <c r="J403"/>
  <c r="BK303"/>
  <c r="BK370"/>
  <c r="BK297"/>
  <c r="BK142"/>
  <c r="J326"/>
  <c r="BK260"/>
  <c r="J177"/>
  <c r="BK314"/>
  <c r="J233"/>
  <c i="3" r="BK129"/>
  <c r="J132"/>
  <c i="2" r="BK349"/>
  <c r="J345"/>
  <c r="J349"/>
  <c r="BK153"/>
  <c r="J246"/>
  <c r="BK352"/>
  <c r="J242"/>
  <c r="BK326"/>
  <c r="BK177"/>
  <c r="J306"/>
  <c r="BK151"/>
  <c r="BK364"/>
  <c r="J223"/>
  <c r="J361"/>
  <c r="BK146"/>
  <c r="BK290"/>
  <c r="J222"/>
  <c r="J370"/>
  <c r="BK296"/>
  <c i="3" r="J126"/>
  <c r="BK130"/>
  <c i="2" r="BK190"/>
  <c r="BK202"/>
  <c r="BK316"/>
  <c r="J211"/>
  <c r="BK262"/>
  <c r="BK320"/>
  <c r="J239"/>
  <c r="J277"/>
  <c r="BK181"/>
  <c r="BK199"/>
  <c r="J397"/>
  <c r="J173"/>
  <c r="BK198"/>
  <c r="J296"/>
  <c r="J228"/>
  <c r="BK165"/>
  <c r="J309"/>
  <c r="BK228"/>
  <c i="3" r="J129"/>
  <c i="2" r="J352"/>
  <c r="J194"/>
  <c r="J297"/>
  <c r="BK322"/>
  <c r="BK259"/>
  <c r="BK315"/>
  <c r="BK223"/>
  <c r="BK238"/>
  <c r="J311"/>
  <c r="J181"/>
  <c r="BK361"/>
  <c r="BK245"/>
  <c r="J314"/>
  <c r="BK211"/>
  <c r="BK397"/>
  <c r="BK254"/>
  <c r="BK350"/>
  <c r="BK267"/>
  <c i="3" r="BK119"/>
  <c r="J131"/>
  <c r="BK132"/>
  <c i="2" r="J350"/>
  <c r="BK154"/>
  <c r="J355"/>
  <c r="BK294"/>
  <c r="BK222"/>
  <c r="J348"/>
  <c r="J244"/>
  <c r="BK309"/>
  <c r="J146"/>
  <c r="BK256"/>
  <c r="BK406"/>
  <c r="J353"/>
  <c r="BK400"/>
  <c r="J340"/>
  <c r="BK148"/>
  <c r="J300"/>
  <c r="BK246"/>
  <c r="BK367"/>
  <c r="BK306"/>
  <c r="J218"/>
  <c i="3" r="J128"/>
  <c r="J119"/>
  <c i="2" r="BK351"/>
  <c r="J199"/>
  <c r="J198"/>
  <c r="J153"/>
  <c r="J283"/>
  <c r="J154"/>
  <c r="J186"/>
  <c r="BK283"/>
  <c r="J377"/>
  <c r="J217"/>
  <c r="J303"/>
  <c r="J137"/>
  <c r="J262"/>
  <c r="BK218"/>
  <c r="J264"/>
  <c i="3" r="BK124"/>
  <c r="J124"/>
  <c i="2" r="J248"/>
  <c r="BK285"/>
  <c r="BK274"/>
  <c r="J358"/>
  <c r="BK264"/>
  <c r="BK353"/>
  <c r="BK239"/>
  <c r="J336"/>
  <c r="J142"/>
  <c r="BK336"/>
  <c r="J406"/>
  <c r="BK288"/>
  <c r="J288"/>
  <c r="BK249"/>
  <c r="BK377"/>
  <c r="BK311"/>
  <c r="J249"/>
  <c i="3" r="BK123"/>
  <c i="2" l="1" r="R157"/>
  <c r="T157"/>
  <c r="BK241"/>
  <c r="J241"/>
  <c r="J102"/>
  <c r="BK258"/>
  <c r="J258"/>
  <c r="J105"/>
  <c r="T310"/>
  <c r="BK157"/>
  <c r="J157"/>
  <c r="J99"/>
  <c r="R241"/>
  <c r="P310"/>
  <c r="T354"/>
  <c r="P189"/>
  <c r="T241"/>
  <c r="R258"/>
  <c r="R313"/>
  <c r="P354"/>
  <c r="R399"/>
  <c r="T189"/>
  <c r="P266"/>
  <c r="BK339"/>
  <c r="J339"/>
  <c r="J111"/>
  <c r="BK376"/>
  <c r="J376"/>
  <c r="J113"/>
  <c r="BK136"/>
  <c r="J136"/>
  <c r="J98"/>
  <c r="T136"/>
  <c r="R227"/>
  <c r="BK310"/>
  <c r="J310"/>
  <c r="J109"/>
  <c r="R310"/>
  <c r="T339"/>
  <c r="P399"/>
  <c r="P157"/>
  <c r="T227"/>
  <c r="T258"/>
  <c r="T313"/>
  <c r="T376"/>
  <c r="R189"/>
  <c r="P241"/>
  <c r="P258"/>
  <c r="BK313"/>
  <c r="J313"/>
  <c r="J110"/>
  <c r="R354"/>
  <c r="T399"/>
  <c i="3" r="BK118"/>
  <c r="J118"/>
  <c r="J97"/>
  <c i="2" r="P136"/>
  <c r="BK227"/>
  <c r="J227"/>
  <c r="J101"/>
  <c r="T266"/>
  <c r="T265"/>
  <c r="R339"/>
  <c r="R376"/>
  <c i="3" r="P118"/>
  <c r="P117"/>
  <c i="1" r="AU96"/>
  <c i="2" r="R136"/>
  <c r="P227"/>
  <c r="R266"/>
  <c r="R265"/>
  <c r="P339"/>
  <c r="P376"/>
  <c i="3" r="R118"/>
  <c r="R117"/>
  <c i="2" r="BK189"/>
  <c r="J189"/>
  <c r="J100"/>
  <c r="BK266"/>
  <c r="BK265"/>
  <c r="J265"/>
  <c r="J107"/>
  <c r="P313"/>
  <c r="BK354"/>
  <c r="J354"/>
  <c r="J112"/>
  <c r="BK399"/>
  <c r="J399"/>
  <c r="J114"/>
  <c i="3" r="T118"/>
  <c r="T117"/>
  <c i="2" r="BK253"/>
  <c r="J253"/>
  <c r="J103"/>
  <c r="BK255"/>
  <c r="J255"/>
  <c r="J104"/>
  <c r="BK263"/>
  <c r="J263"/>
  <c r="J106"/>
  <c i="3" r="J111"/>
  <c r="BE123"/>
  <c r="BE124"/>
  <c r="BE129"/>
  <c r="F92"/>
  <c r="J114"/>
  <c r="BE121"/>
  <c r="BE126"/>
  <c i="2" r="BK135"/>
  <c r="J135"/>
  <c r="J97"/>
  <c i="3" r="E85"/>
  <c r="BE128"/>
  <c r="BE131"/>
  <c r="BE132"/>
  <c r="BE119"/>
  <c r="BE130"/>
  <c i="2" r="J128"/>
  <c r="BE179"/>
  <c r="BE190"/>
  <c r="BE198"/>
  <c r="BE320"/>
  <c r="BE361"/>
  <c r="BE364"/>
  <c r="BE370"/>
  <c r="BE397"/>
  <c r="BE194"/>
  <c r="BE239"/>
  <c r="BE277"/>
  <c r="BE315"/>
  <c r="BE347"/>
  <c r="BE353"/>
  <c r="BE358"/>
  <c r="BE386"/>
  <c r="BE400"/>
  <c r="BE403"/>
  <c r="BE173"/>
  <c r="BE186"/>
  <c r="BE300"/>
  <c r="BE311"/>
  <c r="BE316"/>
  <c r="BE322"/>
  <c r="BE343"/>
  <c r="BE373"/>
  <c r="BE377"/>
  <c r="E124"/>
  <c r="BE137"/>
  <c r="BE148"/>
  <c r="BE259"/>
  <c r="BE280"/>
  <c r="BE283"/>
  <c r="BE294"/>
  <c r="BE297"/>
  <c r="BE314"/>
  <c r="BE348"/>
  <c r="BE350"/>
  <c r="BE352"/>
  <c r="BE367"/>
  <c r="BE406"/>
  <c r="BE153"/>
  <c r="BE217"/>
  <c r="BE244"/>
  <c r="BE262"/>
  <c r="BE264"/>
  <c r="BE271"/>
  <c r="BE285"/>
  <c r="BE349"/>
  <c r="BE199"/>
  <c r="BE222"/>
  <c r="BE254"/>
  <c r="BE340"/>
  <c r="BE146"/>
  <c r="BE177"/>
  <c r="BE200"/>
  <c r="BE228"/>
  <c r="BE267"/>
  <c r="BE302"/>
  <c r="BE309"/>
  <c r="J92"/>
  <c r="BE154"/>
  <c r="BE211"/>
  <c r="BE223"/>
  <c r="BE245"/>
  <c r="BE248"/>
  <c r="BE251"/>
  <c r="BE142"/>
  <c r="BE165"/>
  <c r="BE218"/>
  <c r="BE225"/>
  <c r="BE233"/>
  <c r="BE242"/>
  <c r="BE246"/>
  <c r="BE260"/>
  <c r="BE303"/>
  <c r="BE326"/>
  <c r="BE351"/>
  <c r="F92"/>
  <c r="BE181"/>
  <c r="BE238"/>
  <c r="BE249"/>
  <c r="BE306"/>
  <c r="BE332"/>
  <c r="BE151"/>
  <c r="BE158"/>
  <c r="BE202"/>
  <c r="BE256"/>
  <c r="BE274"/>
  <c r="BE288"/>
  <c r="BE290"/>
  <c r="BE296"/>
  <c r="BE312"/>
  <c r="BE336"/>
  <c r="BE345"/>
  <c r="BE355"/>
  <c i="3" r="F35"/>
  <c i="1" r="BB96"/>
  <c i="2" r="F34"/>
  <c i="1" r="BA95"/>
  <c i="2" r="F37"/>
  <c i="1" r="BD95"/>
  <c i="2" r="J34"/>
  <c i="1" r="AW95"/>
  <c i="2" r="F35"/>
  <c i="1" r="BB95"/>
  <c i="3" r="J34"/>
  <c i="1" r="AW96"/>
  <c i="3" r="F37"/>
  <c i="1" r="BD96"/>
  <c i="3" r="F36"/>
  <c i="1" r="BC96"/>
  <c i="3" r="F34"/>
  <c i="1" r="BA96"/>
  <c i="2" r="F36"/>
  <c i="1" r="BC95"/>
  <c i="2" l="1" r="T135"/>
  <c r="T134"/>
  <c r="P135"/>
  <c r="P265"/>
  <c r="R135"/>
  <c r="R134"/>
  <c r="J266"/>
  <c r="J108"/>
  <c i="3" r="BK117"/>
  <c r="J117"/>
  <c r="J96"/>
  <c i="2" r="BK134"/>
  <c r="J134"/>
  <c r="J96"/>
  <c i="1" r="BC94"/>
  <c r="W32"/>
  <c i="3" r="F33"/>
  <c i="1" r="AZ96"/>
  <c i="2" r="J33"/>
  <c i="1" r="AV95"/>
  <c r="AT95"/>
  <c i="2" r="F33"/>
  <c i="1" r="AZ95"/>
  <c r="BB94"/>
  <c r="W31"/>
  <c r="BA94"/>
  <c r="AW94"/>
  <c r="AK30"/>
  <c i="3" r="J33"/>
  <c i="1" r="AV96"/>
  <c r="AT96"/>
  <c r="BD94"/>
  <c r="W33"/>
  <c i="2" l="1" r="P134"/>
  <c i="1" r="AU95"/>
  <c r="AU94"/>
  <c r="AZ94"/>
  <c r="W29"/>
  <c r="AY94"/>
  <c i="3" r="J30"/>
  <c i="1" r="AG96"/>
  <c r="W30"/>
  <c i="2" r="J30"/>
  <c i="1" r="AG95"/>
  <c r="AG94"/>
  <c r="AK26"/>
  <c r="AX94"/>
  <c i="3" l="1" r="J39"/>
  <c i="2" r="J39"/>
  <c i="1" r="AN95"/>
  <c r="AN96"/>
  <c r="AV94"/>
  <c r="AK29"/>
  <c r="AK35"/>
  <c l="1" r="AT94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<sst xmlns="http://schemas.openxmlformats.org/spreadsheetml/2006/main">
  <si>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</si>
  <si>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</si>
  <si>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</si>
  <si>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</si>
  <si>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{2776bb35-eedb-4596-9602-c64a178a09bd}</t>
  </si>
  <si>
    <t xml:space="preserve">&gt;&gt;  skryté sloupce  &lt;&lt;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</si>
  <si>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</si>
  <si>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</si>
  <si>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</si>
  <si>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</si>
  <si>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</si>
  <si>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</si>
  <si>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</si>
  <si>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</si>
  <si>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14092021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</si>
  <si>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</si>
  <si>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</si>
  <si>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Oprava skladu soli</t>
  </si>
  <si>
    <t>KSO:</t>
  </si>
  <si>
    <t>CC-CZ:</t>
  </si>
  <si>
    <t>Místo:</t>
  </si>
  <si>
    <t>areál TSHK</t>
  </si>
  <si>
    <t>Datum:</t>
  </si>
  <si>
    <t>14. 9. 2021</t>
  </si>
  <si>
    <t>Zadavatel:</t>
  </si>
  <si>
    <t>IČ:</t>
  </si>
  <si>
    <t>SM Hradec Králové, ČSA 408/5, Hradec Králové</t>
  </si>
  <si>
    <t>DIČ:</t>
  </si>
  <si>
    <t>Uchazeč:</t>
  </si>
  <si>
    <t>Vyplň údaj</t>
  </si>
  <si>
    <t>Projektant:</t>
  </si>
  <si>
    <t xml:space="preserve">HONNEM spol. s r.o., Opočno 31, Louny </t>
  </si>
  <si>
    <t>True</t>
  </si>
  <si>
    <t>Zpracovatel:</t>
  </si>
  <si>
    <t xml:space="preserve"> 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</si>
  <si>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</si>
  <si>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</si>
  <si>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</si>
  <si>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</si>
  <si>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</si>
  <si>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</si>
  <si>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</si>
  <si>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</si>
  <si>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</si>
  <si>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</si>
  <si>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</si>
  <si>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</si>
  <si>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</si>
  <si>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</si>
  <si>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</si>
  <si>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</si>
  <si>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</si>
  <si>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</si>
  <si>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</si>
  <si>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</si>
  <si>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</si>
  <si>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</si>
  <si>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</si>
  <si>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</si>
  <si>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</si>
  <si>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</si>
  <si>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</si>
  <si>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</si>
  <si>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</si>
  <si>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</si>
  <si>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</si>
  <si>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</si>
  <si>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</si>
  <si>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</si>
  <si>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</si>
  <si>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</si>
  <si>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</si>
  <si>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</si>
  <si>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</si>
  <si>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</si>
  <si>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</si>
  <si>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</si>
  <si>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</si>
  <si>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</si>
  <si>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</si>
  <si>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</si>
  <si>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</si>
  <si>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 xml:space="preserve">Stavební práce </t>
  </si>
  <si>
    <t>STA</t>
  </si>
  <si>
    <t>1</t>
  </si>
  <si>
    <t>{d64427e1-6acd-4e70-b250-457ede742a8d}</t>
  </si>
  <si>
    <t>2</t>
  </si>
  <si>
    <t>VRN</t>
  </si>
  <si>
    <t>Vedlejší rozpočtové náklady</t>
  </si>
  <si>
    <t>{976c88d0-ac67-43e7-8d59-8fa185b18ff5}</t>
  </si>
  <si>
    <t>KRYCÍ LIST SOUPISU PRACÍ</t>
  </si>
  <si>
    <t>Objekt:</t>
  </si>
  <si>
    <t xml:space="preserve">01 - Stavební práce 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</si>
  <si>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</si>
  <si>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</si>
  <si>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</si>
  <si>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</si>
  <si>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</si>
  <si>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</si>
  <si>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</si>
  <si>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</si>
  <si>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</si>
  <si>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</si>
  <si>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</si>
  <si>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</si>
  <si>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</si>
  <si>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</si>
  <si>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</si>
  <si>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</si>
  <si>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</si>
  <si>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 xml:space="preserve">    721 - Zdravotechnika - vnitřní kanalizace</t>
  </si>
  <si>
    <t xml:space="preserve">    762 - Konstrukce tesařské</t>
  </si>
  <si>
    <t xml:space="preserve">    764 - Konstrukce klempířské</t>
  </si>
  <si>
    <t xml:space="preserve">    767 - Konstrukce zámečnické</t>
  </si>
  <si>
    <t xml:space="preserve">    783 - Dokončovací práce - nátěry</t>
  </si>
  <si>
    <t>OSt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</si>
  <si>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</si>
  <si>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</si>
  <si>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</si>
  <si>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</si>
  <si>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</si>
  <si>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</si>
  <si>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</si>
  <si>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</si>
  <si>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</si>
  <si>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</si>
  <si>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</si>
  <si>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</si>
  <si>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</si>
  <si>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</si>
  <si>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</si>
  <si>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</si>
  <si>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</si>
  <si>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</si>
  <si>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113107321</t>
  </si>
  <si>
    <t>Odstranění podkladu z kameniva drceného tl do 100 mm strojně pl do 50 m2</t>
  </si>
  <si>
    <t>m2</t>
  </si>
  <si>
    <t>CS ÚRS 2021 02</t>
  </si>
  <si>
    <t>4</t>
  </si>
  <si>
    <t>1517169282</t>
  </si>
  <si>
    <t>VV</t>
  </si>
  <si>
    <t xml:space="preserve">" pro nový podkladní beton </t>
  </si>
  <si>
    <t>(30,1*2+14,4*2)*2,4</t>
  </si>
  <si>
    <t>10,2*0,8*2</t>
  </si>
  <si>
    <t>Součet</t>
  </si>
  <si>
    <t>122251103</t>
  </si>
  <si>
    <t>Odkopávky a prokopávky nezapažené v hornině třídy těžitelnosti I skupiny 3 objem do 100 m3 strojně</t>
  </si>
  <si>
    <t>m3</t>
  </si>
  <si>
    <t>-1087308556</t>
  </si>
  <si>
    <t xml:space="preserve">" pro nový okap chod a příprava pro zakládání </t>
  </si>
  <si>
    <t>(30,1*2+15*2)*0,5*(0,5+0,9+0,9)</t>
  </si>
  <si>
    <t>3</t>
  </si>
  <si>
    <t>162751117</t>
  </si>
  <si>
    <t>Vodorovné přemístění přes 9 000 do 10000 m výkopku/sypaniny z horniny třídy těžitelnosti I skupiny 1 až 3</t>
  </si>
  <si>
    <t>1188681763</t>
  </si>
  <si>
    <t>103,73-22,55</t>
  </si>
  <si>
    <t>162751119</t>
  </si>
  <si>
    <t>Příplatek k vodorovnému přemístění výkopku/sypaniny z horniny třídy těžitelnosti I skupiny 1 až 3 ZKD 1000 m přes 10000 m</t>
  </si>
  <si>
    <t>838359423</t>
  </si>
  <si>
    <t>81,18</t>
  </si>
  <si>
    <t>81,18*18 'Přepočtené koeficientem množství</t>
  </si>
  <si>
    <t>5</t>
  </si>
  <si>
    <t>171201221</t>
  </si>
  <si>
    <t>Poplatek za uložení na skládce (skládkovné) zeminy a kamení kód odpadu 17 05 04</t>
  </si>
  <si>
    <t>t</t>
  </si>
  <si>
    <t>-2122379898</t>
  </si>
  <si>
    <t>81,18*1,8</t>
  </si>
  <si>
    <t>6</t>
  </si>
  <si>
    <t>171251201</t>
  </si>
  <si>
    <t>Uložení sypaniny na skládky nebo meziskládky</t>
  </si>
  <si>
    <t>1845463219</t>
  </si>
  <si>
    <t>7</t>
  </si>
  <si>
    <t>174151101</t>
  </si>
  <si>
    <t>Zásyp jam, šachet rýh nebo kolem objektů sypaninou se zhutněním</t>
  </si>
  <si>
    <t>689867140</t>
  </si>
  <si>
    <t xml:space="preserve">" obsyp kolem objektu </t>
  </si>
  <si>
    <t>(15*2+30,1*2)*0,5*0,5</t>
  </si>
  <si>
    <t>Zakládání</t>
  </si>
  <si>
    <t>8</t>
  </si>
  <si>
    <t>271572211</t>
  </si>
  <si>
    <t>Podsyp pod základové konstrukce se zhutněním z netříděného štěrkopísku</t>
  </si>
  <si>
    <t>-983397939</t>
  </si>
  <si>
    <t>P</t>
  </si>
  <si>
    <t>Poznámka k položce:_x000d_
dle popisu TZ:_x000d_
Podsypy jsou navrženy ze zhutnitelného nenamrzavého materiálu (smesný materiál_x000d_
charakteru šterkopísku s prímesí hlinité složky G-F, s plynulou krivkou zrnitosti a s vhodnou_x000d_
vlhkostí). Podsypy budou hutnené po vrstvách tlouštky nejvýše 0,20 m tak, aby bylo_x000d_
dosaženo hodnoty modulu deformace Edef,2 	 40 MPa a pomeru Edef,2/Edef,1 
 2,2 (statická_x000d_
zkouška podle normy).</t>
  </si>
  <si>
    <t>" dle skladby F01</t>
  </si>
  <si>
    <t>8,4*10,2*2</t>
  </si>
  <si>
    <t>8,1*10,2</t>
  </si>
  <si>
    <t>254*0,3*1,1</t>
  </si>
  <si>
    <t>9</t>
  </si>
  <si>
    <t>273313511</t>
  </si>
  <si>
    <t>Základové desky z betonu tř. C 12/15</t>
  </si>
  <si>
    <t>-576417257</t>
  </si>
  <si>
    <t>" užití betonu C 12/15 – XC0 - Cl 0,4 - Dmax 16 – S3</t>
  </si>
  <si>
    <t xml:space="preserve">" pro nový podkladní beton - pod základové pasy </t>
  </si>
  <si>
    <t>(30,1*2+14,4*2)*2,4*0,05*1,1</t>
  </si>
  <si>
    <t>10,2*0,8*0,05*2*1,1</t>
  </si>
  <si>
    <t xml:space="preserve">" pro nový podkladní beton - pod hydroizolaci </t>
  </si>
  <si>
    <t>(8,4*10,2*2+8,1*10,2)*0,05*1,1</t>
  </si>
  <si>
    <t>10</t>
  </si>
  <si>
    <t>273321611</t>
  </si>
  <si>
    <t>Základové desky ze ŽB bez zvýšených nároků na prostředí tř. C 30/37</t>
  </si>
  <si>
    <t>1746134897</t>
  </si>
  <si>
    <t xml:space="preserve">" ze skladby F01 - užití betonu dle statiky </t>
  </si>
  <si>
    <t>334,46*0,15*1,1</t>
  </si>
  <si>
    <t>11</t>
  </si>
  <si>
    <t>273362021</t>
  </si>
  <si>
    <t>Výztuž základových desek svařovanými sítěmi Kari</t>
  </si>
  <si>
    <t>1460792730</t>
  </si>
  <si>
    <t xml:space="preserve">334,46*2*2,1*1,35/1000 " dle výpisu statiky - 2 vrstvy výztuže dle popisu TZ </t>
  </si>
  <si>
    <t>12</t>
  </si>
  <si>
    <t>27336-R</t>
  </si>
  <si>
    <t xml:space="preserve">Dodávka a montáž distanční výztuže základů </t>
  </si>
  <si>
    <t>sada</t>
  </si>
  <si>
    <t>1424151742</t>
  </si>
  <si>
    <t>13</t>
  </si>
  <si>
    <t>274321611</t>
  </si>
  <si>
    <t>Základové pasy ze ŽB bez zvýšených nároků na prostředí tř. C 30/37</t>
  </si>
  <si>
    <t>-1950926504</t>
  </si>
  <si>
    <t>" základový pas dle statiky - užití betonu C 30/37 - XC2, XF2 - CI0,4 - Dmax 16 - S3</t>
  </si>
  <si>
    <t>(30,1*2+14,4*2)*2,1*0,35*1,1</t>
  </si>
  <si>
    <t>10,2*0,5*0,35*2*1,1</t>
  </si>
  <si>
    <t>14</t>
  </si>
  <si>
    <t>274361821</t>
  </si>
  <si>
    <t>Výztuž základových pasů betonářskou ocelí 10 505 (R)</t>
  </si>
  <si>
    <t>-815124463</t>
  </si>
  <si>
    <t xml:space="preserve">" dle vypisu statiky </t>
  </si>
  <si>
    <t>10,2069*1,05</t>
  </si>
  <si>
    <t>Svislé a kompletní konstrukce</t>
  </si>
  <si>
    <t>311321815</t>
  </si>
  <si>
    <t>Nosná zeď ze ŽB pohledového tř. C 30/37 bez výztuže</t>
  </si>
  <si>
    <t>198906456</t>
  </si>
  <si>
    <t>(2,95*2+2,8*2+2,95*2+2,55*2+2,4*2+2,55*2+2,95*2+2,8*2+2,95*2+0,3*2*6)*0,3*4,5</t>
  </si>
  <si>
    <t>4,15*0,3*6*4</t>
  </si>
  <si>
    <t>16</t>
  </si>
  <si>
    <t>311351121</t>
  </si>
  <si>
    <t>Zřízení oboustranného bednění nosných nadzákladových zdí</t>
  </si>
  <si>
    <t>-2050907327</t>
  </si>
  <si>
    <t>(2,95*2+2,8*2+2,95*2+2,55*2+2,4*2+2,55*2+2,95*2+2,8*2+2,95*2+0,3*2*6)*4,5*2</t>
  </si>
  <si>
    <t>4,15*6*4*2</t>
  </si>
  <si>
    <t>17</t>
  </si>
  <si>
    <t>311351122</t>
  </si>
  <si>
    <t>Odstranění oboustranného bednění nosných nadzákladových zdí</t>
  </si>
  <si>
    <t>-726522683</t>
  </si>
  <si>
    <t>18</t>
  </si>
  <si>
    <t>311351911</t>
  </si>
  <si>
    <t>Příplatek k cenám bednění nosných nadzákladových zdí za pohledový beton</t>
  </si>
  <si>
    <t>-1068767372</t>
  </si>
  <si>
    <t>19</t>
  </si>
  <si>
    <t>311361-R</t>
  </si>
  <si>
    <t>Dodávka a montáž dilatace mezi sloupem S2 a P1</t>
  </si>
  <si>
    <t>-659348310</t>
  </si>
  <si>
    <t xml:space="preserve">1" dle výpisu statiky </t>
  </si>
  <si>
    <t>20</t>
  </si>
  <si>
    <t>330321613</t>
  </si>
  <si>
    <t>Sloupy nebo pilíře z betonu pohledového odolného agresivnímu prostředí tř. C 30/37 bez výztuže</t>
  </si>
  <si>
    <t>1223894847</t>
  </si>
  <si>
    <t>" S1</t>
  </si>
  <si>
    <t>0,3*0,3*1,25*12</t>
  </si>
  <si>
    <t>" S2</t>
  </si>
  <si>
    <t>0,3*0,2*5,75*4</t>
  </si>
  <si>
    <t>" P1</t>
  </si>
  <si>
    <t>0,5*1,2*5,75*4</t>
  </si>
  <si>
    <t>-0,3*0,2*5,75*4</t>
  </si>
  <si>
    <t>331351315</t>
  </si>
  <si>
    <t>Zřízení bednění čtyřúhelníkových sloupů v přes 4 do 6 m průřezu přes 0,04 do 0,08 m2</t>
  </si>
  <si>
    <t>-2089104656</t>
  </si>
  <si>
    <t>0,3*1,25*4*12</t>
  </si>
  <si>
    <t>(0,3*2+0,2*2)*5,75*4</t>
  </si>
  <si>
    <t>22</t>
  </si>
  <si>
    <t>331351316</t>
  </si>
  <si>
    <t>Odstranění bednění čtyřúhelníkových sloupů v přes 4 do 6 m průřezu přes 0,04 do 0,08 m2</t>
  </si>
  <si>
    <t>-431394723</t>
  </si>
  <si>
    <t>23</t>
  </si>
  <si>
    <t>331351325</t>
  </si>
  <si>
    <t>Zřízení bednění čtyřúhelníkových sloupů v přes 4 do 6 m průřezu přes 0,16 do 0,36 m2</t>
  </si>
  <si>
    <t>-2124549518</t>
  </si>
  <si>
    <t>(0,5*2+1,2*2)*5,75*4</t>
  </si>
  <si>
    <t>24</t>
  </si>
  <si>
    <t>331351326</t>
  </si>
  <si>
    <t>Odstranění bednění čtyřúhelníkových sloupů v přes 4 do 6 m průřezu přes 0,16 do 0,36 m2</t>
  </si>
  <si>
    <t>-2005130343</t>
  </si>
  <si>
    <t>25</t>
  </si>
  <si>
    <t>331351911</t>
  </si>
  <si>
    <t>Příplatek k cenám bednění čtyřúhelníkových sloupů za pohledový beton</t>
  </si>
  <si>
    <t>-2032063743</t>
  </si>
  <si>
    <t>41+78,2</t>
  </si>
  <si>
    <t>26</t>
  </si>
  <si>
    <t>311361821</t>
  </si>
  <si>
    <t>Výztuž nosných konstrukcí betonářskou ocelí 10 505</t>
  </si>
  <si>
    <t>-1398514652</t>
  </si>
  <si>
    <t xml:space="preserve">11384,4*1,1/1000" dle výpisu statiky </t>
  </si>
  <si>
    <t>Vodorovné konstrukce</t>
  </si>
  <si>
    <t>27</t>
  </si>
  <si>
    <t>417321616</t>
  </si>
  <si>
    <t>Ztužující pásy a věnce ze ŽB tř. C 30/37</t>
  </si>
  <si>
    <t>1055104676</t>
  </si>
  <si>
    <t xml:space="preserve">" dle výpisu statiky </t>
  </si>
  <si>
    <t>(0,5*0,3)*30,7</t>
  </si>
  <si>
    <t>(0,3*0,25)*51,1</t>
  </si>
  <si>
    <t>28</t>
  </si>
  <si>
    <t>417351115</t>
  </si>
  <si>
    <t>Zřízení bednění ztužujících věnců</t>
  </si>
  <si>
    <t>22054723</t>
  </si>
  <si>
    <t>0,5*30,7*2</t>
  </si>
  <si>
    <t>0,3*51,1*2</t>
  </si>
  <si>
    <t>29</t>
  </si>
  <si>
    <t>417351116</t>
  </si>
  <si>
    <t>Odstranění bednění ztužujících věnců</t>
  </si>
  <si>
    <t>-409543645</t>
  </si>
  <si>
    <t>30</t>
  </si>
  <si>
    <t>417361821</t>
  </si>
  <si>
    <t>Výztuž ztužujících pásů a věnců betonářskou ocelí 10 505</t>
  </si>
  <si>
    <t>-2056097045</t>
  </si>
  <si>
    <t>1060,57*1,05/1000</t>
  </si>
  <si>
    <t>Úpravy povrchů, podlahy a osazování výplní</t>
  </si>
  <si>
    <t>31</t>
  </si>
  <si>
    <t>631311134</t>
  </si>
  <si>
    <t>Mazanina tl přes 120 do 240 mm z betonu prostého bez zvýšených nároků na prostředí tř. C 16/20</t>
  </si>
  <si>
    <t>2087590090</t>
  </si>
  <si>
    <t>334,46*0,2*1,05</t>
  </si>
  <si>
    <t>32</t>
  </si>
  <si>
    <t>631319013R</t>
  </si>
  <si>
    <t xml:space="preserve">Příplatek k mazanině tl přes 120 do 240 mm za pambexový vsyp </t>
  </si>
  <si>
    <t>-1390071034</t>
  </si>
  <si>
    <t>33</t>
  </si>
  <si>
    <t>631319206</t>
  </si>
  <si>
    <t>Příplatek k mazaninám za přidání ocelových vláken (drátkobeton) pro objemové vyztužení 40 kg/m3</t>
  </si>
  <si>
    <t>-1627836368</t>
  </si>
  <si>
    <t>34</t>
  </si>
  <si>
    <t>631351101</t>
  </si>
  <si>
    <t>Zřízení bednění rýh a hran v podlahách</t>
  </si>
  <si>
    <t>-458874645</t>
  </si>
  <si>
    <t>13*0,3*2</t>
  </si>
  <si>
    <t>35</t>
  </si>
  <si>
    <t>631351102</t>
  </si>
  <si>
    <t>Odstranění bednění rýh a hran v podlahách</t>
  </si>
  <si>
    <t>1033405889</t>
  </si>
  <si>
    <t>36</t>
  </si>
  <si>
    <t>63137-R</t>
  </si>
  <si>
    <t>Dodávka a montáž dilatačníního PU provazce mezi podlahou a navazující svislé konstrukce - dle skladby F01</t>
  </si>
  <si>
    <t>-892082717</t>
  </si>
  <si>
    <t>37</t>
  </si>
  <si>
    <t>637121116</t>
  </si>
  <si>
    <t>Okapový chodník z kačírku tl 350 mm s udusáním</t>
  </si>
  <si>
    <t>-1998209817</t>
  </si>
  <si>
    <t>(30*2+13*2)*1,3</t>
  </si>
  <si>
    <t>Trubní vedení</t>
  </si>
  <si>
    <t>38</t>
  </si>
  <si>
    <t>871315211</t>
  </si>
  <si>
    <t>Kanalizační potrubí z tvrdého PVC jednovrstvé tuhost třídy SN4 DN 160</t>
  </si>
  <si>
    <t>m</t>
  </si>
  <si>
    <t>-1654013912</t>
  </si>
  <si>
    <t>Ostatní konstrukce a práce, bourání</t>
  </si>
  <si>
    <t>39</t>
  </si>
  <si>
    <t>981134413</t>
  </si>
  <si>
    <t>Demolice hal zděných na MC podíl konstrukcí přes 15 do 20 % těžkou mechanizací</t>
  </si>
  <si>
    <t>1775306562</t>
  </si>
  <si>
    <t>335*7</t>
  </si>
  <si>
    <t>997</t>
  </si>
  <si>
    <t>Přesun sutě</t>
  </si>
  <si>
    <t>40</t>
  </si>
  <si>
    <t>997006512</t>
  </si>
  <si>
    <t>Vodorovné doprava suti s naložením a složením na skládku přes 100 m do 1 km</t>
  </si>
  <si>
    <t>1686940275</t>
  </si>
  <si>
    <t>41</t>
  </si>
  <si>
    <t>997006519</t>
  </si>
  <si>
    <t>Příplatek k vodorovnému přemístění suti na skládku ZKD 1 km přes 1 km</t>
  </si>
  <si>
    <t>169453826</t>
  </si>
  <si>
    <t>906,736*19 'Přepočtené koeficientem množství</t>
  </si>
  <si>
    <t>42</t>
  </si>
  <si>
    <t>997013871</t>
  </si>
  <si>
    <t xml:space="preserve">Poplatek za uložení stavebního odpadu na recyklační skládce (skládkovné) směsného stavebního a demoličního kód odpadu  17 09 04</t>
  </si>
  <si>
    <t>-1210297223</t>
  </si>
  <si>
    <t>998</t>
  </si>
  <si>
    <t>Přesun hmot</t>
  </si>
  <si>
    <t>43</t>
  </si>
  <si>
    <t>998021021</t>
  </si>
  <si>
    <t>Přesun hmot pro haly s nosnou kcí zděnou nebo monolitickou v do 20 m</t>
  </si>
  <si>
    <t>803279291</t>
  </si>
  <si>
    <t>PSV</t>
  </si>
  <si>
    <t>Práce a dodávky PSV</t>
  </si>
  <si>
    <t>711</t>
  </si>
  <si>
    <t>Izolace proti vodě, vlhkosti a plynům</t>
  </si>
  <si>
    <t>44</t>
  </si>
  <si>
    <t>711111001</t>
  </si>
  <si>
    <t>Provedení izolace proti zemní vlhkosti vodorovné za studena nátěrem penetračním</t>
  </si>
  <si>
    <t>CS ÚRS 2020 01</t>
  </si>
  <si>
    <t>-896341209</t>
  </si>
  <si>
    <t>" ze skladby podlahy F01</t>
  </si>
  <si>
    <t>334,46</t>
  </si>
  <si>
    <t>45</t>
  </si>
  <si>
    <t>M</t>
  </si>
  <si>
    <t>11163150</t>
  </si>
  <si>
    <t>lak penetrační asfaltový</t>
  </si>
  <si>
    <t>1294084041</t>
  </si>
  <si>
    <t>Poznámka k položce:_x000d_
Spotřeba 0,3-0,4kg/m2</t>
  </si>
  <si>
    <t>334,46*0,4/1000</t>
  </si>
  <si>
    <t>46</t>
  </si>
  <si>
    <t>711112001</t>
  </si>
  <si>
    <t>Provedení izolace proti zemní vlhkosti svislé za studena nátěrem penetračním</t>
  </si>
  <si>
    <t>-1332361721</t>
  </si>
  <si>
    <t xml:space="preserve">"SOKL </t>
  </si>
  <si>
    <t>(12,2*2+28,3*2)*0,3</t>
  </si>
  <si>
    <t>47</t>
  </si>
  <si>
    <t>-855519524</t>
  </si>
  <si>
    <t>24,3*0,4/1000</t>
  </si>
  <si>
    <t>48</t>
  </si>
  <si>
    <t>711131101</t>
  </si>
  <si>
    <t>Provedení izolace proti zemní vlhkosti pásy na sucho vodorovné AIP nebo tkaninou</t>
  </si>
  <si>
    <t>-150787791</t>
  </si>
  <si>
    <t>" ze skaldby F01</t>
  </si>
  <si>
    <t>49</t>
  </si>
  <si>
    <t>62811120</t>
  </si>
  <si>
    <t>asfaltový pás separační bez krycí vrstvy (impregnovaná vložka), typu A</t>
  </si>
  <si>
    <t>-1627376798</t>
  </si>
  <si>
    <t>334,46*1,52</t>
  </si>
  <si>
    <t>50</t>
  </si>
  <si>
    <t>711132101</t>
  </si>
  <si>
    <t>Provedení izolace proti zemní vlhkosti pásy na sucho svislé AIP nebo tkaninou</t>
  </si>
  <si>
    <t>1585281666</t>
  </si>
  <si>
    <t xml:space="preserve">(30*2+13*2)*1,5" SOKL objektu a pod okap chod </t>
  </si>
  <si>
    <t>51</t>
  </si>
  <si>
    <t>69311068</t>
  </si>
  <si>
    <t>geotextilie netkaná separační, ochranná, filtrační, drenážní PP 300g/m2</t>
  </si>
  <si>
    <t>-64400835</t>
  </si>
  <si>
    <t>129*1,1</t>
  </si>
  <si>
    <t>52</t>
  </si>
  <si>
    <t>711141559</t>
  </si>
  <si>
    <t>Provedení izolace proti zemní vlhkosti pásy přitavením vodorovné NAIP</t>
  </si>
  <si>
    <t>1135518996</t>
  </si>
  <si>
    <t>334,46*2</t>
  </si>
  <si>
    <t>53</t>
  </si>
  <si>
    <t>62853004</t>
  </si>
  <si>
    <t>pás asfaltový natavitelný modifikovaný SBS tl 4,0mm s vložkou ze skleněné tkaniny a spalitelnou PE fólií nebo jemnozrnný minerálním posypem na horním povrchu</t>
  </si>
  <si>
    <t>-763831907</t>
  </si>
  <si>
    <t>334,46*1,25</t>
  </si>
  <si>
    <t>54</t>
  </si>
  <si>
    <t>62855001</t>
  </si>
  <si>
    <t>pás asfaltový natavitelný modifikovaný SBS tl 4,0mm s vložkou z polyesterové rohože a spalitelnou PE fólií nebo jemnozrnným minerálním posypem na horním povrchu</t>
  </si>
  <si>
    <t>-1948676230</t>
  </si>
  <si>
    <t>55</t>
  </si>
  <si>
    <t>711142559</t>
  </si>
  <si>
    <t>Provedení izolace proti zemní vlhkosti pásy přitavením svislé NAIP</t>
  </si>
  <si>
    <t>-1395067322</t>
  </si>
  <si>
    <t>(12,2*2+28,3*2)*0,3*2</t>
  </si>
  <si>
    <t>56</t>
  </si>
  <si>
    <t>-2106448027</t>
  </si>
  <si>
    <t>24,3*1,25</t>
  </si>
  <si>
    <t>57</t>
  </si>
  <si>
    <t>-2024922639</t>
  </si>
  <si>
    <t>58</t>
  </si>
  <si>
    <t>711161115</t>
  </si>
  <si>
    <t>Izolace proti zemní vlhkosti nopovou fólií vodorovná, nopek v 20,0 mm, tl do 1,0 mm</t>
  </si>
  <si>
    <t>422688557</t>
  </si>
  <si>
    <t>(13*2+30*2)*1,0</t>
  </si>
  <si>
    <t>59</t>
  </si>
  <si>
    <t>711161384</t>
  </si>
  <si>
    <t>Izolace proti zemní vlhkosti nopovou fólií ukončení provětrávací lištou</t>
  </si>
  <si>
    <t>1606421098</t>
  </si>
  <si>
    <t>30*2+13*2</t>
  </si>
  <si>
    <t>86*1,1 'Přepočtené koeficientem množství</t>
  </si>
  <si>
    <t>60</t>
  </si>
  <si>
    <t>998711102</t>
  </si>
  <si>
    <t>Přesun hmot tonážní pro izolace proti vodě, vlhkosti a plynům v objektech v přes 6 do 12 m</t>
  </si>
  <si>
    <t>250156585</t>
  </si>
  <si>
    <t>721</t>
  </si>
  <si>
    <t>Zdravotechnika - vnitřní kanalizace</t>
  </si>
  <si>
    <t>61</t>
  </si>
  <si>
    <t>721171917</t>
  </si>
  <si>
    <t>Potrubí z PP propojení potrubí DN 160</t>
  </si>
  <si>
    <t>kus</t>
  </si>
  <si>
    <t>1352322234</t>
  </si>
  <si>
    <t>62</t>
  </si>
  <si>
    <t>721242106</t>
  </si>
  <si>
    <t>Lapač střešních splavenin z PP se zápachovou klapkou a lapacím košem DN 125</t>
  </si>
  <si>
    <t>1793807400</t>
  </si>
  <si>
    <t>762</t>
  </si>
  <si>
    <t>Konstrukce tesařské</t>
  </si>
  <si>
    <t>63</t>
  </si>
  <si>
    <t>762081150</t>
  </si>
  <si>
    <t>Hoblování hraněného řeziva ve staveništní dílně</t>
  </si>
  <si>
    <t>2113590760</t>
  </si>
  <si>
    <t>64</t>
  </si>
  <si>
    <t>762083122</t>
  </si>
  <si>
    <t>Impregnace řeziva proti dřevokaznému hmyzu, houbám a plísním máčením třída ohrožení 3 a 4</t>
  </si>
  <si>
    <t>-654646910</t>
  </si>
  <si>
    <t>65</t>
  </si>
  <si>
    <t>762332631</t>
  </si>
  <si>
    <t>Montáž vázaných kcí krovů pravidelných z lepených hranolů průřezové pl do 120 cm2</t>
  </si>
  <si>
    <t>-1286335435</t>
  </si>
  <si>
    <t>29*24</t>
  </si>
  <si>
    <t xml:space="preserve">29*4" podhled </t>
  </si>
  <si>
    <t>66</t>
  </si>
  <si>
    <t>762332632</t>
  </si>
  <si>
    <t>Montáž vázaných kcí krovů pravidelných z lepených hranolů průřezové pl přes 120 do 224 cm2</t>
  </si>
  <si>
    <t>-887993745</t>
  </si>
  <si>
    <t>29*2</t>
  </si>
  <si>
    <t>67</t>
  </si>
  <si>
    <t>762332635</t>
  </si>
  <si>
    <t>Montáž vázaných kcí krovů pravidelných z lepených hranolů průřezové pl přes 450 cm2</t>
  </si>
  <si>
    <t>364609168</t>
  </si>
  <si>
    <t>29*14,4</t>
  </si>
  <si>
    <t>68</t>
  </si>
  <si>
    <t>6122321R</t>
  </si>
  <si>
    <t>hranol konstrukční lepený pohledový</t>
  </si>
  <si>
    <t>-94997909</t>
  </si>
  <si>
    <t>14,4*29*0,24*0,52</t>
  </si>
  <si>
    <t>7,61</t>
  </si>
  <si>
    <t>1,11</t>
  </si>
  <si>
    <t>60,836*1,02 'Přepočtené koeficientem množství</t>
  </si>
  <si>
    <t>69</t>
  </si>
  <si>
    <t>762341034</t>
  </si>
  <si>
    <t>Bednění střech rovných sklon do 60° z desek OSB tl 18 mm na sraz šroubovaných na rošt</t>
  </si>
  <si>
    <t>-874976606</t>
  </si>
  <si>
    <t>530+64" dle v.č. D.1.1.12</t>
  </si>
  <si>
    <t>(28,3*2+14,4*2)*0,5</t>
  </si>
  <si>
    <t>70</t>
  </si>
  <si>
    <t>762395000</t>
  </si>
  <si>
    <t>Spojovací prostředky krovů, bednění, laťování, nadstřešních konstrukcí</t>
  </si>
  <si>
    <t>-1506386024</t>
  </si>
  <si>
    <t>60,836+594*0,018</t>
  </si>
  <si>
    <t>764</t>
  </si>
  <si>
    <t>Konstrukce klempířské</t>
  </si>
  <si>
    <t>71</t>
  </si>
  <si>
    <t>764002414</t>
  </si>
  <si>
    <t>Montáž oddělovací rohože jakkékoliv rš dle skladby R.01</t>
  </si>
  <si>
    <t>-1209810194</t>
  </si>
  <si>
    <t>594</t>
  </si>
  <si>
    <t>72</t>
  </si>
  <si>
    <t>28329223R</t>
  </si>
  <si>
    <t xml:space="preserve">fólie dle skaldby systému střešní krytiny </t>
  </si>
  <si>
    <t>772186594</t>
  </si>
  <si>
    <t>594*1,15</t>
  </si>
  <si>
    <t>73</t>
  </si>
  <si>
    <t>764121411</t>
  </si>
  <si>
    <t>Krytina střechy rovné drážkováním ze svitků z Al plechu rš 670 mm sklonu do 30°</t>
  </si>
  <si>
    <t>913212859</t>
  </si>
  <si>
    <t>74</t>
  </si>
  <si>
    <t>764222435</t>
  </si>
  <si>
    <t>Oplechování rovné okapové hrany z Al plechu rš 400 mm</t>
  </si>
  <si>
    <t>-996623152</t>
  </si>
  <si>
    <t>75</t>
  </si>
  <si>
    <t>7642224-R</t>
  </si>
  <si>
    <t>Dodávka a montáž zachytávače listí do okapu - dle popisu v PD</t>
  </si>
  <si>
    <t>1812609018</t>
  </si>
  <si>
    <t>76</t>
  </si>
  <si>
    <t>7642225-R</t>
  </si>
  <si>
    <t>Dodávka a montáž větrací pás u okapu - ptáčnice - dle popisu v PD</t>
  </si>
  <si>
    <t>-2076215493</t>
  </si>
  <si>
    <t>77</t>
  </si>
  <si>
    <t>7642226-R</t>
  </si>
  <si>
    <t>Dodávka a montáž sněhový zachytávač - dle popisu v PD</t>
  </si>
  <si>
    <t>2066808368</t>
  </si>
  <si>
    <t>78</t>
  </si>
  <si>
    <t>764521405</t>
  </si>
  <si>
    <t>Žlab podokapní půlkruhový z Al plechu rš 400 mm</t>
  </si>
  <si>
    <t>888029528</t>
  </si>
  <si>
    <t>79</t>
  </si>
  <si>
    <t>764521445</t>
  </si>
  <si>
    <t>Kotlík oválný (trychtýřový) pro podokapní žlaby z Al plechu 400/120 mm</t>
  </si>
  <si>
    <t>1222385927</t>
  </si>
  <si>
    <t>80</t>
  </si>
  <si>
    <t>764528423</t>
  </si>
  <si>
    <t>Svody kruhové včetně objímek, kolen, odskoků z Al plechu průměru 120 mm</t>
  </si>
  <si>
    <t>968006894</t>
  </si>
  <si>
    <t>767</t>
  </si>
  <si>
    <t>Konstrukce zámečnické</t>
  </si>
  <si>
    <t>81</t>
  </si>
  <si>
    <t>767-R101</t>
  </si>
  <si>
    <t xml:space="preserve">Dodávka a montáž větrací průduch označeno Z01 - kompletní provedení vč. přesunu hmot a stavebních přípomocí </t>
  </si>
  <si>
    <t>1487248624</t>
  </si>
  <si>
    <t xml:space="preserve">Poznámka k položce:_x000d_
 kompletní provedení vč. přesunu hmot a stavebních přípomocí </t>
  </si>
  <si>
    <t>82</t>
  </si>
  <si>
    <t>767-R102</t>
  </si>
  <si>
    <t xml:space="preserve">Dodávka a montáž větrací průduch označeno Z02 - kompletní provedení vč. přesunu hmot a stavebních přípomocí </t>
  </si>
  <si>
    <t>63341223</t>
  </si>
  <si>
    <t>83</t>
  </si>
  <si>
    <t>767-R103</t>
  </si>
  <si>
    <t xml:space="preserve">Dodávka a montáž větrací průduch označeno Z03 - kompletní provedení vč. přesunu hmot a stavebních přípomocí </t>
  </si>
  <si>
    <t>383554765</t>
  </si>
  <si>
    <t>84</t>
  </si>
  <si>
    <t>767-R104</t>
  </si>
  <si>
    <t xml:space="preserve">Dodávka a montáž větrací průduch označeno Z04 - kompletní provedení vč. přesunu hmot a stavebních přípomocí </t>
  </si>
  <si>
    <t>2070006228</t>
  </si>
  <si>
    <t>85</t>
  </si>
  <si>
    <t>767-R105</t>
  </si>
  <si>
    <t xml:space="preserve">Dodávka a montáž hasícího přístroje označeno Z05 - kompletní provedení vč. přesunu hmot a stavebních přípomocí </t>
  </si>
  <si>
    <t>2121872466</t>
  </si>
  <si>
    <t>86</t>
  </si>
  <si>
    <t>767-R106</t>
  </si>
  <si>
    <t xml:space="preserve">Dodávka a montáž ocelových vrat označeno O01 - kompletní provedení vč. přesunu hmot a stavebních přípomocí </t>
  </si>
  <si>
    <t>-506547380</t>
  </si>
  <si>
    <t>87</t>
  </si>
  <si>
    <t>767-R107</t>
  </si>
  <si>
    <t xml:space="preserve">Dodávka a montáž ocelových vrat označeno O02 - kompletní provedení vč. přesunu hmot a stavebních přípomocí </t>
  </si>
  <si>
    <t>-1123485591</t>
  </si>
  <si>
    <t>783</t>
  </si>
  <si>
    <t>Dokončovací práce - nátěry</t>
  </si>
  <si>
    <t>88</t>
  </si>
  <si>
    <t>78391702-R</t>
  </si>
  <si>
    <t>Ochranný nátěr betonu na bázi silan/siloxované emulze - hydrofobizační impregnace ze skladby W01</t>
  </si>
  <si>
    <t>123453639</t>
  </si>
  <si>
    <t>" ze skladby W01</t>
  </si>
  <si>
    <t>(12,6*2+28,3)*6</t>
  </si>
  <si>
    <t>28,3*6,25</t>
  </si>
  <si>
    <t>-2,4*1,25*9*2</t>
  </si>
  <si>
    <t>-4,0*5,4*2</t>
  </si>
  <si>
    <t>(2,4+1,25)*2*0,3*9*2</t>
  </si>
  <si>
    <t>(4,0+5,4*2)*0,3*2</t>
  </si>
  <si>
    <t>89</t>
  </si>
  <si>
    <t>7839170-R</t>
  </si>
  <si>
    <t>Impregnační nátěr na beton, do vnějšího prostředí</t>
  </si>
  <si>
    <t>-2065769942</t>
  </si>
  <si>
    <t>0,9*2*6,25*2</t>
  </si>
  <si>
    <t>0,9*2*6,0*2</t>
  </si>
  <si>
    <t>90</t>
  </si>
  <si>
    <t>7839171-R</t>
  </si>
  <si>
    <t>Ochranný nátěr betonu na bázi silan/siloxované emulze - hydrofobizační impregnace</t>
  </si>
  <si>
    <t>1642346215</t>
  </si>
  <si>
    <t>334,46" ze skladby F01</t>
  </si>
  <si>
    <t>OSt</t>
  </si>
  <si>
    <t>Ostatní</t>
  </si>
  <si>
    <t>91</t>
  </si>
  <si>
    <t>OST01</t>
  </si>
  <si>
    <t xml:space="preserve">Dodávka a montáž betonového žlabu označeno Os01 - kompletní provedení vč. zemních prací </t>
  </si>
  <si>
    <t>512</t>
  </si>
  <si>
    <t>26064363</t>
  </si>
  <si>
    <t>Poznámka k položce:_x000d_
Betonový odvodňovací žlab z vysokopevnostního betonu, který splňuje veškeré požadované parametry – pevnost, odolnost a mrazuvzdornost. Betonové žlaby jsou z vibrolisovaného betonu. Složení betonu žlabů splňuje požadavky normy ČSN EN 206-1 na mezní složení betonu pro stupeň vlivu prostředí XF4.</t>
  </si>
  <si>
    <t>92</t>
  </si>
  <si>
    <t>OST02</t>
  </si>
  <si>
    <t xml:space="preserve">Dodávka a montáž opěrné stěny "L" označeno Os02 - kompletní provedení vč. zemních prací </t>
  </si>
  <si>
    <t>1332801900</t>
  </si>
  <si>
    <t>Poznámka k položce:_x000d_
Betonová opěrná stěna tvaru L, která vyrovnává výškový rozdíl okolního terénu. Splňuje veškeré požadované parametry – pevnost, odolnost a mrazuvzdornost. Betonová stěna je z vibrolisovaného betonu. Složení betonu žlabů splňuje požadavky normy ČSN EN 206-1 na mezní složení betonu pro stupeň vlivu prostředí XF4.</t>
  </si>
  <si>
    <t>120</t>
  </si>
  <si>
    <t>93</t>
  </si>
  <si>
    <t>OST03</t>
  </si>
  <si>
    <t xml:space="preserve">Dodávka a montáž opěrné stěny "L" - roh - označeno Os03 - kompletní provedení vč. zemních prací </t>
  </si>
  <si>
    <t>-1338245474</t>
  </si>
  <si>
    <t>VRN - Vedlejší rozpočtové náklady</t>
  </si>
  <si>
    <t xml:space="preserve">V případě rozporu mezi položkovým rozpočtem a definicí standardizace materiálů platí definice standardizace materiálů </t>
  </si>
  <si>
    <t>020001000</t>
  </si>
  <si>
    <t>Příprava staveniště</t>
  </si>
  <si>
    <t>Kč</t>
  </si>
  <si>
    <t>1024</t>
  </si>
  <si>
    <t>1338604396</t>
  </si>
  <si>
    <t xml:space="preserve">Poznámka k položce:_x000d_
Náklady spojené s vytyčením a ochranou inženýrských sítí </t>
  </si>
  <si>
    <t>030001000</t>
  </si>
  <si>
    <t>Zařízení staveniště</t>
  </si>
  <si>
    <t>112172399</t>
  </si>
  <si>
    <t>Poznámka k položce:_x000d_
Náklady spojené s vybudováním, provozem zařízení staveniště_x000d_
Manipulační a zdvihací technika dle zvyklostí dodavatele _x000d_
mimo jiné využití jeřábu či dalších mechanizací</t>
  </si>
  <si>
    <t>043002000</t>
  </si>
  <si>
    <t>Zkoušky a ostatní měření</t>
  </si>
  <si>
    <t>-840073489</t>
  </si>
  <si>
    <t>070001000</t>
  </si>
  <si>
    <t>Provozní vlivy</t>
  </si>
  <si>
    <t>377403467</t>
  </si>
  <si>
    <t>Poznámka k položce:_x000d_
Náklady na opatření proti poškození cizího majetku a vnitřních prostor stavby, součinnost s vlastníky stavbou dotčených prostor</t>
  </si>
  <si>
    <t>090001000</t>
  </si>
  <si>
    <t>Ostatní náklady</t>
  </si>
  <si>
    <t>-644697365</t>
  </si>
  <si>
    <t xml:space="preserve">Poznámka k položce:_x000d_
Náklady spojené s dodávkou energie, opatření na dodržování technologických předpisů ochrana sousedních pozemků </t>
  </si>
  <si>
    <t>013254000</t>
  </si>
  <si>
    <t>Dokumentace skutečného provedení stavby</t>
  </si>
  <si>
    <t>721512121</t>
  </si>
  <si>
    <t>034103000</t>
  </si>
  <si>
    <t>Oplocení staveniště</t>
  </si>
  <si>
    <t>1593366603</t>
  </si>
  <si>
    <t>045303000</t>
  </si>
  <si>
    <t>Koordinační činnost mezi profesí a projektantem</t>
  </si>
  <si>
    <t>hod</t>
  </si>
  <si>
    <t>2018897233</t>
  </si>
  <si>
    <t>0452030</t>
  </si>
  <si>
    <t xml:space="preserve">Zajištění kolaudace </t>
  </si>
  <si>
    <t>CS vlastní</t>
  </si>
  <si>
    <t>-1472341558</t>
  </si>
  <si>
    <t>045203000</t>
  </si>
  <si>
    <t>Kompletační činnost</t>
  </si>
  <si>
    <t>-1460046048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</si>
</sst>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3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7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8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5" borderId="6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2" fillId="5" borderId="7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0" fontId="22" fillId="5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Border="1" applyAlignment="1">
      <alignment vertical="center"/>
    </xf>
    <xf numFmtId="166" fontId="20" fillId="0" borderId="0" xfId="0" applyNumberFormat="1" applyFont="1" applyBorder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/>
    </xf>
    <xf numFmtId="4" fontId="28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Border="1" applyAlignment="1">
      <alignment vertical="center"/>
    </xf>
    <xf numFmtId="166" fontId="29" fillId="0" borderId="0" xfId="0" applyNumberFormat="1" applyFont="1" applyBorder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2" fillId="5" borderId="16" xfId="0" applyFont="1" applyFill="1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/>
    <xf numFmtId="166" fontId="32" fillId="0" borderId="12" xfId="0" applyNumberFormat="1" applyFont="1" applyBorder="1" applyAlignment="1"/>
    <xf numFmtId="166" fontId="32" fillId="0" borderId="13" xfId="0" applyNumberFormat="1" applyFont="1" applyBorder="1" applyAlignment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49" fontId="22" fillId="0" borderId="22" xfId="0" applyNumberFormat="1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left" vertical="center" wrapText="1"/>
      <protection locked="0"/>
    </xf>
    <xf numFmtId="0" fontId="22" fillId="0" borderId="22" xfId="0" applyFont="1" applyBorder="1" applyAlignment="1" applyProtection="1">
      <alignment horizontal="center" vertical="center" wrapText="1"/>
      <protection locked="0"/>
    </xf>
    <xf numFmtId="167" fontId="22" fillId="0" borderId="22" xfId="0" applyNumberFormat="1" applyFont="1" applyBorder="1" applyAlignment="1" applyProtection="1">
      <alignment vertical="center"/>
      <protection locked="0"/>
    </xf>
    <xf numFmtId="4" fontId="22" fillId="3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  <protection locked="0"/>
    </xf>
    <xf numFmtId="0" fontId="23" fillId="3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>
      <alignment horizontal="center" vertical="center"/>
    </xf>
    <xf numFmtId="166" fontId="23" fillId="0" borderId="0" xfId="0" applyNumberFormat="1" applyFont="1" applyBorder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5" fillId="0" borderId="0" xfId="0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 applyProtection="1">
      <alignment vertical="center"/>
      <protection locked="0"/>
    </xf>
    <xf numFmtId="4" fontId="36" fillId="3" borderId="22" xfId="0" applyNumberFormat="1" applyFont="1" applyFill="1" applyBorder="1" applyAlignment="1" applyProtection="1">
      <alignment vertical="center"/>
      <protection locked="0"/>
    </xf>
    <xf numFmtId="4" fontId="36" fillId="0" borderId="22" xfId="0" applyNumberFormat="1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3" borderId="14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23" fillId="3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3" fillId="0" borderId="20" xfId="0" applyNumberFormat="1" applyFont="1" applyBorder="1" applyAlignment="1">
      <alignment vertical="center"/>
    </xf>
    <xf numFmtId="166" fontId="23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pro-rozpocty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="1" customFormat="1" ht="36.96" customHeight="1">
      <c r="AR2" s="17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="1" customFormat="1" ht="12" customHeight="1">
      <c r="B5" s="21"/>
      <c r="D5" s="25" t="s">
        <v>13</v>
      </c>
      <c r="K5" s="26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1"/>
      <c r="BE5" s="27" t="s">
        <v>15</v>
      </c>
      <c r="BS5" s="18" t="s">
        <v>6</v>
      </c>
    </row>
    <row r="6" s="1" customFormat="1" ht="36.96" customHeight="1">
      <c r="B6" s="21"/>
      <c r="D6" s="28" t="s">
        <v>16</v>
      </c>
      <c r="K6" s="29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1"/>
      <c r="BE6" s="30"/>
      <c r="BS6" s="18" t="s">
        <v>6</v>
      </c>
    </row>
    <row r="7" s="1" customFormat="1" ht="12" customHeight="1">
      <c r="B7" s="21"/>
      <c r="D7" s="31" t="s">
        <v>18</v>
      </c>
      <c r="K7" s="26" t="s">
        <v>1</v>
      </c>
      <c r="AK7" s="31" t="s">
        <v>19</v>
      </c>
      <c r="AN7" s="26" t="s">
        <v>1</v>
      </c>
      <c r="AR7" s="21"/>
      <c r="BE7" s="30"/>
      <c r="BS7" s="18" t="s">
        <v>6</v>
      </c>
    </row>
    <row r="8" s="1" customFormat="1" ht="12" customHeight="1">
      <c r="B8" s="21"/>
      <c r="D8" s="31" t="s">
        <v>20</v>
      </c>
      <c r="K8" s="26" t="s">
        <v>21</v>
      </c>
      <c r="AK8" s="31" t="s">
        <v>22</v>
      </c>
      <c r="AN8" s="32" t="s">
        <v>23</v>
      </c>
      <c r="AR8" s="21"/>
      <c r="BE8" s="30"/>
      <c r="BS8" s="18" t="s">
        <v>6</v>
      </c>
    </row>
    <row r="9" s="1" customFormat="1" ht="14.4" customHeight="1">
      <c r="B9" s="21"/>
      <c r="AR9" s="21"/>
      <c r="BE9" s="30"/>
      <c r="BS9" s="18" t="s">
        <v>6</v>
      </c>
    </row>
    <row r="10" s="1" customFormat="1" ht="12" customHeight="1">
      <c r="B10" s="21"/>
      <c r="D10" s="31" t="s">
        <v>24</v>
      </c>
      <c r="AK10" s="31" t="s">
        <v>25</v>
      </c>
      <c r="AN10" s="26" t="s">
        <v>1</v>
      </c>
      <c r="AR10" s="21"/>
      <c r="BE10" s="30"/>
      <c r="BS10" s="18" t="s">
        <v>6</v>
      </c>
    </row>
    <row r="11" s="1" customFormat="1" ht="18.48" customHeight="1">
      <c r="B11" s="21"/>
      <c r="E11" s="26" t="s">
        <v>26</v>
      </c>
      <c r="AK11" s="31" t="s">
        <v>27</v>
      </c>
      <c r="AN11" s="26" t="s">
        <v>1</v>
      </c>
      <c r="AR11" s="21"/>
      <c r="BE11" s="30"/>
      <c r="BS11" s="18" t="s">
        <v>6</v>
      </c>
    </row>
    <row r="12" s="1" customFormat="1" ht="6.96" customHeight="1">
      <c r="B12" s="21"/>
      <c r="AR12" s="21"/>
      <c r="BE12" s="30"/>
      <c r="BS12" s="18" t="s">
        <v>6</v>
      </c>
    </row>
    <row r="13" s="1" customFormat="1" ht="12" customHeight="1">
      <c r="B13" s="21"/>
      <c r="D13" s="31" t="s">
        <v>28</v>
      </c>
      <c r="AK13" s="31" t="s">
        <v>25</v>
      </c>
      <c r="AN13" s="33" t="s">
        <v>29</v>
      </c>
      <c r="AR13" s="21"/>
      <c r="BE13" s="30"/>
      <c r="BS13" s="18" t="s">
        <v>6</v>
      </c>
    </row>
    <row r="14">
      <c r="B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N14" s="33" t="s">
        <v>29</v>
      </c>
      <c r="AR14" s="21"/>
      <c r="BE14" s="30"/>
      <c r="BS14" s="18" t="s">
        <v>6</v>
      </c>
    </row>
    <row r="15" s="1" customFormat="1" ht="6.96" customHeight="1">
      <c r="B15" s="21"/>
      <c r="AR15" s="21"/>
      <c r="BE15" s="30"/>
      <c r="BS15" s="18" t="s">
        <v>3</v>
      </c>
    </row>
    <row r="16" s="1" customFormat="1" ht="12" customHeight="1">
      <c r="B16" s="21"/>
      <c r="D16" s="31" t="s">
        <v>30</v>
      </c>
      <c r="AK16" s="31" t="s">
        <v>25</v>
      </c>
      <c r="AN16" s="26" t="s">
        <v>1</v>
      </c>
      <c r="AR16" s="21"/>
      <c r="BE16" s="30"/>
      <c r="BS16" s="18" t="s">
        <v>3</v>
      </c>
    </row>
    <row r="17" s="1" customFormat="1" ht="18.48" customHeight="1">
      <c r="B17" s="21"/>
      <c r="E17" s="26" t="s">
        <v>31</v>
      </c>
      <c r="AK17" s="31" t="s">
        <v>27</v>
      </c>
      <c r="AN17" s="26" t="s">
        <v>1</v>
      </c>
      <c r="AR17" s="21"/>
      <c r="BE17" s="30"/>
      <c r="BS17" s="18" t="s">
        <v>32</v>
      </c>
    </row>
    <row r="18" s="1" customFormat="1" ht="6.96" customHeight="1">
      <c r="B18" s="21"/>
      <c r="AR18" s="21"/>
      <c r="BE18" s="30"/>
      <c r="BS18" s="18" t="s">
        <v>6</v>
      </c>
    </row>
    <row r="19" s="1" customFormat="1" ht="12" customHeight="1">
      <c r="B19" s="21"/>
      <c r="D19" s="31" t="s">
        <v>33</v>
      </c>
      <c r="AK19" s="31" t="s">
        <v>25</v>
      </c>
      <c r="AN19" s="26" t="s">
        <v>1</v>
      </c>
      <c r="AR19" s="21"/>
      <c r="BE19" s="30"/>
      <c r="BS19" s="18" t="s">
        <v>6</v>
      </c>
    </row>
    <row r="20" s="1" customFormat="1" ht="18.48" customHeight="1">
      <c r="B20" s="21"/>
      <c r="E20" s="26" t="s">
        <v>34</v>
      </c>
      <c r="AK20" s="31" t="s">
        <v>27</v>
      </c>
      <c r="AN20" s="26" t="s">
        <v>1</v>
      </c>
      <c r="AR20" s="21"/>
      <c r="BE20" s="30"/>
      <c r="BS20" s="18" t="s">
        <v>32</v>
      </c>
    </row>
    <row r="21" s="1" customFormat="1" ht="6.96" customHeight="1">
      <c r="B21" s="21"/>
      <c r="AR21" s="21"/>
      <c r="BE21" s="30"/>
    </row>
    <row r="22" s="1" customFormat="1" ht="12" customHeight="1">
      <c r="B22" s="21"/>
      <c r="D22" s="31" t="s">
        <v>35</v>
      </c>
      <c r="AR22" s="21"/>
      <c r="BE22" s="30"/>
    </row>
    <row r="23" s="1" customFormat="1" ht="16.5" customHeight="1">
      <c r="B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R23" s="21"/>
      <c r="BE23" s="30"/>
    </row>
    <row r="24" s="1" customFormat="1" ht="6.96" customHeight="1">
      <c r="B24" s="21"/>
      <c r="AR24" s="21"/>
      <c r="BE24" s="30"/>
    </row>
    <row r="25" s="1" customFormat="1" ht="6.96" customHeight="1">
      <c r="B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R25" s="21"/>
      <c r="BE25" s="30"/>
    </row>
    <row r="26" s="2" customFormat="1" ht="25.92" customHeight="1">
      <c r="A26" s="37"/>
      <c r="B26" s="38"/>
      <c r="C26" s="37"/>
      <c r="D26" s="39" t="s">
        <v>36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ROUND(AG94,2)</f>
        <v>0</v>
      </c>
      <c r="AL26" s="40"/>
      <c r="AM26" s="40"/>
      <c r="AN26" s="40"/>
      <c r="AO26" s="40"/>
      <c r="AP26" s="37"/>
      <c r="AQ26" s="37"/>
      <c r="AR26" s="38"/>
      <c r="BE26" s="30"/>
    </row>
    <row r="27" s="2" customFormat="1" ht="6.96" customHeight="1">
      <c r="A27" s="37"/>
      <c r="B27" s="38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8"/>
      <c r="BE27" s="30"/>
    </row>
    <row r="28" s="2" customForma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37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38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39</v>
      </c>
      <c r="AL28" s="42"/>
      <c r="AM28" s="42"/>
      <c r="AN28" s="42"/>
      <c r="AO28" s="42"/>
      <c r="AP28" s="37"/>
      <c r="AQ28" s="37"/>
      <c r="AR28" s="38"/>
      <c r="BE28" s="30"/>
    </row>
    <row r="29" s="3" customFormat="1" ht="14.4" customHeight="1">
      <c r="A29" s="3"/>
      <c r="B29" s="43"/>
      <c r="C29" s="3"/>
      <c r="D29" s="31" t="s">
        <v>40</v>
      </c>
      <c r="E29" s="3"/>
      <c r="F29" s="31" t="s">
        <v>41</v>
      </c>
      <c r="G29" s="3"/>
      <c r="H29" s="3"/>
      <c r="I29" s="3"/>
      <c r="J29" s="3"/>
      <c r="K29" s="3"/>
      <c r="L29" s="44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5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5">
        <f>ROUND(AV94, 2)</f>
        <v>0</v>
      </c>
      <c r="AL29" s="3"/>
      <c r="AM29" s="3"/>
      <c r="AN29" s="3"/>
      <c r="AO29" s="3"/>
      <c r="AP29" s="3"/>
      <c r="AQ29" s="3"/>
      <c r="AR29" s="43"/>
      <c r="BE29" s="46"/>
    </row>
    <row r="30" s="3" customFormat="1" ht="14.4" customHeight="1">
      <c r="A30" s="3"/>
      <c r="B30" s="43"/>
      <c r="C30" s="3"/>
      <c r="D30" s="3"/>
      <c r="E30" s="3"/>
      <c r="F30" s="31" t="s">
        <v>42</v>
      </c>
      <c r="G30" s="3"/>
      <c r="H30" s="3"/>
      <c r="I30" s="3"/>
      <c r="J30" s="3"/>
      <c r="K30" s="3"/>
      <c r="L30" s="44">
        <v>0.14999999999999999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5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5">
        <f>ROUND(AW94, 2)</f>
        <v>0</v>
      </c>
      <c r="AL30" s="3"/>
      <c r="AM30" s="3"/>
      <c r="AN30" s="3"/>
      <c r="AO30" s="3"/>
      <c r="AP30" s="3"/>
      <c r="AQ30" s="3"/>
      <c r="AR30" s="43"/>
      <c r="BE30" s="46"/>
    </row>
    <row r="31" hidden="1" s="3" customFormat="1" ht="14.4" customHeight="1">
      <c r="A31" s="3"/>
      <c r="B31" s="43"/>
      <c r="C31" s="3"/>
      <c r="D31" s="3"/>
      <c r="E31" s="3"/>
      <c r="F31" s="31" t="s">
        <v>43</v>
      </c>
      <c r="G31" s="3"/>
      <c r="H31" s="3"/>
      <c r="I31" s="3"/>
      <c r="J31" s="3"/>
      <c r="K31" s="3"/>
      <c r="L31" s="44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5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5">
        <v>0</v>
      </c>
      <c r="AL31" s="3"/>
      <c r="AM31" s="3"/>
      <c r="AN31" s="3"/>
      <c r="AO31" s="3"/>
      <c r="AP31" s="3"/>
      <c r="AQ31" s="3"/>
      <c r="AR31" s="43"/>
      <c r="BE31" s="46"/>
    </row>
    <row r="32" hidden="1" s="3" customFormat="1" ht="14.4" customHeight="1">
      <c r="A32" s="3"/>
      <c r="B32" s="43"/>
      <c r="C32" s="3"/>
      <c r="D32" s="3"/>
      <c r="E32" s="3"/>
      <c r="F32" s="31" t="s">
        <v>44</v>
      </c>
      <c r="G32" s="3"/>
      <c r="H32" s="3"/>
      <c r="I32" s="3"/>
      <c r="J32" s="3"/>
      <c r="K32" s="3"/>
      <c r="L32" s="44">
        <v>0.14999999999999999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5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5">
        <v>0</v>
      </c>
      <c r="AL32" s="3"/>
      <c r="AM32" s="3"/>
      <c r="AN32" s="3"/>
      <c r="AO32" s="3"/>
      <c r="AP32" s="3"/>
      <c r="AQ32" s="3"/>
      <c r="AR32" s="43"/>
      <c r="BE32" s="46"/>
    </row>
    <row r="33" hidden="1" s="3" customFormat="1" ht="14.4" customHeight="1">
      <c r="A33" s="3"/>
      <c r="B33" s="43"/>
      <c r="C33" s="3"/>
      <c r="D33" s="3"/>
      <c r="E33" s="3"/>
      <c r="F33" s="31" t="s">
        <v>45</v>
      </c>
      <c r="G33" s="3"/>
      <c r="H33" s="3"/>
      <c r="I33" s="3"/>
      <c r="J33" s="3"/>
      <c r="K33" s="3"/>
      <c r="L33" s="44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5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5">
        <v>0</v>
      </c>
      <c r="AL33" s="3"/>
      <c r="AM33" s="3"/>
      <c r="AN33" s="3"/>
      <c r="AO33" s="3"/>
      <c r="AP33" s="3"/>
      <c r="AQ33" s="3"/>
      <c r="AR33" s="43"/>
      <c r="BE33" s="46"/>
    </row>
    <row r="34" s="2" customFormat="1" ht="6.96" customHeight="1">
      <c r="A34" s="37"/>
      <c r="B34" s="38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8"/>
      <c r="BE34" s="30"/>
    </row>
    <row r="35" s="2" customFormat="1" ht="25.92" customHeight="1">
      <c r="A35" s="37"/>
      <c r="B35" s="38"/>
      <c r="C35" s="47"/>
      <c r="D35" s="48" t="s">
        <v>46</v>
      </c>
      <c r="E35" s="49"/>
      <c r="F35" s="49"/>
      <c r="G35" s="49"/>
      <c r="H35" s="49"/>
      <c r="I35" s="49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50" t="s">
        <v>47</v>
      </c>
      <c r="U35" s="49"/>
      <c r="V35" s="49"/>
      <c r="W35" s="49"/>
      <c r="X35" s="51" t="s">
        <v>48</v>
      </c>
      <c r="Y35" s="49"/>
      <c r="Z35" s="49"/>
      <c r="AA35" s="49"/>
      <c r="AB35" s="49"/>
      <c r="AC35" s="49"/>
      <c r="AD35" s="49"/>
      <c r="AE35" s="49"/>
      <c r="AF35" s="49"/>
      <c r="AG35" s="49"/>
      <c r="AH35" s="49"/>
      <c r="AI35" s="49"/>
      <c r="AJ35" s="49"/>
      <c r="AK35" s="52">
        <f>SUM(AK26:AK33)</f>
        <v>0</v>
      </c>
      <c r="AL35" s="49"/>
      <c r="AM35" s="49"/>
      <c r="AN35" s="49"/>
      <c r="AO35" s="53"/>
      <c r="AP35" s="47"/>
      <c r="AQ35" s="47"/>
      <c r="AR35" s="38"/>
      <c r="BE35" s="37"/>
    </row>
    <row r="36" s="2" customFormat="1" ht="6.96" customHeight="1">
      <c r="A36" s="37"/>
      <c r="B36" s="38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8"/>
      <c r="BE36" s="37"/>
    </row>
    <row r="37" s="2" customFormat="1" ht="14.4" customHeight="1">
      <c r="A37" s="37"/>
      <c r="B37" s="38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8"/>
      <c r="BE37" s="37"/>
    </row>
    <row r="38" s="1" customFormat="1" ht="14.4" customHeight="1">
      <c r="B38" s="21"/>
      <c r="AR38" s="21"/>
    </row>
    <row r="39" s="1" customFormat="1" ht="14.4" customHeight="1">
      <c r="B39" s="21"/>
      <c r="AR39" s="21"/>
    </row>
    <row r="40" s="1" customFormat="1" ht="14.4" customHeight="1">
      <c r="B40" s="21"/>
      <c r="AR40" s="21"/>
    </row>
    <row r="41" s="1" customFormat="1" ht="14.4" customHeight="1">
      <c r="B41" s="21"/>
      <c r="AR41" s="21"/>
    </row>
    <row r="42" s="1" customFormat="1" ht="14.4" customHeight="1">
      <c r="B42" s="21"/>
      <c r="AR42" s="21"/>
    </row>
    <row r="43" s="1" customFormat="1" ht="14.4" customHeight="1">
      <c r="B43" s="21"/>
      <c r="AR43" s="21"/>
    </row>
    <row r="44" s="1" customFormat="1" ht="14.4" customHeight="1">
      <c r="B44" s="21"/>
      <c r="AR44" s="21"/>
    </row>
    <row r="45" s="1" customFormat="1" ht="14.4" customHeight="1">
      <c r="B45" s="21"/>
      <c r="AR45" s="21"/>
    </row>
    <row r="46" s="1" customFormat="1" ht="14.4" customHeight="1">
      <c r="B46" s="21"/>
      <c r="AR46" s="21"/>
    </row>
    <row r="47" s="1" customFormat="1" ht="14.4" customHeight="1">
      <c r="B47" s="21"/>
      <c r="AR47" s="21"/>
    </row>
    <row r="48" s="1" customFormat="1" ht="14.4" customHeight="1">
      <c r="B48" s="21"/>
      <c r="AR48" s="21"/>
    </row>
    <row r="49" s="2" customFormat="1" ht="14.4" customHeight="1">
      <c r="B49" s="54"/>
      <c r="D49" s="55" t="s">
        <v>49</v>
      </c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5" t="s">
        <v>50</v>
      </c>
      <c r="AI49" s="56"/>
      <c r="AJ49" s="56"/>
      <c r="AK49" s="56"/>
      <c r="AL49" s="56"/>
      <c r="AM49" s="56"/>
      <c r="AN49" s="56"/>
      <c r="AO49" s="56"/>
      <c r="AR49" s="54"/>
    </row>
    <row r="50">
      <c r="B50" s="21"/>
      <c r="AR50" s="21"/>
    </row>
    <row r="51">
      <c r="B51" s="21"/>
      <c r="AR51" s="21"/>
    </row>
    <row r="52">
      <c r="B52" s="21"/>
      <c r="AR52" s="21"/>
    </row>
    <row r="53">
      <c r="B53" s="21"/>
      <c r="AR53" s="21"/>
    </row>
    <row r="54">
      <c r="B54" s="21"/>
      <c r="AR54" s="21"/>
    </row>
    <row r="55">
      <c r="B55" s="21"/>
      <c r="AR55" s="21"/>
    </row>
    <row r="56">
      <c r="B56" s="21"/>
      <c r="AR56" s="21"/>
    </row>
    <row r="57">
      <c r="B57" s="21"/>
      <c r="AR57" s="21"/>
    </row>
    <row r="58">
      <c r="B58" s="21"/>
      <c r="AR58" s="21"/>
    </row>
    <row r="59">
      <c r="B59" s="21"/>
      <c r="AR59" s="21"/>
    </row>
    <row r="60" s="2" customFormat="1">
      <c r="A60" s="37"/>
      <c r="B60" s="38"/>
      <c r="C60" s="37"/>
      <c r="D60" s="57" t="s">
        <v>51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57" t="s">
        <v>52</v>
      </c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57" t="s">
        <v>51</v>
      </c>
      <c r="AI60" s="40"/>
      <c r="AJ60" s="40"/>
      <c r="AK60" s="40"/>
      <c r="AL60" s="40"/>
      <c r="AM60" s="57" t="s">
        <v>52</v>
      </c>
      <c r="AN60" s="40"/>
      <c r="AO60" s="40"/>
      <c r="AP60" s="37"/>
      <c r="AQ60" s="37"/>
      <c r="AR60" s="38"/>
      <c r="BE60" s="37"/>
    </row>
    <row r="61">
      <c r="B61" s="21"/>
      <c r="AR61" s="21"/>
    </row>
    <row r="62">
      <c r="B62" s="21"/>
      <c r="AR62" s="21"/>
    </row>
    <row r="63">
      <c r="B63" s="21"/>
      <c r="AR63" s="21"/>
    </row>
    <row r="64" s="2" customFormat="1">
      <c r="A64" s="37"/>
      <c r="B64" s="38"/>
      <c r="C64" s="37"/>
      <c r="D64" s="55" t="s">
        <v>53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8"/>
      <c r="Q64" s="58"/>
      <c r="R64" s="58"/>
      <c r="S64" s="58"/>
      <c r="T64" s="58"/>
      <c r="U64" s="58"/>
      <c r="V64" s="58"/>
      <c r="W64" s="58"/>
      <c r="X64" s="58"/>
      <c r="Y64" s="58"/>
      <c r="Z64" s="58"/>
      <c r="AA64" s="58"/>
      <c r="AB64" s="58"/>
      <c r="AC64" s="58"/>
      <c r="AD64" s="58"/>
      <c r="AE64" s="58"/>
      <c r="AF64" s="58"/>
      <c r="AG64" s="58"/>
      <c r="AH64" s="55" t="s">
        <v>54</v>
      </c>
      <c r="AI64" s="58"/>
      <c r="AJ64" s="58"/>
      <c r="AK64" s="58"/>
      <c r="AL64" s="58"/>
      <c r="AM64" s="58"/>
      <c r="AN64" s="58"/>
      <c r="AO64" s="58"/>
      <c r="AP64" s="37"/>
      <c r="AQ64" s="37"/>
      <c r="AR64" s="38"/>
      <c r="BE64" s="37"/>
    </row>
    <row r="65">
      <c r="B65" s="21"/>
      <c r="AR65" s="21"/>
    </row>
    <row r="66">
      <c r="B66" s="21"/>
      <c r="AR66" s="21"/>
    </row>
    <row r="67">
      <c r="B67" s="21"/>
      <c r="AR67" s="21"/>
    </row>
    <row r="68">
      <c r="B68" s="21"/>
      <c r="AR68" s="21"/>
    </row>
    <row r="69">
      <c r="B69" s="21"/>
      <c r="AR69" s="21"/>
    </row>
    <row r="70">
      <c r="B70" s="21"/>
      <c r="AR70" s="21"/>
    </row>
    <row r="71">
      <c r="B71" s="21"/>
      <c r="AR71" s="21"/>
    </row>
    <row r="72">
      <c r="B72" s="21"/>
      <c r="AR72" s="21"/>
    </row>
    <row r="73">
      <c r="B73" s="21"/>
      <c r="AR73" s="21"/>
    </row>
    <row r="74">
      <c r="B74" s="21"/>
      <c r="AR74" s="21"/>
    </row>
    <row r="75" s="2" customFormat="1">
      <c r="A75" s="37"/>
      <c r="B75" s="38"/>
      <c r="C75" s="37"/>
      <c r="D75" s="57" t="s">
        <v>51</v>
      </c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57" t="s">
        <v>52</v>
      </c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57" t="s">
        <v>51</v>
      </c>
      <c r="AI75" s="40"/>
      <c r="AJ75" s="40"/>
      <c r="AK75" s="40"/>
      <c r="AL75" s="40"/>
      <c r="AM75" s="57" t="s">
        <v>52</v>
      </c>
      <c r="AN75" s="40"/>
      <c r="AO75" s="40"/>
      <c r="AP75" s="37"/>
      <c r="AQ75" s="37"/>
      <c r="AR75" s="38"/>
      <c r="BE75" s="37"/>
    </row>
    <row r="76" s="2" customFormat="1">
      <c r="A76" s="37"/>
      <c r="B76" s="38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8"/>
      <c r="BE76" s="37"/>
    </row>
    <row r="77" s="2" customFormat="1" ht="6.96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38"/>
      <c r="B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38"/>
      <c r="BE81" s="37"/>
    </row>
    <row r="82" s="2" customFormat="1" ht="24.96" customHeight="1">
      <c r="A82" s="37"/>
      <c r="B82" s="38"/>
      <c r="C82" s="22" t="s">
        <v>55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8"/>
      <c r="B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8"/>
      <c r="BE83" s="37"/>
    </row>
    <row r="84" s="4" customFormat="1" ht="12" customHeight="1">
      <c r="A84" s="4"/>
      <c r="B84" s="63"/>
      <c r="C84" s="31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14092021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3"/>
      <c r="BE84" s="4"/>
    </row>
    <row r="85" s="5" customFormat="1" ht="36.96" customHeight="1">
      <c r="A85" s="5"/>
      <c r="B85" s="64"/>
      <c r="C85" s="65" t="s">
        <v>16</v>
      </c>
      <c r="D85" s="5"/>
      <c r="E85" s="5"/>
      <c r="F85" s="5"/>
      <c r="G85" s="5"/>
      <c r="H85" s="5"/>
      <c r="I85" s="5"/>
      <c r="J85" s="5"/>
      <c r="K85" s="5"/>
      <c r="L85" s="66" t="str">
        <f>K6</f>
        <v>Oprava skladu soli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4"/>
      <c r="BE85" s="5"/>
    </row>
    <row r="86" s="2" customFormat="1" ht="6.96" customHeight="1">
      <c r="A86" s="37"/>
      <c r="B86" s="38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8"/>
      <c r="BE86" s="37"/>
    </row>
    <row r="87" s="2" customFormat="1" ht="12" customHeight="1">
      <c r="A87" s="37"/>
      <c r="B87" s="38"/>
      <c r="C87" s="31" t="s">
        <v>20</v>
      </c>
      <c r="D87" s="37"/>
      <c r="E87" s="37"/>
      <c r="F87" s="37"/>
      <c r="G87" s="37"/>
      <c r="H87" s="37"/>
      <c r="I87" s="37"/>
      <c r="J87" s="37"/>
      <c r="K87" s="37"/>
      <c r="L87" s="67" t="str">
        <f>IF(K8="","",K8)</f>
        <v>areál TSHK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1" t="s">
        <v>22</v>
      </c>
      <c r="AJ87" s="37"/>
      <c r="AK87" s="37"/>
      <c r="AL87" s="37"/>
      <c r="AM87" s="68" t="str">
        <f>IF(AN8= "","",AN8)</f>
        <v>14. 9. 2021</v>
      </c>
      <c r="AN87" s="68"/>
      <c r="AO87" s="37"/>
      <c r="AP87" s="37"/>
      <c r="AQ87" s="37"/>
      <c r="AR87" s="38"/>
      <c r="B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8"/>
      <c r="BE88" s="37"/>
    </row>
    <row r="89" s="2" customFormat="1" ht="25.65" customHeight="1">
      <c r="A89" s="37"/>
      <c r="B89" s="38"/>
      <c r="C89" s="31" t="s">
        <v>24</v>
      </c>
      <c r="D89" s="37"/>
      <c r="E89" s="37"/>
      <c r="F89" s="37"/>
      <c r="G89" s="37"/>
      <c r="H89" s="37"/>
      <c r="I89" s="37"/>
      <c r="J89" s="37"/>
      <c r="K89" s="37"/>
      <c r="L89" s="4" t="str">
        <f>IF(E11= "","",E11)</f>
        <v>SM Hradec Králové, ČSA 408/5, Hradec Králové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1" t="s">
        <v>30</v>
      </c>
      <c r="AJ89" s="37"/>
      <c r="AK89" s="37"/>
      <c r="AL89" s="37"/>
      <c r="AM89" s="69" t="str">
        <f>IF(E17="","",E17)</f>
        <v xml:space="preserve">HONNEM spol. s r.o., Opočno 31, Louny </v>
      </c>
      <c r="AN89" s="4"/>
      <c r="AO89" s="4"/>
      <c r="AP89" s="4"/>
      <c r="AQ89" s="37"/>
      <c r="AR89" s="38"/>
      <c r="AS89" s="70" t="s">
        <v>56</v>
      </c>
      <c r="AT89" s="71"/>
      <c r="AU89" s="72"/>
      <c r="AV89" s="72"/>
      <c r="AW89" s="72"/>
      <c r="AX89" s="72"/>
      <c r="AY89" s="72"/>
      <c r="AZ89" s="72"/>
      <c r="BA89" s="72"/>
      <c r="BB89" s="72"/>
      <c r="BC89" s="72"/>
      <c r="BD89" s="73"/>
      <c r="BE89" s="37"/>
    </row>
    <row r="90" s="2" customFormat="1" ht="15.15" customHeight="1">
      <c r="A90" s="37"/>
      <c r="B90" s="38"/>
      <c r="C90" s="31" t="s">
        <v>28</v>
      </c>
      <c r="D90" s="37"/>
      <c r="E90" s="37"/>
      <c r="F90" s="37"/>
      <c r="G90" s="37"/>
      <c r="H90" s="37"/>
      <c r="I90" s="37"/>
      <c r="J90" s="37"/>
      <c r="K90" s="37"/>
      <c r="L90" s="4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1" t="s">
        <v>33</v>
      </c>
      <c r="AJ90" s="37"/>
      <c r="AK90" s="37"/>
      <c r="AL90" s="37"/>
      <c r="AM90" s="69" t="str">
        <f>IF(E20="","",E20)</f>
        <v xml:space="preserve"> </v>
      </c>
      <c r="AN90" s="4"/>
      <c r="AO90" s="4"/>
      <c r="AP90" s="4"/>
      <c r="AQ90" s="37"/>
      <c r="AR90" s="38"/>
      <c r="AS90" s="74"/>
      <c r="AT90" s="75"/>
      <c r="AU90" s="76"/>
      <c r="AV90" s="76"/>
      <c r="AW90" s="76"/>
      <c r="AX90" s="76"/>
      <c r="AY90" s="76"/>
      <c r="AZ90" s="76"/>
      <c r="BA90" s="76"/>
      <c r="BB90" s="76"/>
      <c r="BC90" s="76"/>
      <c r="BD90" s="77"/>
      <c r="BE90" s="37"/>
    </row>
    <row r="91" s="2" customFormat="1" ht="10.8" customHeight="1">
      <c r="A91" s="37"/>
      <c r="B91" s="38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8"/>
      <c r="AS91" s="74"/>
      <c r="AT91" s="75"/>
      <c r="AU91" s="76"/>
      <c r="AV91" s="76"/>
      <c r="AW91" s="76"/>
      <c r="AX91" s="76"/>
      <c r="AY91" s="76"/>
      <c r="AZ91" s="76"/>
      <c r="BA91" s="76"/>
      <c r="BB91" s="76"/>
      <c r="BC91" s="76"/>
      <c r="BD91" s="77"/>
      <c r="BE91" s="37"/>
    </row>
    <row r="92" s="2" customFormat="1" ht="29.28" customHeight="1">
      <c r="A92" s="37"/>
      <c r="B92" s="38"/>
      <c r="C92" s="78" t="s">
        <v>57</v>
      </c>
      <c r="D92" s="79"/>
      <c r="E92" s="79"/>
      <c r="F92" s="79"/>
      <c r="G92" s="79"/>
      <c r="H92" s="80"/>
      <c r="I92" s="81" t="s">
        <v>58</v>
      </c>
      <c r="J92" s="79"/>
      <c r="K92" s="79"/>
      <c r="L92" s="79"/>
      <c r="M92" s="79"/>
      <c r="N92" s="79"/>
      <c r="O92" s="79"/>
      <c r="P92" s="79"/>
      <c r="Q92" s="79"/>
      <c r="R92" s="79"/>
      <c r="S92" s="79"/>
      <c r="T92" s="79"/>
      <c r="U92" s="79"/>
      <c r="V92" s="79"/>
      <c r="W92" s="79"/>
      <c r="X92" s="79"/>
      <c r="Y92" s="79"/>
      <c r="Z92" s="79"/>
      <c r="AA92" s="79"/>
      <c r="AB92" s="79"/>
      <c r="AC92" s="79"/>
      <c r="AD92" s="79"/>
      <c r="AE92" s="79"/>
      <c r="AF92" s="79"/>
      <c r="AG92" s="82" t="s">
        <v>59</v>
      </c>
      <c r="AH92" s="79"/>
      <c r="AI92" s="79"/>
      <c r="AJ92" s="79"/>
      <c r="AK92" s="79"/>
      <c r="AL92" s="79"/>
      <c r="AM92" s="79"/>
      <c r="AN92" s="81" t="s">
        <v>60</v>
      </c>
      <c r="AO92" s="79"/>
      <c r="AP92" s="83"/>
      <c r="AQ92" s="84" t="s">
        <v>61</v>
      </c>
      <c r="AR92" s="38"/>
      <c r="AS92" s="85" t="s">
        <v>62</v>
      </c>
      <c r="AT92" s="86" t="s">
        <v>63</v>
      </c>
      <c r="AU92" s="86" t="s">
        <v>64</v>
      </c>
      <c r="AV92" s="86" t="s">
        <v>65</v>
      </c>
      <c r="AW92" s="86" t="s">
        <v>66</v>
      </c>
      <c r="AX92" s="86" t="s">
        <v>67</v>
      </c>
      <c r="AY92" s="86" t="s">
        <v>68</v>
      </c>
      <c r="AZ92" s="86" t="s">
        <v>69</v>
      </c>
      <c r="BA92" s="86" t="s">
        <v>70</v>
      </c>
      <c r="BB92" s="86" t="s">
        <v>71</v>
      </c>
      <c r="BC92" s="86" t="s">
        <v>72</v>
      </c>
      <c r="BD92" s="87" t="s">
        <v>73</v>
      </c>
      <c r="BE92" s="37"/>
    </row>
    <row r="93" s="2" customFormat="1" ht="10.8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8"/>
      <c r="AS93" s="88"/>
      <c r="AT93" s="89"/>
      <c r="AU93" s="89"/>
      <c r="AV93" s="89"/>
      <c r="AW93" s="89"/>
      <c r="AX93" s="89"/>
      <c r="AY93" s="89"/>
      <c r="AZ93" s="89"/>
      <c r="BA93" s="89"/>
      <c r="BB93" s="89"/>
      <c r="BC93" s="89"/>
      <c r="BD93" s="90"/>
      <c r="BE93" s="37"/>
    </row>
    <row r="94" s="6" customFormat="1" ht="32.4" customHeight="1">
      <c r="A94" s="6"/>
      <c r="B94" s="91"/>
      <c r="C94" s="92" t="s">
        <v>74</v>
      </c>
      <c r="D94" s="93"/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3"/>
      <c r="U94" s="93"/>
      <c r="V94" s="93"/>
      <c r="W94" s="93"/>
      <c r="X94" s="93"/>
      <c r="Y94" s="93"/>
      <c r="Z94" s="93"/>
      <c r="AA94" s="93"/>
      <c r="AB94" s="93"/>
      <c r="AC94" s="93"/>
      <c r="AD94" s="93"/>
      <c r="AE94" s="93"/>
      <c r="AF94" s="93"/>
      <c r="AG94" s="94">
        <f>ROUND(SUM(AG95:AG96),2)</f>
        <v>0</v>
      </c>
      <c r="AH94" s="94"/>
      <c r="AI94" s="94"/>
      <c r="AJ94" s="94"/>
      <c r="AK94" s="94"/>
      <c r="AL94" s="94"/>
      <c r="AM94" s="94"/>
      <c r="AN94" s="95">
        <f>SUM(AG94,AT94)</f>
        <v>0</v>
      </c>
      <c r="AO94" s="95"/>
      <c r="AP94" s="95"/>
      <c r="AQ94" s="96" t="s">
        <v>1</v>
      </c>
      <c r="AR94" s="91"/>
      <c r="AS94" s="97">
        <f>ROUND(SUM(AS95:AS96),2)</f>
        <v>0</v>
      </c>
      <c r="AT94" s="98">
        <f>ROUND(SUM(AV94:AW94),2)</f>
        <v>0</v>
      </c>
      <c r="AU94" s="99">
        <f>ROUND(SUM(AU95:AU96),5)</f>
        <v>0</v>
      </c>
      <c r="AV94" s="98">
        <f>ROUND(AZ94*L29,2)</f>
        <v>0</v>
      </c>
      <c r="AW94" s="98">
        <f>ROUND(BA94*L30,2)</f>
        <v>0</v>
      </c>
      <c r="AX94" s="98">
        <f>ROUND(BB94*L29,2)</f>
        <v>0</v>
      </c>
      <c r="AY94" s="98">
        <f>ROUND(BC94*L30,2)</f>
        <v>0</v>
      </c>
      <c r="AZ94" s="98">
        <f>ROUND(SUM(AZ95:AZ96),2)</f>
        <v>0</v>
      </c>
      <c r="BA94" s="98">
        <f>ROUND(SUM(BA95:BA96),2)</f>
        <v>0</v>
      </c>
      <c r="BB94" s="98">
        <f>ROUND(SUM(BB95:BB96),2)</f>
        <v>0</v>
      </c>
      <c r="BC94" s="98">
        <f>ROUND(SUM(BC95:BC96),2)</f>
        <v>0</v>
      </c>
      <c r="BD94" s="100">
        <f>ROUND(SUM(BD95:BD96),2)</f>
        <v>0</v>
      </c>
      <c r="BE94" s="6"/>
      <c r="BS94" s="101" t="s">
        <v>75</v>
      </c>
      <c r="BT94" s="101" t="s">
        <v>76</v>
      </c>
      <c r="BU94" s="102" t="s">
        <v>77</v>
      </c>
      <c r="BV94" s="101" t="s">
        <v>78</v>
      </c>
      <c r="BW94" s="101" t="s">
        <v>4</v>
      </c>
      <c r="BX94" s="101" t="s">
        <v>79</v>
      </c>
      <c r="CL94" s="101" t="s">
        <v>1</v>
      </c>
    </row>
    <row r="95" s="7" customFormat="1" ht="16.5" customHeight="1">
      <c r="A95" s="103" t="s">
        <v>80</v>
      </c>
      <c r="B95" s="104"/>
      <c r="C95" s="105"/>
      <c r="D95" s="106" t="s">
        <v>81</v>
      </c>
      <c r="E95" s="106"/>
      <c r="F95" s="106"/>
      <c r="G95" s="106"/>
      <c r="H95" s="106"/>
      <c r="I95" s="107"/>
      <c r="J95" s="106" t="s">
        <v>82</v>
      </c>
      <c r="K95" s="106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  <c r="AB95" s="106"/>
      <c r="AC95" s="106"/>
      <c r="AD95" s="106"/>
      <c r="AE95" s="106"/>
      <c r="AF95" s="106"/>
      <c r="AG95" s="108">
        <f>'01 - Stavební práce '!J30</f>
        <v>0</v>
      </c>
      <c r="AH95" s="107"/>
      <c r="AI95" s="107"/>
      <c r="AJ95" s="107"/>
      <c r="AK95" s="107"/>
      <c r="AL95" s="107"/>
      <c r="AM95" s="107"/>
      <c r="AN95" s="108">
        <f>SUM(AG95,AT95)</f>
        <v>0</v>
      </c>
      <c r="AO95" s="107"/>
      <c r="AP95" s="107"/>
      <c r="AQ95" s="109" t="s">
        <v>83</v>
      </c>
      <c r="AR95" s="104"/>
      <c r="AS95" s="110">
        <v>0</v>
      </c>
      <c r="AT95" s="111">
        <f>ROUND(SUM(AV95:AW95),2)</f>
        <v>0</v>
      </c>
      <c r="AU95" s="112">
        <f>'01 - Stavební práce '!P134</f>
        <v>0</v>
      </c>
      <c r="AV95" s="111">
        <f>'01 - Stavební práce '!J33</f>
        <v>0</v>
      </c>
      <c r="AW95" s="111">
        <f>'01 - Stavební práce '!J34</f>
        <v>0</v>
      </c>
      <c r="AX95" s="111">
        <f>'01 - Stavební práce '!J35</f>
        <v>0</v>
      </c>
      <c r="AY95" s="111">
        <f>'01 - Stavební práce '!J36</f>
        <v>0</v>
      </c>
      <c r="AZ95" s="111">
        <f>'01 - Stavební práce '!F33</f>
        <v>0</v>
      </c>
      <c r="BA95" s="111">
        <f>'01 - Stavební práce '!F34</f>
        <v>0</v>
      </c>
      <c r="BB95" s="111">
        <f>'01 - Stavební práce '!F35</f>
        <v>0</v>
      </c>
      <c r="BC95" s="111">
        <f>'01 - Stavební práce '!F36</f>
        <v>0</v>
      </c>
      <c r="BD95" s="113">
        <f>'01 - Stavební práce '!F37</f>
        <v>0</v>
      </c>
      <c r="BE95" s="7"/>
      <c r="BT95" s="114" t="s">
        <v>84</v>
      </c>
      <c r="BV95" s="114" t="s">
        <v>78</v>
      </c>
      <c r="BW95" s="114" t="s">
        <v>85</v>
      </c>
      <c r="BX95" s="114" t="s">
        <v>4</v>
      </c>
      <c r="CL95" s="114" t="s">
        <v>1</v>
      </c>
      <c r="CM95" s="114" t="s">
        <v>86</v>
      </c>
    </row>
    <row r="96" s="7" customFormat="1" ht="16.5" customHeight="1">
      <c r="A96" s="103" t="s">
        <v>80</v>
      </c>
      <c r="B96" s="104"/>
      <c r="C96" s="105"/>
      <c r="D96" s="106" t="s">
        <v>87</v>
      </c>
      <c r="E96" s="106"/>
      <c r="F96" s="106"/>
      <c r="G96" s="106"/>
      <c r="H96" s="106"/>
      <c r="I96" s="107"/>
      <c r="J96" s="106" t="s">
        <v>88</v>
      </c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8">
        <f>'VRN - Vedlejší rozpočtové...'!J30</f>
        <v>0</v>
      </c>
      <c r="AH96" s="107"/>
      <c r="AI96" s="107"/>
      <c r="AJ96" s="107"/>
      <c r="AK96" s="107"/>
      <c r="AL96" s="107"/>
      <c r="AM96" s="107"/>
      <c r="AN96" s="108">
        <f>SUM(AG96,AT96)</f>
        <v>0</v>
      </c>
      <c r="AO96" s="107"/>
      <c r="AP96" s="107"/>
      <c r="AQ96" s="109" t="s">
        <v>83</v>
      </c>
      <c r="AR96" s="104"/>
      <c r="AS96" s="115">
        <v>0</v>
      </c>
      <c r="AT96" s="116">
        <f>ROUND(SUM(AV96:AW96),2)</f>
        <v>0</v>
      </c>
      <c r="AU96" s="117">
        <f>'VRN - Vedlejší rozpočtové...'!P117</f>
        <v>0</v>
      </c>
      <c r="AV96" s="116">
        <f>'VRN - Vedlejší rozpočtové...'!J33</f>
        <v>0</v>
      </c>
      <c r="AW96" s="116">
        <f>'VRN - Vedlejší rozpočtové...'!J34</f>
        <v>0</v>
      </c>
      <c r="AX96" s="116">
        <f>'VRN - Vedlejší rozpočtové...'!J35</f>
        <v>0</v>
      </c>
      <c r="AY96" s="116">
        <f>'VRN - Vedlejší rozpočtové...'!J36</f>
        <v>0</v>
      </c>
      <c r="AZ96" s="116">
        <f>'VRN - Vedlejší rozpočtové...'!F33</f>
        <v>0</v>
      </c>
      <c r="BA96" s="116">
        <f>'VRN - Vedlejší rozpočtové...'!F34</f>
        <v>0</v>
      </c>
      <c r="BB96" s="116">
        <f>'VRN - Vedlejší rozpočtové...'!F35</f>
        <v>0</v>
      </c>
      <c r="BC96" s="116">
        <f>'VRN - Vedlejší rozpočtové...'!F36</f>
        <v>0</v>
      </c>
      <c r="BD96" s="118">
        <f>'VRN - Vedlejší rozpočtové...'!F37</f>
        <v>0</v>
      </c>
      <c r="BE96" s="7"/>
      <c r="BT96" s="114" t="s">
        <v>84</v>
      </c>
      <c r="BV96" s="114" t="s">
        <v>78</v>
      </c>
      <c r="BW96" s="114" t="s">
        <v>89</v>
      </c>
      <c r="BX96" s="114" t="s">
        <v>4</v>
      </c>
      <c r="CL96" s="114" t="s">
        <v>1</v>
      </c>
      <c r="CM96" s="114" t="s">
        <v>86</v>
      </c>
    </row>
    <row r="97" s="2" customFormat="1" ht="30" customHeight="1">
      <c r="A97" s="37"/>
      <c r="B97" s="38"/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8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  <row r="98" s="2" customFormat="1" ht="6.96" customHeight="1">
      <c r="A98" s="37"/>
      <c r="B98" s="59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38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</row>
  </sheetData>
  <mergeCells count="46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G94:AM94"/>
    <mergeCell ref="AN94:AP94"/>
    <mergeCell ref="AR2:BE2"/>
  </mergeCells>
  <hyperlinks>
    <hyperlink ref="A95" location="'01 - Stavební práce '!C2" display="/"/>
    <hyperlink ref="A96" location="'VRN - Vedlejší rozpočtové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85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86</v>
      </c>
    </row>
    <row r="4" s="1" customFormat="1" ht="24.96" customHeight="1">
      <c r="B4" s="21"/>
      <c r="D4" s="22" t="s">
        <v>90</v>
      </c>
      <c r="L4" s="21"/>
      <c r="M4" s="119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0" t="str">
        <f>'Rekapitulace stavby'!K6</f>
        <v>Oprava skladu soli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91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92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14. 9. 2021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">
        <v>1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26</v>
      </c>
      <c r="F15" s="37"/>
      <c r="G15" s="37"/>
      <c r="H15" s="37"/>
      <c r="I15" s="31" t="s">
        <v>27</v>
      </c>
      <c r="J15" s="26" t="s">
        <v>1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28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27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30</v>
      </c>
      <c r="E20" s="37"/>
      <c r="F20" s="37"/>
      <c r="G20" s="37"/>
      <c r="H20" s="37"/>
      <c r="I20" s="31" t="s">
        <v>25</v>
      </c>
      <c r="J20" s="26" t="s">
        <v>1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31</v>
      </c>
      <c r="F21" s="37"/>
      <c r="G21" s="37"/>
      <c r="H21" s="37"/>
      <c r="I21" s="31" t="s">
        <v>27</v>
      </c>
      <c r="J21" s="26" t="s">
        <v>1</v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33</v>
      </c>
      <c r="E23" s="37"/>
      <c r="F23" s="37"/>
      <c r="G23" s="37"/>
      <c r="H23" s="37"/>
      <c r="I23" s="31" t="s">
        <v>25</v>
      </c>
      <c r="J23" s="26" t="str">
        <f>IF('Rekapitulace stavby'!AN19="","",'Rekapitulace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IF('Rekapitulace stavby'!E20="","",'Rekapitulace stavby'!E20)</f>
        <v xml:space="preserve"> </v>
      </c>
      <c r="F24" s="37"/>
      <c r="G24" s="37"/>
      <c r="H24" s="37"/>
      <c r="I24" s="31" t="s">
        <v>27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35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16.5" customHeight="1">
      <c r="A27" s="121"/>
      <c r="B27" s="122"/>
      <c r="C27" s="121"/>
      <c r="D27" s="121"/>
      <c r="E27" s="35" t="s">
        <v>1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36</v>
      </c>
      <c r="E30" s="37"/>
      <c r="F30" s="37"/>
      <c r="G30" s="37"/>
      <c r="H30" s="37"/>
      <c r="I30" s="37"/>
      <c r="J30" s="95">
        <f>ROUND(J134,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38</v>
      </c>
      <c r="G32" s="37"/>
      <c r="H32" s="37"/>
      <c r="I32" s="42" t="s">
        <v>37</v>
      </c>
      <c r="J32" s="42" t="s">
        <v>39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40</v>
      </c>
      <c r="E33" s="31" t="s">
        <v>41</v>
      </c>
      <c r="F33" s="126">
        <f>ROUND((SUM(BE134:BE408)),  2)</f>
        <v>0</v>
      </c>
      <c r="G33" s="37"/>
      <c r="H33" s="37"/>
      <c r="I33" s="127">
        <v>0.20999999999999999</v>
      </c>
      <c r="J33" s="126">
        <f>ROUND(((SUM(BE134:BE408))*I33),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42</v>
      </c>
      <c r="F34" s="126">
        <f>ROUND((SUM(BF134:BF408)),  2)</f>
        <v>0</v>
      </c>
      <c r="G34" s="37"/>
      <c r="H34" s="37"/>
      <c r="I34" s="127">
        <v>0.14999999999999999</v>
      </c>
      <c r="J34" s="126">
        <f>ROUND(((SUM(BF134:BF408))*I34),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43</v>
      </c>
      <c r="F35" s="126">
        <f>ROUND((SUM(BG134:BG408)),  2)</f>
        <v>0</v>
      </c>
      <c r="G35" s="37"/>
      <c r="H35" s="37"/>
      <c r="I35" s="127">
        <v>0.20999999999999999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44</v>
      </c>
      <c r="F36" s="126">
        <f>ROUND((SUM(BH134:BH408)),  2)</f>
        <v>0</v>
      </c>
      <c r="G36" s="37"/>
      <c r="H36" s="37"/>
      <c r="I36" s="127">
        <v>0.14999999999999999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45</v>
      </c>
      <c r="F37" s="126">
        <f>ROUND((SUM(BI134:BI408)),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46</v>
      </c>
      <c r="E39" s="80"/>
      <c r="F39" s="80"/>
      <c r="G39" s="130" t="s">
        <v>47</v>
      </c>
      <c r="H39" s="131" t="s">
        <v>48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49</v>
      </c>
      <c r="E50" s="56"/>
      <c r="F50" s="56"/>
      <c r="G50" s="55" t="s">
        <v>50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51</v>
      </c>
      <c r="E61" s="40"/>
      <c r="F61" s="134" t="s">
        <v>52</v>
      </c>
      <c r="G61" s="57" t="s">
        <v>51</v>
      </c>
      <c r="H61" s="40"/>
      <c r="I61" s="40"/>
      <c r="J61" s="135" t="s">
        <v>52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53</v>
      </c>
      <c r="E65" s="58"/>
      <c r="F65" s="58"/>
      <c r="G65" s="55" t="s">
        <v>54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51</v>
      </c>
      <c r="E76" s="40"/>
      <c r="F76" s="134" t="s">
        <v>52</v>
      </c>
      <c r="G76" s="57" t="s">
        <v>51</v>
      </c>
      <c r="H76" s="40"/>
      <c r="I76" s="40"/>
      <c r="J76" s="135" t="s">
        <v>52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93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0" t="str">
        <f>E7</f>
        <v>Oprava skladu soli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91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 xml:space="preserve">01 - Stavební práce 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>areál TSHK</v>
      </c>
      <c r="G89" s="37"/>
      <c r="H89" s="37"/>
      <c r="I89" s="31" t="s">
        <v>22</v>
      </c>
      <c r="J89" s="68" t="str">
        <f>IF(J12="","",J12)</f>
        <v>14. 9. 2021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24</v>
      </c>
      <c r="D91" s="37"/>
      <c r="E91" s="37"/>
      <c r="F91" s="26" t="str">
        <f>E15</f>
        <v>SM Hradec Králové, ČSA 408/5, Hradec Králové</v>
      </c>
      <c r="G91" s="37"/>
      <c r="H91" s="37"/>
      <c r="I91" s="31" t="s">
        <v>30</v>
      </c>
      <c r="J91" s="35" t="str">
        <f>E21</f>
        <v xml:space="preserve">HONNEM spol. s r.o., Opočno 31, Louny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7"/>
      <c r="E92" s="37"/>
      <c r="F92" s="26" t="str">
        <f>IF(E18="","",E18)</f>
        <v>Vyplň údaj</v>
      </c>
      <c r="G92" s="37"/>
      <c r="H92" s="37"/>
      <c r="I92" s="31" t="s">
        <v>33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94</v>
      </c>
      <c r="D94" s="128"/>
      <c r="E94" s="128"/>
      <c r="F94" s="128"/>
      <c r="G94" s="128"/>
      <c r="H94" s="128"/>
      <c r="I94" s="128"/>
      <c r="J94" s="137" t="s">
        <v>95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96</v>
      </c>
      <c r="D96" s="37"/>
      <c r="E96" s="37"/>
      <c r="F96" s="37"/>
      <c r="G96" s="37"/>
      <c r="H96" s="37"/>
      <c r="I96" s="37"/>
      <c r="J96" s="95">
        <f>J134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97</v>
      </c>
    </row>
    <row r="97" s="9" customFormat="1" ht="24.96" customHeight="1">
      <c r="A97" s="9"/>
      <c r="B97" s="139"/>
      <c r="C97" s="9"/>
      <c r="D97" s="140" t="s">
        <v>98</v>
      </c>
      <c r="E97" s="141"/>
      <c r="F97" s="141"/>
      <c r="G97" s="141"/>
      <c r="H97" s="141"/>
      <c r="I97" s="141"/>
      <c r="J97" s="142">
        <f>J135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3"/>
      <c r="C98" s="10"/>
      <c r="D98" s="144" t="s">
        <v>99</v>
      </c>
      <c r="E98" s="145"/>
      <c r="F98" s="145"/>
      <c r="G98" s="145"/>
      <c r="H98" s="145"/>
      <c r="I98" s="145"/>
      <c r="J98" s="146">
        <f>J136</f>
        <v>0</v>
      </c>
      <c r="K98" s="10"/>
      <c r="L98" s="14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3"/>
      <c r="C99" s="10"/>
      <c r="D99" s="144" t="s">
        <v>100</v>
      </c>
      <c r="E99" s="145"/>
      <c r="F99" s="145"/>
      <c r="G99" s="145"/>
      <c r="H99" s="145"/>
      <c r="I99" s="145"/>
      <c r="J99" s="146">
        <f>J157</f>
        <v>0</v>
      </c>
      <c r="K99" s="10"/>
      <c r="L99" s="143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3"/>
      <c r="C100" s="10"/>
      <c r="D100" s="144" t="s">
        <v>101</v>
      </c>
      <c r="E100" s="145"/>
      <c r="F100" s="145"/>
      <c r="G100" s="145"/>
      <c r="H100" s="145"/>
      <c r="I100" s="145"/>
      <c r="J100" s="146">
        <f>J189</f>
        <v>0</v>
      </c>
      <c r="K100" s="10"/>
      <c r="L100" s="14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3"/>
      <c r="C101" s="10"/>
      <c r="D101" s="144" t="s">
        <v>102</v>
      </c>
      <c r="E101" s="145"/>
      <c r="F101" s="145"/>
      <c r="G101" s="145"/>
      <c r="H101" s="145"/>
      <c r="I101" s="145"/>
      <c r="J101" s="146">
        <f>J227</f>
        <v>0</v>
      </c>
      <c r="K101" s="10"/>
      <c r="L101" s="14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3"/>
      <c r="C102" s="10"/>
      <c r="D102" s="144" t="s">
        <v>103</v>
      </c>
      <c r="E102" s="145"/>
      <c r="F102" s="145"/>
      <c r="G102" s="145"/>
      <c r="H102" s="145"/>
      <c r="I102" s="145"/>
      <c r="J102" s="146">
        <f>J241</f>
        <v>0</v>
      </c>
      <c r="K102" s="10"/>
      <c r="L102" s="14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3"/>
      <c r="C103" s="10"/>
      <c r="D103" s="144" t="s">
        <v>104</v>
      </c>
      <c r="E103" s="145"/>
      <c r="F103" s="145"/>
      <c r="G103" s="145"/>
      <c r="H103" s="145"/>
      <c r="I103" s="145"/>
      <c r="J103" s="146">
        <f>J253</f>
        <v>0</v>
      </c>
      <c r="K103" s="10"/>
      <c r="L103" s="14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3"/>
      <c r="C104" s="10"/>
      <c r="D104" s="144" t="s">
        <v>105</v>
      </c>
      <c r="E104" s="145"/>
      <c r="F104" s="145"/>
      <c r="G104" s="145"/>
      <c r="H104" s="145"/>
      <c r="I104" s="145"/>
      <c r="J104" s="146">
        <f>J255</f>
        <v>0</v>
      </c>
      <c r="K104" s="10"/>
      <c r="L104" s="143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43"/>
      <c r="C105" s="10"/>
      <c r="D105" s="144" t="s">
        <v>106</v>
      </c>
      <c r="E105" s="145"/>
      <c r="F105" s="145"/>
      <c r="G105" s="145"/>
      <c r="H105" s="145"/>
      <c r="I105" s="145"/>
      <c r="J105" s="146">
        <f>J258</f>
        <v>0</v>
      </c>
      <c r="K105" s="10"/>
      <c r="L105" s="14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43"/>
      <c r="C106" s="10"/>
      <c r="D106" s="144" t="s">
        <v>107</v>
      </c>
      <c r="E106" s="145"/>
      <c r="F106" s="145"/>
      <c r="G106" s="145"/>
      <c r="H106" s="145"/>
      <c r="I106" s="145"/>
      <c r="J106" s="146">
        <f>J263</f>
        <v>0</v>
      </c>
      <c r="K106" s="10"/>
      <c r="L106" s="143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39"/>
      <c r="C107" s="9"/>
      <c r="D107" s="140" t="s">
        <v>108</v>
      </c>
      <c r="E107" s="141"/>
      <c r="F107" s="141"/>
      <c r="G107" s="141"/>
      <c r="H107" s="141"/>
      <c r="I107" s="141"/>
      <c r="J107" s="142">
        <f>J265</f>
        <v>0</v>
      </c>
      <c r="K107" s="9"/>
      <c r="L107" s="13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43"/>
      <c r="C108" s="10"/>
      <c r="D108" s="144" t="s">
        <v>109</v>
      </c>
      <c r="E108" s="145"/>
      <c r="F108" s="145"/>
      <c r="G108" s="145"/>
      <c r="H108" s="145"/>
      <c r="I108" s="145"/>
      <c r="J108" s="146">
        <f>J266</f>
        <v>0</v>
      </c>
      <c r="K108" s="10"/>
      <c r="L108" s="14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43"/>
      <c r="C109" s="10"/>
      <c r="D109" s="144" t="s">
        <v>110</v>
      </c>
      <c r="E109" s="145"/>
      <c r="F109" s="145"/>
      <c r="G109" s="145"/>
      <c r="H109" s="145"/>
      <c r="I109" s="145"/>
      <c r="J109" s="146">
        <f>J310</f>
        <v>0</v>
      </c>
      <c r="K109" s="10"/>
      <c r="L109" s="14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43"/>
      <c r="C110" s="10"/>
      <c r="D110" s="144" t="s">
        <v>111</v>
      </c>
      <c r="E110" s="145"/>
      <c r="F110" s="145"/>
      <c r="G110" s="145"/>
      <c r="H110" s="145"/>
      <c r="I110" s="145"/>
      <c r="J110" s="146">
        <f>J313</f>
        <v>0</v>
      </c>
      <c r="K110" s="10"/>
      <c r="L110" s="143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43"/>
      <c r="C111" s="10"/>
      <c r="D111" s="144" t="s">
        <v>112</v>
      </c>
      <c r="E111" s="145"/>
      <c r="F111" s="145"/>
      <c r="G111" s="145"/>
      <c r="H111" s="145"/>
      <c r="I111" s="145"/>
      <c r="J111" s="146">
        <f>J339</f>
        <v>0</v>
      </c>
      <c r="K111" s="10"/>
      <c r="L111" s="143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43"/>
      <c r="C112" s="10"/>
      <c r="D112" s="144" t="s">
        <v>113</v>
      </c>
      <c r="E112" s="145"/>
      <c r="F112" s="145"/>
      <c r="G112" s="145"/>
      <c r="H112" s="145"/>
      <c r="I112" s="145"/>
      <c r="J112" s="146">
        <f>J354</f>
        <v>0</v>
      </c>
      <c r="K112" s="10"/>
      <c r="L112" s="143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43"/>
      <c r="C113" s="10"/>
      <c r="D113" s="144" t="s">
        <v>114</v>
      </c>
      <c r="E113" s="145"/>
      <c r="F113" s="145"/>
      <c r="G113" s="145"/>
      <c r="H113" s="145"/>
      <c r="I113" s="145"/>
      <c r="J113" s="146">
        <f>J376</f>
        <v>0</v>
      </c>
      <c r="K113" s="10"/>
      <c r="L113" s="143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9" customFormat="1" ht="24.96" customHeight="1">
      <c r="A114" s="9"/>
      <c r="B114" s="139"/>
      <c r="C114" s="9"/>
      <c r="D114" s="140" t="s">
        <v>115</v>
      </c>
      <c r="E114" s="141"/>
      <c r="F114" s="141"/>
      <c r="G114" s="141"/>
      <c r="H114" s="141"/>
      <c r="I114" s="141"/>
      <c r="J114" s="142">
        <f>J399</f>
        <v>0</v>
      </c>
      <c r="K114" s="9"/>
      <c r="L114" s="13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</row>
    <row r="115" s="2" customFormat="1" ht="21.84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2" customFormat="1" ht="6.96" customHeight="1">
      <c r="A116" s="37"/>
      <c r="B116" s="59"/>
      <c r="C116" s="60"/>
      <c r="D116" s="60"/>
      <c r="E116" s="60"/>
      <c r="F116" s="60"/>
      <c r="G116" s="60"/>
      <c r="H116" s="60"/>
      <c r="I116" s="60"/>
      <c r="J116" s="60"/>
      <c r="K116" s="60"/>
      <c r="L116" s="54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</row>
    <row r="120" s="2" customFormat="1" ht="6.96" customHeight="1">
      <c r="A120" s="37"/>
      <c r="B120" s="61"/>
      <c r="C120" s="62"/>
      <c r="D120" s="62"/>
      <c r="E120" s="62"/>
      <c r="F120" s="62"/>
      <c r="G120" s="62"/>
      <c r="H120" s="62"/>
      <c r="I120" s="62"/>
      <c r="J120" s="62"/>
      <c r="K120" s="62"/>
      <c r="L120" s="54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24.96" customHeight="1">
      <c r="A121" s="37"/>
      <c r="B121" s="38"/>
      <c r="C121" s="22" t="s">
        <v>116</v>
      </c>
      <c r="D121" s="37"/>
      <c r="E121" s="37"/>
      <c r="F121" s="37"/>
      <c r="G121" s="37"/>
      <c r="H121" s="37"/>
      <c r="I121" s="37"/>
      <c r="J121" s="37"/>
      <c r="K121" s="37"/>
      <c r="L121" s="54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6.96" customHeight="1">
      <c r="A122" s="37"/>
      <c r="B122" s="38"/>
      <c r="C122" s="37"/>
      <c r="D122" s="37"/>
      <c r="E122" s="37"/>
      <c r="F122" s="37"/>
      <c r="G122" s="37"/>
      <c r="H122" s="37"/>
      <c r="I122" s="37"/>
      <c r="J122" s="37"/>
      <c r="K122" s="37"/>
      <c r="L122" s="54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12" customHeight="1">
      <c r="A123" s="37"/>
      <c r="B123" s="38"/>
      <c r="C123" s="31" t="s">
        <v>16</v>
      </c>
      <c r="D123" s="37"/>
      <c r="E123" s="37"/>
      <c r="F123" s="37"/>
      <c r="G123" s="37"/>
      <c r="H123" s="37"/>
      <c r="I123" s="37"/>
      <c r="J123" s="37"/>
      <c r="K123" s="37"/>
      <c r="L123" s="54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6.5" customHeight="1">
      <c r="A124" s="37"/>
      <c r="B124" s="38"/>
      <c r="C124" s="37"/>
      <c r="D124" s="37"/>
      <c r="E124" s="120" t="str">
        <f>E7</f>
        <v>Oprava skladu soli</v>
      </c>
      <c r="F124" s="31"/>
      <c r="G124" s="31"/>
      <c r="H124" s="31"/>
      <c r="I124" s="37"/>
      <c r="J124" s="37"/>
      <c r="K124" s="37"/>
      <c r="L124" s="54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12" customHeight="1">
      <c r="A125" s="37"/>
      <c r="B125" s="38"/>
      <c r="C125" s="31" t="s">
        <v>91</v>
      </c>
      <c r="D125" s="37"/>
      <c r="E125" s="37"/>
      <c r="F125" s="37"/>
      <c r="G125" s="37"/>
      <c r="H125" s="37"/>
      <c r="I125" s="37"/>
      <c r="J125" s="37"/>
      <c r="K125" s="37"/>
      <c r="L125" s="54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16.5" customHeight="1">
      <c r="A126" s="37"/>
      <c r="B126" s="38"/>
      <c r="C126" s="37"/>
      <c r="D126" s="37"/>
      <c r="E126" s="66" t="str">
        <f>E9</f>
        <v xml:space="preserve">01 - Stavební práce </v>
      </c>
      <c r="F126" s="37"/>
      <c r="G126" s="37"/>
      <c r="H126" s="37"/>
      <c r="I126" s="37"/>
      <c r="J126" s="37"/>
      <c r="K126" s="37"/>
      <c r="L126" s="54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6.96" customHeight="1">
      <c r="A127" s="37"/>
      <c r="B127" s="38"/>
      <c r="C127" s="37"/>
      <c r="D127" s="37"/>
      <c r="E127" s="37"/>
      <c r="F127" s="37"/>
      <c r="G127" s="37"/>
      <c r="H127" s="37"/>
      <c r="I127" s="37"/>
      <c r="J127" s="37"/>
      <c r="K127" s="37"/>
      <c r="L127" s="54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2" customHeight="1">
      <c r="A128" s="37"/>
      <c r="B128" s="38"/>
      <c r="C128" s="31" t="s">
        <v>20</v>
      </c>
      <c r="D128" s="37"/>
      <c r="E128" s="37"/>
      <c r="F128" s="26" t="str">
        <f>F12</f>
        <v>areál TSHK</v>
      </c>
      <c r="G128" s="37"/>
      <c r="H128" s="37"/>
      <c r="I128" s="31" t="s">
        <v>22</v>
      </c>
      <c r="J128" s="68" t="str">
        <f>IF(J12="","",J12)</f>
        <v>14. 9. 2021</v>
      </c>
      <c r="K128" s="37"/>
      <c r="L128" s="54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2" customFormat="1" ht="6.96" customHeight="1">
      <c r="A129" s="37"/>
      <c r="B129" s="38"/>
      <c r="C129" s="37"/>
      <c r="D129" s="37"/>
      <c r="E129" s="37"/>
      <c r="F129" s="37"/>
      <c r="G129" s="37"/>
      <c r="H129" s="37"/>
      <c r="I129" s="37"/>
      <c r="J129" s="37"/>
      <c r="K129" s="37"/>
      <c r="L129" s="54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</row>
    <row r="130" s="2" customFormat="1" ht="25.65" customHeight="1">
      <c r="A130" s="37"/>
      <c r="B130" s="38"/>
      <c r="C130" s="31" t="s">
        <v>24</v>
      </c>
      <c r="D130" s="37"/>
      <c r="E130" s="37"/>
      <c r="F130" s="26" t="str">
        <f>E15</f>
        <v>SM Hradec Králové, ČSA 408/5, Hradec Králové</v>
      </c>
      <c r="G130" s="37"/>
      <c r="H130" s="37"/>
      <c r="I130" s="31" t="s">
        <v>30</v>
      </c>
      <c r="J130" s="35" t="str">
        <f>E21</f>
        <v xml:space="preserve">HONNEM spol. s r.o., Opočno 31, Louny </v>
      </c>
      <c r="K130" s="37"/>
      <c r="L130" s="54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</row>
    <row r="131" s="2" customFormat="1" ht="15.15" customHeight="1">
      <c r="A131" s="37"/>
      <c r="B131" s="38"/>
      <c r="C131" s="31" t="s">
        <v>28</v>
      </c>
      <c r="D131" s="37"/>
      <c r="E131" s="37"/>
      <c r="F131" s="26" t="str">
        <f>IF(E18="","",E18)</f>
        <v>Vyplň údaj</v>
      </c>
      <c r="G131" s="37"/>
      <c r="H131" s="37"/>
      <c r="I131" s="31" t="s">
        <v>33</v>
      </c>
      <c r="J131" s="35" t="str">
        <f>E24</f>
        <v xml:space="preserve"> </v>
      </c>
      <c r="K131" s="37"/>
      <c r="L131" s="54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</row>
    <row r="132" s="2" customFormat="1" ht="10.32" customHeight="1">
      <c r="A132" s="37"/>
      <c r="B132" s="38"/>
      <c r="C132" s="37"/>
      <c r="D132" s="37"/>
      <c r="E132" s="37"/>
      <c r="F132" s="37"/>
      <c r="G132" s="37"/>
      <c r="H132" s="37"/>
      <c r="I132" s="37"/>
      <c r="J132" s="37"/>
      <c r="K132" s="37"/>
      <c r="L132" s="54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</row>
    <row r="133" s="11" customFormat="1" ht="29.28" customHeight="1">
      <c r="A133" s="147"/>
      <c r="B133" s="148"/>
      <c r="C133" s="149" t="s">
        <v>117</v>
      </c>
      <c r="D133" s="150" t="s">
        <v>61</v>
      </c>
      <c r="E133" s="150" t="s">
        <v>57</v>
      </c>
      <c r="F133" s="150" t="s">
        <v>58</v>
      </c>
      <c r="G133" s="150" t="s">
        <v>118</v>
      </c>
      <c r="H133" s="150" t="s">
        <v>119</v>
      </c>
      <c r="I133" s="150" t="s">
        <v>120</v>
      </c>
      <c r="J133" s="150" t="s">
        <v>95</v>
      </c>
      <c r="K133" s="151" t="s">
        <v>121</v>
      </c>
      <c r="L133" s="152"/>
      <c r="M133" s="85" t="s">
        <v>1</v>
      </c>
      <c r="N133" s="86" t="s">
        <v>40</v>
      </c>
      <c r="O133" s="86" t="s">
        <v>122</v>
      </c>
      <c r="P133" s="86" t="s">
        <v>123</v>
      </c>
      <c r="Q133" s="86" t="s">
        <v>124</v>
      </c>
      <c r="R133" s="86" t="s">
        <v>125</v>
      </c>
      <c r="S133" s="86" t="s">
        <v>126</v>
      </c>
      <c r="T133" s="87" t="s">
        <v>127</v>
      </c>
      <c r="U133" s="147"/>
      <c r="V133" s="147"/>
      <c r="W133" s="147"/>
      <c r="X133" s="147"/>
      <c r="Y133" s="147"/>
      <c r="Z133" s="147"/>
      <c r="AA133" s="147"/>
      <c r="AB133" s="147"/>
      <c r="AC133" s="147"/>
      <c r="AD133" s="147"/>
      <c r="AE133" s="147"/>
    </row>
    <row r="134" s="2" customFormat="1" ht="22.8" customHeight="1">
      <c r="A134" s="37"/>
      <c r="B134" s="38"/>
      <c r="C134" s="92" t="s">
        <v>128</v>
      </c>
      <c r="D134" s="37"/>
      <c r="E134" s="37"/>
      <c r="F134" s="37"/>
      <c r="G134" s="37"/>
      <c r="H134" s="37"/>
      <c r="I134" s="37"/>
      <c r="J134" s="153">
        <f>BK134</f>
        <v>0</v>
      </c>
      <c r="K134" s="37"/>
      <c r="L134" s="38"/>
      <c r="M134" s="88"/>
      <c r="N134" s="72"/>
      <c r="O134" s="89"/>
      <c r="P134" s="154">
        <f>P135+P265+P399</f>
        <v>0</v>
      </c>
      <c r="Q134" s="89"/>
      <c r="R134" s="154">
        <f>R135+R265+R399</f>
        <v>1168.9212845</v>
      </c>
      <c r="S134" s="89"/>
      <c r="T134" s="155">
        <f>T135+T265+T399</f>
        <v>906.7364</v>
      </c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T134" s="18" t="s">
        <v>75</v>
      </c>
      <c r="AU134" s="18" t="s">
        <v>97</v>
      </c>
      <c r="BK134" s="156">
        <f>BK135+BK265+BK399</f>
        <v>0</v>
      </c>
    </row>
    <row r="135" s="12" customFormat="1" ht="25.92" customHeight="1">
      <c r="A135" s="12"/>
      <c r="B135" s="157"/>
      <c r="C135" s="12"/>
      <c r="D135" s="158" t="s">
        <v>75</v>
      </c>
      <c r="E135" s="159" t="s">
        <v>129</v>
      </c>
      <c r="F135" s="159" t="s">
        <v>130</v>
      </c>
      <c r="G135" s="12"/>
      <c r="H135" s="12"/>
      <c r="I135" s="160"/>
      <c r="J135" s="161">
        <f>BK135</f>
        <v>0</v>
      </c>
      <c r="K135" s="12"/>
      <c r="L135" s="157"/>
      <c r="M135" s="162"/>
      <c r="N135" s="163"/>
      <c r="O135" s="163"/>
      <c r="P135" s="164">
        <f>P136+P157+P189+P227+P241+P253+P255+P258+P263</f>
        <v>0</v>
      </c>
      <c r="Q135" s="163"/>
      <c r="R135" s="164">
        <f>R136+R157+R189+R227+R241+R253+R255+R258+R263</f>
        <v>1124.36177664</v>
      </c>
      <c r="S135" s="163"/>
      <c r="T135" s="165">
        <f>T136+T157+T189+T227+T241+T253+T255+T258+T263</f>
        <v>906.7364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58" t="s">
        <v>84</v>
      </c>
      <c r="AT135" s="166" t="s">
        <v>75</v>
      </c>
      <c r="AU135" s="166" t="s">
        <v>76</v>
      </c>
      <c r="AY135" s="158" t="s">
        <v>131</v>
      </c>
      <c r="BK135" s="167">
        <f>BK136+BK157+BK189+BK227+BK241+BK253+BK255+BK258+BK263</f>
        <v>0</v>
      </c>
    </row>
    <row r="136" s="12" customFormat="1" ht="22.8" customHeight="1">
      <c r="A136" s="12"/>
      <c r="B136" s="157"/>
      <c r="C136" s="12"/>
      <c r="D136" s="158" t="s">
        <v>75</v>
      </c>
      <c r="E136" s="168" t="s">
        <v>84</v>
      </c>
      <c r="F136" s="168" t="s">
        <v>132</v>
      </c>
      <c r="G136" s="12"/>
      <c r="H136" s="12"/>
      <c r="I136" s="160"/>
      <c r="J136" s="169">
        <f>BK136</f>
        <v>0</v>
      </c>
      <c r="K136" s="12"/>
      <c r="L136" s="157"/>
      <c r="M136" s="162"/>
      <c r="N136" s="163"/>
      <c r="O136" s="163"/>
      <c r="P136" s="164">
        <f>SUM(P137:P156)</f>
        <v>0</v>
      </c>
      <c r="Q136" s="163"/>
      <c r="R136" s="164">
        <f>SUM(R137:R156)</f>
        <v>0</v>
      </c>
      <c r="S136" s="163"/>
      <c r="T136" s="165">
        <f>SUM(T137:T156)</f>
        <v>39.086399999999998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58" t="s">
        <v>84</v>
      </c>
      <c r="AT136" s="166" t="s">
        <v>75</v>
      </c>
      <c r="AU136" s="166" t="s">
        <v>84</v>
      </c>
      <c r="AY136" s="158" t="s">
        <v>131</v>
      </c>
      <c r="BK136" s="167">
        <f>SUM(BK137:BK156)</f>
        <v>0</v>
      </c>
    </row>
    <row r="137" s="2" customFormat="1" ht="24.15" customHeight="1">
      <c r="A137" s="37"/>
      <c r="B137" s="170"/>
      <c r="C137" s="171" t="s">
        <v>84</v>
      </c>
      <c r="D137" s="171" t="s">
        <v>133</v>
      </c>
      <c r="E137" s="172" t="s">
        <v>134</v>
      </c>
      <c r="F137" s="173" t="s">
        <v>135</v>
      </c>
      <c r="G137" s="174" t="s">
        <v>136</v>
      </c>
      <c r="H137" s="175">
        <v>229.91999999999999</v>
      </c>
      <c r="I137" s="176"/>
      <c r="J137" s="177">
        <f>ROUND(I137*H137,2)</f>
        <v>0</v>
      </c>
      <c r="K137" s="173" t="s">
        <v>137</v>
      </c>
      <c r="L137" s="38"/>
      <c r="M137" s="178" t="s">
        <v>1</v>
      </c>
      <c r="N137" s="179" t="s">
        <v>41</v>
      </c>
      <c r="O137" s="76"/>
      <c r="P137" s="180">
        <f>O137*H137</f>
        <v>0</v>
      </c>
      <c r="Q137" s="180">
        <v>0</v>
      </c>
      <c r="R137" s="180">
        <f>Q137*H137</f>
        <v>0</v>
      </c>
      <c r="S137" s="180">
        <v>0.17000000000000001</v>
      </c>
      <c r="T137" s="181">
        <f>S137*H137</f>
        <v>39.086399999999998</v>
      </c>
      <c r="U137" s="37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R137" s="182" t="s">
        <v>138</v>
      </c>
      <c r="AT137" s="182" t="s">
        <v>133</v>
      </c>
      <c r="AU137" s="182" t="s">
        <v>86</v>
      </c>
      <c r="AY137" s="18" t="s">
        <v>131</v>
      </c>
      <c r="BE137" s="183">
        <f>IF(N137="základní",J137,0)</f>
        <v>0</v>
      </c>
      <c r="BF137" s="183">
        <f>IF(N137="snížená",J137,0)</f>
        <v>0</v>
      </c>
      <c r="BG137" s="183">
        <f>IF(N137="zákl. přenesená",J137,0)</f>
        <v>0</v>
      </c>
      <c r="BH137" s="183">
        <f>IF(N137="sníž. přenesená",J137,0)</f>
        <v>0</v>
      </c>
      <c r="BI137" s="183">
        <f>IF(N137="nulová",J137,0)</f>
        <v>0</v>
      </c>
      <c r="BJ137" s="18" t="s">
        <v>84</v>
      </c>
      <c r="BK137" s="183">
        <f>ROUND(I137*H137,2)</f>
        <v>0</v>
      </c>
      <c r="BL137" s="18" t="s">
        <v>138</v>
      </c>
      <c r="BM137" s="182" t="s">
        <v>139</v>
      </c>
    </row>
    <row r="138" s="13" customFormat="1">
      <c r="A138" s="13"/>
      <c r="B138" s="184"/>
      <c r="C138" s="13"/>
      <c r="D138" s="185" t="s">
        <v>140</v>
      </c>
      <c r="E138" s="186" t="s">
        <v>1</v>
      </c>
      <c r="F138" s="187" t="s">
        <v>141</v>
      </c>
      <c r="G138" s="13"/>
      <c r="H138" s="186" t="s">
        <v>1</v>
      </c>
      <c r="I138" s="188"/>
      <c r="J138" s="13"/>
      <c r="K138" s="13"/>
      <c r="L138" s="184"/>
      <c r="M138" s="189"/>
      <c r="N138" s="190"/>
      <c r="O138" s="190"/>
      <c r="P138" s="190"/>
      <c r="Q138" s="190"/>
      <c r="R138" s="190"/>
      <c r="S138" s="190"/>
      <c r="T138" s="191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86" t="s">
        <v>140</v>
      </c>
      <c r="AU138" s="186" t="s">
        <v>86</v>
      </c>
      <c r="AV138" s="13" t="s">
        <v>84</v>
      </c>
      <c r="AW138" s="13" t="s">
        <v>32</v>
      </c>
      <c r="AX138" s="13" t="s">
        <v>76</v>
      </c>
      <c r="AY138" s="186" t="s">
        <v>131</v>
      </c>
    </row>
    <row r="139" s="14" customFormat="1">
      <c r="A139" s="14"/>
      <c r="B139" s="192"/>
      <c r="C139" s="14"/>
      <c r="D139" s="185" t="s">
        <v>140</v>
      </c>
      <c r="E139" s="193" t="s">
        <v>1</v>
      </c>
      <c r="F139" s="194" t="s">
        <v>142</v>
      </c>
      <c r="G139" s="14"/>
      <c r="H139" s="195">
        <v>213.59999999999999</v>
      </c>
      <c r="I139" s="196"/>
      <c r="J139" s="14"/>
      <c r="K139" s="14"/>
      <c r="L139" s="192"/>
      <c r="M139" s="197"/>
      <c r="N139" s="198"/>
      <c r="O139" s="198"/>
      <c r="P139" s="198"/>
      <c r="Q139" s="198"/>
      <c r="R139" s="198"/>
      <c r="S139" s="198"/>
      <c r="T139" s="199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193" t="s">
        <v>140</v>
      </c>
      <c r="AU139" s="193" t="s">
        <v>86</v>
      </c>
      <c r="AV139" s="14" t="s">
        <v>86</v>
      </c>
      <c r="AW139" s="14" t="s">
        <v>32</v>
      </c>
      <c r="AX139" s="14" t="s">
        <v>76</v>
      </c>
      <c r="AY139" s="193" t="s">
        <v>131</v>
      </c>
    </row>
    <row r="140" s="14" customFormat="1">
      <c r="A140" s="14"/>
      <c r="B140" s="192"/>
      <c r="C140" s="14"/>
      <c r="D140" s="185" t="s">
        <v>140</v>
      </c>
      <c r="E140" s="193" t="s">
        <v>1</v>
      </c>
      <c r="F140" s="194" t="s">
        <v>143</v>
      </c>
      <c r="G140" s="14"/>
      <c r="H140" s="195">
        <v>16.32</v>
      </c>
      <c r="I140" s="196"/>
      <c r="J140" s="14"/>
      <c r="K140" s="14"/>
      <c r="L140" s="192"/>
      <c r="M140" s="197"/>
      <c r="N140" s="198"/>
      <c r="O140" s="198"/>
      <c r="P140" s="198"/>
      <c r="Q140" s="198"/>
      <c r="R140" s="198"/>
      <c r="S140" s="198"/>
      <c r="T140" s="199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193" t="s">
        <v>140</v>
      </c>
      <c r="AU140" s="193" t="s">
        <v>86</v>
      </c>
      <c r="AV140" s="14" t="s">
        <v>86</v>
      </c>
      <c r="AW140" s="14" t="s">
        <v>32</v>
      </c>
      <c r="AX140" s="14" t="s">
        <v>76</v>
      </c>
      <c r="AY140" s="193" t="s">
        <v>131</v>
      </c>
    </row>
    <row r="141" s="15" customFormat="1">
      <c r="A141" s="15"/>
      <c r="B141" s="200"/>
      <c r="C141" s="15"/>
      <c r="D141" s="185" t="s">
        <v>140</v>
      </c>
      <c r="E141" s="201" t="s">
        <v>1</v>
      </c>
      <c r="F141" s="202" t="s">
        <v>144</v>
      </c>
      <c r="G141" s="15"/>
      <c r="H141" s="203">
        <v>229.91999999999999</v>
      </c>
      <c r="I141" s="204"/>
      <c r="J141" s="15"/>
      <c r="K141" s="15"/>
      <c r="L141" s="200"/>
      <c r="M141" s="205"/>
      <c r="N141" s="206"/>
      <c r="O141" s="206"/>
      <c r="P141" s="206"/>
      <c r="Q141" s="206"/>
      <c r="R141" s="206"/>
      <c r="S141" s="206"/>
      <c r="T141" s="207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01" t="s">
        <v>140</v>
      </c>
      <c r="AU141" s="201" t="s">
        <v>86</v>
      </c>
      <c r="AV141" s="15" t="s">
        <v>138</v>
      </c>
      <c r="AW141" s="15" t="s">
        <v>32</v>
      </c>
      <c r="AX141" s="15" t="s">
        <v>84</v>
      </c>
      <c r="AY141" s="201" t="s">
        <v>131</v>
      </c>
    </row>
    <row r="142" s="2" customFormat="1" ht="33" customHeight="1">
      <c r="A142" s="37"/>
      <c r="B142" s="170"/>
      <c r="C142" s="171" t="s">
        <v>86</v>
      </c>
      <c r="D142" s="171" t="s">
        <v>133</v>
      </c>
      <c r="E142" s="172" t="s">
        <v>145</v>
      </c>
      <c r="F142" s="173" t="s">
        <v>146</v>
      </c>
      <c r="G142" s="174" t="s">
        <v>147</v>
      </c>
      <c r="H142" s="175">
        <v>103.73</v>
      </c>
      <c r="I142" s="176"/>
      <c r="J142" s="177">
        <f>ROUND(I142*H142,2)</f>
        <v>0</v>
      </c>
      <c r="K142" s="173" t="s">
        <v>137</v>
      </c>
      <c r="L142" s="38"/>
      <c r="M142" s="178" t="s">
        <v>1</v>
      </c>
      <c r="N142" s="179" t="s">
        <v>41</v>
      </c>
      <c r="O142" s="76"/>
      <c r="P142" s="180">
        <f>O142*H142</f>
        <v>0</v>
      </c>
      <c r="Q142" s="180">
        <v>0</v>
      </c>
      <c r="R142" s="180">
        <f>Q142*H142</f>
        <v>0</v>
      </c>
      <c r="S142" s="180">
        <v>0</v>
      </c>
      <c r="T142" s="181">
        <f>S142*H142</f>
        <v>0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182" t="s">
        <v>138</v>
      </c>
      <c r="AT142" s="182" t="s">
        <v>133</v>
      </c>
      <c r="AU142" s="182" t="s">
        <v>86</v>
      </c>
      <c r="AY142" s="18" t="s">
        <v>131</v>
      </c>
      <c r="BE142" s="183">
        <f>IF(N142="základní",J142,0)</f>
        <v>0</v>
      </c>
      <c r="BF142" s="183">
        <f>IF(N142="snížená",J142,0)</f>
        <v>0</v>
      </c>
      <c r="BG142" s="183">
        <f>IF(N142="zákl. přenesená",J142,0)</f>
        <v>0</v>
      </c>
      <c r="BH142" s="183">
        <f>IF(N142="sníž. přenesená",J142,0)</f>
        <v>0</v>
      </c>
      <c r="BI142" s="183">
        <f>IF(N142="nulová",J142,0)</f>
        <v>0</v>
      </c>
      <c r="BJ142" s="18" t="s">
        <v>84</v>
      </c>
      <c r="BK142" s="183">
        <f>ROUND(I142*H142,2)</f>
        <v>0</v>
      </c>
      <c r="BL142" s="18" t="s">
        <v>138</v>
      </c>
      <c r="BM142" s="182" t="s">
        <v>148</v>
      </c>
    </row>
    <row r="143" s="13" customFormat="1">
      <c r="A143" s="13"/>
      <c r="B143" s="184"/>
      <c r="C143" s="13"/>
      <c r="D143" s="185" t="s">
        <v>140</v>
      </c>
      <c r="E143" s="186" t="s">
        <v>1</v>
      </c>
      <c r="F143" s="187" t="s">
        <v>149</v>
      </c>
      <c r="G143" s="13"/>
      <c r="H143" s="186" t="s">
        <v>1</v>
      </c>
      <c r="I143" s="188"/>
      <c r="J143" s="13"/>
      <c r="K143" s="13"/>
      <c r="L143" s="184"/>
      <c r="M143" s="189"/>
      <c r="N143" s="190"/>
      <c r="O143" s="190"/>
      <c r="P143" s="190"/>
      <c r="Q143" s="190"/>
      <c r="R143" s="190"/>
      <c r="S143" s="190"/>
      <c r="T143" s="191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186" t="s">
        <v>140</v>
      </c>
      <c r="AU143" s="186" t="s">
        <v>86</v>
      </c>
      <c r="AV143" s="13" t="s">
        <v>84</v>
      </c>
      <c r="AW143" s="13" t="s">
        <v>32</v>
      </c>
      <c r="AX143" s="13" t="s">
        <v>76</v>
      </c>
      <c r="AY143" s="186" t="s">
        <v>131</v>
      </c>
    </row>
    <row r="144" s="14" customFormat="1">
      <c r="A144" s="14"/>
      <c r="B144" s="192"/>
      <c r="C144" s="14"/>
      <c r="D144" s="185" t="s">
        <v>140</v>
      </c>
      <c r="E144" s="193" t="s">
        <v>1</v>
      </c>
      <c r="F144" s="194" t="s">
        <v>150</v>
      </c>
      <c r="G144" s="14"/>
      <c r="H144" s="195">
        <v>103.73</v>
      </c>
      <c r="I144" s="196"/>
      <c r="J144" s="14"/>
      <c r="K144" s="14"/>
      <c r="L144" s="192"/>
      <c r="M144" s="197"/>
      <c r="N144" s="198"/>
      <c r="O144" s="198"/>
      <c r="P144" s="198"/>
      <c r="Q144" s="198"/>
      <c r="R144" s="198"/>
      <c r="S144" s="198"/>
      <c r="T144" s="199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193" t="s">
        <v>140</v>
      </c>
      <c r="AU144" s="193" t="s">
        <v>86</v>
      </c>
      <c r="AV144" s="14" t="s">
        <v>86</v>
      </c>
      <c r="AW144" s="14" t="s">
        <v>32</v>
      </c>
      <c r="AX144" s="14" t="s">
        <v>76</v>
      </c>
      <c r="AY144" s="193" t="s">
        <v>131</v>
      </c>
    </row>
    <row r="145" s="15" customFormat="1">
      <c r="A145" s="15"/>
      <c r="B145" s="200"/>
      <c r="C145" s="15"/>
      <c r="D145" s="185" t="s">
        <v>140</v>
      </c>
      <c r="E145" s="201" t="s">
        <v>1</v>
      </c>
      <c r="F145" s="202" t="s">
        <v>144</v>
      </c>
      <c r="G145" s="15"/>
      <c r="H145" s="203">
        <v>103.73</v>
      </c>
      <c r="I145" s="204"/>
      <c r="J145" s="15"/>
      <c r="K145" s="15"/>
      <c r="L145" s="200"/>
      <c r="M145" s="205"/>
      <c r="N145" s="206"/>
      <c r="O145" s="206"/>
      <c r="P145" s="206"/>
      <c r="Q145" s="206"/>
      <c r="R145" s="206"/>
      <c r="S145" s="206"/>
      <c r="T145" s="207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01" t="s">
        <v>140</v>
      </c>
      <c r="AU145" s="201" t="s">
        <v>86</v>
      </c>
      <c r="AV145" s="15" t="s">
        <v>138</v>
      </c>
      <c r="AW145" s="15" t="s">
        <v>32</v>
      </c>
      <c r="AX145" s="15" t="s">
        <v>84</v>
      </c>
      <c r="AY145" s="201" t="s">
        <v>131</v>
      </c>
    </row>
    <row r="146" s="2" customFormat="1" ht="37.8" customHeight="1">
      <c r="A146" s="37"/>
      <c r="B146" s="170"/>
      <c r="C146" s="171" t="s">
        <v>151</v>
      </c>
      <c r="D146" s="171" t="s">
        <v>133</v>
      </c>
      <c r="E146" s="172" t="s">
        <v>152</v>
      </c>
      <c r="F146" s="173" t="s">
        <v>153</v>
      </c>
      <c r="G146" s="174" t="s">
        <v>147</v>
      </c>
      <c r="H146" s="175">
        <v>81.180000000000007</v>
      </c>
      <c r="I146" s="176"/>
      <c r="J146" s="177">
        <f>ROUND(I146*H146,2)</f>
        <v>0</v>
      </c>
      <c r="K146" s="173" t="s">
        <v>137</v>
      </c>
      <c r="L146" s="38"/>
      <c r="M146" s="178" t="s">
        <v>1</v>
      </c>
      <c r="N146" s="179" t="s">
        <v>41</v>
      </c>
      <c r="O146" s="76"/>
      <c r="P146" s="180">
        <f>O146*H146</f>
        <v>0</v>
      </c>
      <c r="Q146" s="180">
        <v>0</v>
      </c>
      <c r="R146" s="180">
        <f>Q146*H146</f>
        <v>0</v>
      </c>
      <c r="S146" s="180">
        <v>0</v>
      </c>
      <c r="T146" s="181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82" t="s">
        <v>138</v>
      </c>
      <c r="AT146" s="182" t="s">
        <v>133</v>
      </c>
      <c r="AU146" s="182" t="s">
        <v>86</v>
      </c>
      <c r="AY146" s="18" t="s">
        <v>131</v>
      </c>
      <c r="BE146" s="183">
        <f>IF(N146="základní",J146,0)</f>
        <v>0</v>
      </c>
      <c r="BF146" s="183">
        <f>IF(N146="snížená",J146,0)</f>
        <v>0</v>
      </c>
      <c r="BG146" s="183">
        <f>IF(N146="zákl. přenesená",J146,0)</f>
        <v>0</v>
      </c>
      <c r="BH146" s="183">
        <f>IF(N146="sníž. přenesená",J146,0)</f>
        <v>0</v>
      </c>
      <c r="BI146" s="183">
        <f>IF(N146="nulová",J146,0)</f>
        <v>0</v>
      </c>
      <c r="BJ146" s="18" t="s">
        <v>84</v>
      </c>
      <c r="BK146" s="183">
        <f>ROUND(I146*H146,2)</f>
        <v>0</v>
      </c>
      <c r="BL146" s="18" t="s">
        <v>138</v>
      </c>
      <c r="BM146" s="182" t="s">
        <v>154</v>
      </c>
    </row>
    <row r="147" s="14" customFormat="1">
      <c r="A147" s="14"/>
      <c r="B147" s="192"/>
      <c r="C147" s="14"/>
      <c r="D147" s="185" t="s">
        <v>140</v>
      </c>
      <c r="E147" s="193" t="s">
        <v>1</v>
      </c>
      <c r="F147" s="194" t="s">
        <v>155</v>
      </c>
      <c r="G147" s="14"/>
      <c r="H147" s="195">
        <v>81.180000000000007</v>
      </c>
      <c r="I147" s="196"/>
      <c r="J147" s="14"/>
      <c r="K147" s="14"/>
      <c r="L147" s="192"/>
      <c r="M147" s="197"/>
      <c r="N147" s="198"/>
      <c r="O147" s="198"/>
      <c r="P147" s="198"/>
      <c r="Q147" s="198"/>
      <c r="R147" s="198"/>
      <c r="S147" s="198"/>
      <c r="T147" s="199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193" t="s">
        <v>140</v>
      </c>
      <c r="AU147" s="193" t="s">
        <v>86</v>
      </c>
      <c r="AV147" s="14" t="s">
        <v>86</v>
      </c>
      <c r="AW147" s="14" t="s">
        <v>32</v>
      </c>
      <c r="AX147" s="14" t="s">
        <v>84</v>
      </c>
      <c r="AY147" s="193" t="s">
        <v>131</v>
      </c>
    </row>
    <row r="148" s="2" customFormat="1" ht="37.8" customHeight="1">
      <c r="A148" s="37"/>
      <c r="B148" s="170"/>
      <c r="C148" s="171" t="s">
        <v>138</v>
      </c>
      <c r="D148" s="171" t="s">
        <v>133</v>
      </c>
      <c r="E148" s="172" t="s">
        <v>156</v>
      </c>
      <c r="F148" s="173" t="s">
        <v>157</v>
      </c>
      <c r="G148" s="174" t="s">
        <v>147</v>
      </c>
      <c r="H148" s="175">
        <v>1461.24</v>
      </c>
      <c r="I148" s="176"/>
      <c r="J148" s="177">
        <f>ROUND(I148*H148,2)</f>
        <v>0</v>
      </c>
      <c r="K148" s="173" t="s">
        <v>137</v>
      </c>
      <c r="L148" s="38"/>
      <c r="M148" s="178" t="s">
        <v>1</v>
      </c>
      <c r="N148" s="179" t="s">
        <v>41</v>
      </c>
      <c r="O148" s="76"/>
      <c r="P148" s="180">
        <f>O148*H148</f>
        <v>0</v>
      </c>
      <c r="Q148" s="180">
        <v>0</v>
      </c>
      <c r="R148" s="180">
        <f>Q148*H148</f>
        <v>0</v>
      </c>
      <c r="S148" s="180">
        <v>0</v>
      </c>
      <c r="T148" s="181">
        <f>S148*H148</f>
        <v>0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182" t="s">
        <v>138</v>
      </c>
      <c r="AT148" s="182" t="s">
        <v>133</v>
      </c>
      <c r="AU148" s="182" t="s">
        <v>86</v>
      </c>
      <c r="AY148" s="18" t="s">
        <v>131</v>
      </c>
      <c r="BE148" s="183">
        <f>IF(N148="základní",J148,0)</f>
        <v>0</v>
      </c>
      <c r="BF148" s="183">
        <f>IF(N148="snížená",J148,0)</f>
        <v>0</v>
      </c>
      <c r="BG148" s="183">
        <f>IF(N148="zákl. přenesená",J148,0)</f>
        <v>0</v>
      </c>
      <c r="BH148" s="183">
        <f>IF(N148="sníž. přenesená",J148,0)</f>
        <v>0</v>
      </c>
      <c r="BI148" s="183">
        <f>IF(N148="nulová",J148,0)</f>
        <v>0</v>
      </c>
      <c r="BJ148" s="18" t="s">
        <v>84</v>
      </c>
      <c r="BK148" s="183">
        <f>ROUND(I148*H148,2)</f>
        <v>0</v>
      </c>
      <c r="BL148" s="18" t="s">
        <v>138</v>
      </c>
      <c r="BM148" s="182" t="s">
        <v>158</v>
      </c>
    </row>
    <row r="149" s="14" customFormat="1">
      <c r="A149" s="14"/>
      <c r="B149" s="192"/>
      <c r="C149" s="14"/>
      <c r="D149" s="185" t="s">
        <v>140</v>
      </c>
      <c r="E149" s="193" t="s">
        <v>1</v>
      </c>
      <c r="F149" s="194" t="s">
        <v>159</v>
      </c>
      <c r="G149" s="14"/>
      <c r="H149" s="195">
        <v>81.180000000000007</v>
      </c>
      <c r="I149" s="196"/>
      <c r="J149" s="14"/>
      <c r="K149" s="14"/>
      <c r="L149" s="192"/>
      <c r="M149" s="197"/>
      <c r="N149" s="198"/>
      <c r="O149" s="198"/>
      <c r="P149" s="198"/>
      <c r="Q149" s="198"/>
      <c r="R149" s="198"/>
      <c r="S149" s="198"/>
      <c r="T149" s="199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193" t="s">
        <v>140</v>
      </c>
      <c r="AU149" s="193" t="s">
        <v>86</v>
      </c>
      <c r="AV149" s="14" t="s">
        <v>86</v>
      </c>
      <c r="AW149" s="14" t="s">
        <v>32</v>
      </c>
      <c r="AX149" s="14" t="s">
        <v>84</v>
      </c>
      <c r="AY149" s="193" t="s">
        <v>131</v>
      </c>
    </row>
    <row r="150" s="14" customFormat="1">
      <c r="A150" s="14"/>
      <c r="B150" s="192"/>
      <c r="C150" s="14"/>
      <c r="D150" s="185" t="s">
        <v>140</v>
      </c>
      <c r="E150" s="14"/>
      <c r="F150" s="194" t="s">
        <v>160</v>
      </c>
      <c r="G150" s="14"/>
      <c r="H150" s="195">
        <v>1461.24</v>
      </c>
      <c r="I150" s="196"/>
      <c r="J150" s="14"/>
      <c r="K150" s="14"/>
      <c r="L150" s="192"/>
      <c r="M150" s="197"/>
      <c r="N150" s="198"/>
      <c r="O150" s="198"/>
      <c r="P150" s="198"/>
      <c r="Q150" s="198"/>
      <c r="R150" s="198"/>
      <c r="S150" s="198"/>
      <c r="T150" s="199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193" t="s">
        <v>140</v>
      </c>
      <c r="AU150" s="193" t="s">
        <v>86</v>
      </c>
      <c r="AV150" s="14" t="s">
        <v>86</v>
      </c>
      <c r="AW150" s="14" t="s">
        <v>3</v>
      </c>
      <c r="AX150" s="14" t="s">
        <v>84</v>
      </c>
      <c r="AY150" s="193" t="s">
        <v>131</v>
      </c>
    </row>
    <row r="151" s="2" customFormat="1" ht="24.15" customHeight="1">
      <c r="A151" s="37"/>
      <c r="B151" s="170"/>
      <c r="C151" s="171" t="s">
        <v>161</v>
      </c>
      <c r="D151" s="171" t="s">
        <v>133</v>
      </c>
      <c r="E151" s="172" t="s">
        <v>162</v>
      </c>
      <c r="F151" s="173" t="s">
        <v>163</v>
      </c>
      <c r="G151" s="174" t="s">
        <v>164</v>
      </c>
      <c r="H151" s="175">
        <v>146.124</v>
      </c>
      <c r="I151" s="176"/>
      <c r="J151" s="177">
        <f>ROUND(I151*H151,2)</f>
        <v>0</v>
      </c>
      <c r="K151" s="173" t="s">
        <v>137</v>
      </c>
      <c r="L151" s="38"/>
      <c r="M151" s="178" t="s">
        <v>1</v>
      </c>
      <c r="N151" s="179" t="s">
        <v>41</v>
      </c>
      <c r="O151" s="76"/>
      <c r="P151" s="180">
        <f>O151*H151</f>
        <v>0</v>
      </c>
      <c r="Q151" s="180">
        <v>0</v>
      </c>
      <c r="R151" s="180">
        <f>Q151*H151</f>
        <v>0</v>
      </c>
      <c r="S151" s="180">
        <v>0</v>
      </c>
      <c r="T151" s="181">
        <f>S151*H151</f>
        <v>0</v>
      </c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R151" s="182" t="s">
        <v>138</v>
      </c>
      <c r="AT151" s="182" t="s">
        <v>133</v>
      </c>
      <c r="AU151" s="182" t="s">
        <v>86</v>
      </c>
      <c r="AY151" s="18" t="s">
        <v>131</v>
      </c>
      <c r="BE151" s="183">
        <f>IF(N151="základní",J151,0)</f>
        <v>0</v>
      </c>
      <c r="BF151" s="183">
        <f>IF(N151="snížená",J151,0)</f>
        <v>0</v>
      </c>
      <c r="BG151" s="183">
        <f>IF(N151="zákl. přenesená",J151,0)</f>
        <v>0</v>
      </c>
      <c r="BH151" s="183">
        <f>IF(N151="sníž. přenesená",J151,0)</f>
        <v>0</v>
      </c>
      <c r="BI151" s="183">
        <f>IF(N151="nulová",J151,0)</f>
        <v>0</v>
      </c>
      <c r="BJ151" s="18" t="s">
        <v>84</v>
      </c>
      <c r="BK151" s="183">
        <f>ROUND(I151*H151,2)</f>
        <v>0</v>
      </c>
      <c r="BL151" s="18" t="s">
        <v>138</v>
      </c>
      <c r="BM151" s="182" t="s">
        <v>165</v>
      </c>
    </row>
    <row r="152" s="14" customFormat="1">
      <c r="A152" s="14"/>
      <c r="B152" s="192"/>
      <c r="C152" s="14"/>
      <c r="D152" s="185" t="s">
        <v>140</v>
      </c>
      <c r="E152" s="193" t="s">
        <v>1</v>
      </c>
      <c r="F152" s="194" t="s">
        <v>166</v>
      </c>
      <c r="G152" s="14"/>
      <c r="H152" s="195">
        <v>146.124</v>
      </c>
      <c r="I152" s="196"/>
      <c r="J152" s="14"/>
      <c r="K152" s="14"/>
      <c r="L152" s="192"/>
      <c r="M152" s="197"/>
      <c r="N152" s="198"/>
      <c r="O152" s="198"/>
      <c r="P152" s="198"/>
      <c r="Q152" s="198"/>
      <c r="R152" s="198"/>
      <c r="S152" s="198"/>
      <c r="T152" s="199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193" t="s">
        <v>140</v>
      </c>
      <c r="AU152" s="193" t="s">
        <v>86</v>
      </c>
      <c r="AV152" s="14" t="s">
        <v>86</v>
      </c>
      <c r="AW152" s="14" t="s">
        <v>32</v>
      </c>
      <c r="AX152" s="14" t="s">
        <v>84</v>
      </c>
      <c r="AY152" s="193" t="s">
        <v>131</v>
      </c>
    </row>
    <row r="153" s="2" customFormat="1" ht="16.5" customHeight="1">
      <c r="A153" s="37"/>
      <c r="B153" s="170"/>
      <c r="C153" s="171" t="s">
        <v>167</v>
      </c>
      <c r="D153" s="171" t="s">
        <v>133</v>
      </c>
      <c r="E153" s="172" t="s">
        <v>168</v>
      </c>
      <c r="F153" s="173" t="s">
        <v>169</v>
      </c>
      <c r="G153" s="174" t="s">
        <v>147</v>
      </c>
      <c r="H153" s="175">
        <v>81.180000000000007</v>
      </c>
      <c r="I153" s="176"/>
      <c r="J153" s="177">
        <f>ROUND(I153*H153,2)</f>
        <v>0</v>
      </c>
      <c r="K153" s="173" t="s">
        <v>137</v>
      </c>
      <c r="L153" s="38"/>
      <c r="M153" s="178" t="s">
        <v>1</v>
      </c>
      <c r="N153" s="179" t="s">
        <v>41</v>
      </c>
      <c r="O153" s="76"/>
      <c r="P153" s="180">
        <f>O153*H153</f>
        <v>0</v>
      </c>
      <c r="Q153" s="180">
        <v>0</v>
      </c>
      <c r="R153" s="180">
        <f>Q153*H153</f>
        <v>0</v>
      </c>
      <c r="S153" s="180">
        <v>0</v>
      </c>
      <c r="T153" s="181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82" t="s">
        <v>138</v>
      </c>
      <c r="AT153" s="182" t="s">
        <v>133</v>
      </c>
      <c r="AU153" s="182" t="s">
        <v>86</v>
      </c>
      <c r="AY153" s="18" t="s">
        <v>131</v>
      </c>
      <c r="BE153" s="183">
        <f>IF(N153="základní",J153,0)</f>
        <v>0</v>
      </c>
      <c r="BF153" s="183">
        <f>IF(N153="snížená",J153,0)</f>
        <v>0</v>
      </c>
      <c r="BG153" s="183">
        <f>IF(N153="zákl. přenesená",J153,0)</f>
        <v>0</v>
      </c>
      <c r="BH153" s="183">
        <f>IF(N153="sníž. přenesená",J153,0)</f>
        <v>0</v>
      </c>
      <c r="BI153" s="183">
        <f>IF(N153="nulová",J153,0)</f>
        <v>0</v>
      </c>
      <c r="BJ153" s="18" t="s">
        <v>84</v>
      </c>
      <c r="BK153" s="183">
        <f>ROUND(I153*H153,2)</f>
        <v>0</v>
      </c>
      <c r="BL153" s="18" t="s">
        <v>138</v>
      </c>
      <c r="BM153" s="182" t="s">
        <v>170</v>
      </c>
    </row>
    <row r="154" s="2" customFormat="1" ht="24.15" customHeight="1">
      <c r="A154" s="37"/>
      <c r="B154" s="170"/>
      <c r="C154" s="171" t="s">
        <v>171</v>
      </c>
      <c r="D154" s="171" t="s">
        <v>133</v>
      </c>
      <c r="E154" s="172" t="s">
        <v>172</v>
      </c>
      <c r="F154" s="173" t="s">
        <v>173</v>
      </c>
      <c r="G154" s="174" t="s">
        <v>147</v>
      </c>
      <c r="H154" s="175">
        <v>22.550000000000001</v>
      </c>
      <c r="I154" s="176"/>
      <c r="J154" s="177">
        <f>ROUND(I154*H154,2)</f>
        <v>0</v>
      </c>
      <c r="K154" s="173" t="s">
        <v>137</v>
      </c>
      <c r="L154" s="38"/>
      <c r="M154" s="178" t="s">
        <v>1</v>
      </c>
      <c r="N154" s="179" t="s">
        <v>41</v>
      </c>
      <c r="O154" s="76"/>
      <c r="P154" s="180">
        <f>O154*H154</f>
        <v>0</v>
      </c>
      <c r="Q154" s="180">
        <v>0</v>
      </c>
      <c r="R154" s="180">
        <f>Q154*H154</f>
        <v>0</v>
      </c>
      <c r="S154" s="180">
        <v>0</v>
      </c>
      <c r="T154" s="181">
        <f>S154*H154</f>
        <v>0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182" t="s">
        <v>138</v>
      </c>
      <c r="AT154" s="182" t="s">
        <v>133</v>
      </c>
      <c r="AU154" s="182" t="s">
        <v>86</v>
      </c>
      <c r="AY154" s="18" t="s">
        <v>131</v>
      </c>
      <c r="BE154" s="183">
        <f>IF(N154="základní",J154,0)</f>
        <v>0</v>
      </c>
      <c r="BF154" s="183">
        <f>IF(N154="snížená",J154,0)</f>
        <v>0</v>
      </c>
      <c r="BG154" s="183">
        <f>IF(N154="zákl. přenesená",J154,0)</f>
        <v>0</v>
      </c>
      <c r="BH154" s="183">
        <f>IF(N154="sníž. přenesená",J154,0)</f>
        <v>0</v>
      </c>
      <c r="BI154" s="183">
        <f>IF(N154="nulová",J154,0)</f>
        <v>0</v>
      </c>
      <c r="BJ154" s="18" t="s">
        <v>84</v>
      </c>
      <c r="BK154" s="183">
        <f>ROUND(I154*H154,2)</f>
        <v>0</v>
      </c>
      <c r="BL154" s="18" t="s">
        <v>138</v>
      </c>
      <c r="BM154" s="182" t="s">
        <v>174</v>
      </c>
    </row>
    <row r="155" s="13" customFormat="1">
      <c r="A155" s="13"/>
      <c r="B155" s="184"/>
      <c r="C155" s="13"/>
      <c r="D155" s="185" t="s">
        <v>140</v>
      </c>
      <c r="E155" s="186" t="s">
        <v>1</v>
      </c>
      <c r="F155" s="187" t="s">
        <v>175</v>
      </c>
      <c r="G155" s="13"/>
      <c r="H155" s="186" t="s">
        <v>1</v>
      </c>
      <c r="I155" s="188"/>
      <c r="J155" s="13"/>
      <c r="K155" s="13"/>
      <c r="L155" s="184"/>
      <c r="M155" s="189"/>
      <c r="N155" s="190"/>
      <c r="O155" s="190"/>
      <c r="P155" s="190"/>
      <c r="Q155" s="190"/>
      <c r="R155" s="190"/>
      <c r="S155" s="190"/>
      <c r="T155" s="191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186" t="s">
        <v>140</v>
      </c>
      <c r="AU155" s="186" t="s">
        <v>86</v>
      </c>
      <c r="AV155" s="13" t="s">
        <v>84</v>
      </c>
      <c r="AW155" s="13" t="s">
        <v>32</v>
      </c>
      <c r="AX155" s="13" t="s">
        <v>76</v>
      </c>
      <c r="AY155" s="186" t="s">
        <v>131</v>
      </c>
    </row>
    <row r="156" s="14" customFormat="1">
      <c r="A156" s="14"/>
      <c r="B156" s="192"/>
      <c r="C156" s="14"/>
      <c r="D156" s="185" t="s">
        <v>140</v>
      </c>
      <c r="E156" s="193" t="s">
        <v>1</v>
      </c>
      <c r="F156" s="194" t="s">
        <v>176</v>
      </c>
      <c r="G156" s="14"/>
      <c r="H156" s="195">
        <v>22.550000000000001</v>
      </c>
      <c r="I156" s="196"/>
      <c r="J156" s="14"/>
      <c r="K156" s="14"/>
      <c r="L156" s="192"/>
      <c r="M156" s="197"/>
      <c r="N156" s="198"/>
      <c r="O156" s="198"/>
      <c r="P156" s="198"/>
      <c r="Q156" s="198"/>
      <c r="R156" s="198"/>
      <c r="S156" s="198"/>
      <c r="T156" s="199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193" t="s">
        <v>140</v>
      </c>
      <c r="AU156" s="193" t="s">
        <v>86</v>
      </c>
      <c r="AV156" s="14" t="s">
        <v>86</v>
      </c>
      <c r="AW156" s="14" t="s">
        <v>32</v>
      </c>
      <c r="AX156" s="14" t="s">
        <v>84</v>
      </c>
      <c r="AY156" s="193" t="s">
        <v>131</v>
      </c>
    </row>
    <row r="157" s="12" customFormat="1" ht="22.8" customHeight="1">
      <c r="A157" s="12"/>
      <c r="B157" s="157"/>
      <c r="C157" s="12"/>
      <c r="D157" s="158" t="s">
        <v>75</v>
      </c>
      <c r="E157" s="168" t="s">
        <v>86</v>
      </c>
      <c r="F157" s="168" t="s">
        <v>177</v>
      </c>
      <c r="G157" s="12"/>
      <c r="H157" s="12"/>
      <c r="I157" s="160"/>
      <c r="J157" s="169">
        <f>BK157</f>
        <v>0</v>
      </c>
      <c r="K157" s="12"/>
      <c r="L157" s="157"/>
      <c r="M157" s="162"/>
      <c r="N157" s="163"/>
      <c r="O157" s="163"/>
      <c r="P157" s="164">
        <f>SUM(P158:P188)</f>
        <v>0</v>
      </c>
      <c r="Q157" s="163"/>
      <c r="R157" s="164">
        <f>SUM(R158:R188)</f>
        <v>562.01325585999996</v>
      </c>
      <c r="S157" s="163"/>
      <c r="T157" s="165">
        <f>SUM(T158:T188)</f>
        <v>0</v>
      </c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R157" s="158" t="s">
        <v>84</v>
      </c>
      <c r="AT157" s="166" t="s">
        <v>75</v>
      </c>
      <c r="AU157" s="166" t="s">
        <v>84</v>
      </c>
      <c r="AY157" s="158" t="s">
        <v>131</v>
      </c>
      <c r="BK157" s="167">
        <f>SUM(BK158:BK188)</f>
        <v>0</v>
      </c>
    </row>
    <row r="158" s="2" customFormat="1" ht="24.15" customHeight="1">
      <c r="A158" s="37"/>
      <c r="B158" s="170"/>
      <c r="C158" s="171" t="s">
        <v>178</v>
      </c>
      <c r="D158" s="171" t="s">
        <v>133</v>
      </c>
      <c r="E158" s="172" t="s">
        <v>179</v>
      </c>
      <c r="F158" s="173" t="s">
        <v>180</v>
      </c>
      <c r="G158" s="174" t="s">
        <v>147</v>
      </c>
      <c r="H158" s="175">
        <v>83.819999999999993</v>
      </c>
      <c r="I158" s="176"/>
      <c r="J158" s="177">
        <f>ROUND(I158*H158,2)</f>
        <v>0</v>
      </c>
      <c r="K158" s="173" t="s">
        <v>137</v>
      </c>
      <c r="L158" s="38"/>
      <c r="M158" s="178" t="s">
        <v>1</v>
      </c>
      <c r="N158" s="179" t="s">
        <v>41</v>
      </c>
      <c r="O158" s="76"/>
      <c r="P158" s="180">
        <f>O158*H158</f>
        <v>0</v>
      </c>
      <c r="Q158" s="180">
        <v>1.98</v>
      </c>
      <c r="R158" s="180">
        <f>Q158*H158</f>
        <v>165.96359999999999</v>
      </c>
      <c r="S158" s="180">
        <v>0</v>
      </c>
      <c r="T158" s="181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82" t="s">
        <v>138</v>
      </c>
      <c r="AT158" s="182" t="s">
        <v>133</v>
      </c>
      <c r="AU158" s="182" t="s">
        <v>86</v>
      </c>
      <c r="AY158" s="18" t="s">
        <v>131</v>
      </c>
      <c r="BE158" s="183">
        <f>IF(N158="základní",J158,0)</f>
        <v>0</v>
      </c>
      <c r="BF158" s="183">
        <f>IF(N158="snížená",J158,0)</f>
        <v>0</v>
      </c>
      <c r="BG158" s="183">
        <f>IF(N158="zákl. přenesená",J158,0)</f>
        <v>0</v>
      </c>
      <c r="BH158" s="183">
        <f>IF(N158="sníž. přenesená",J158,0)</f>
        <v>0</v>
      </c>
      <c r="BI158" s="183">
        <f>IF(N158="nulová",J158,0)</f>
        <v>0</v>
      </c>
      <c r="BJ158" s="18" t="s">
        <v>84</v>
      </c>
      <c r="BK158" s="183">
        <f>ROUND(I158*H158,2)</f>
        <v>0</v>
      </c>
      <c r="BL158" s="18" t="s">
        <v>138</v>
      </c>
      <c r="BM158" s="182" t="s">
        <v>181</v>
      </c>
    </row>
    <row r="159" s="2" customFormat="1">
      <c r="A159" s="37"/>
      <c r="B159" s="38"/>
      <c r="C159" s="37"/>
      <c r="D159" s="185" t="s">
        <v>182</v>
      </c>
      <c r="E159" s="37"/>
      <c r="F159" s="208" t="s">
        <v>183</v>
      </c>
      <c r="G159" s="37"/>
      <c r="H159" s="37"/>
      <c r="I159" s="209"/>
      <c r="J159" s="37"/>
      <c r="K159" s="37"/>
      <c r="L159" s="38"/>
      <c r="M159" s="210"/>
      <c r="N159" s="211"/>
      <c r="O159" s="76"/>
      <c r="P159" s="76"/>
      <c r="Q159" s="76"/>
      <c r="R159" s="76"/>
      <c r="S159" s="76"/>
      <c r="T159" s="7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18" t="s">
        <v>182</v>
      </c>
      <c r="AU159" s="18" t="s">
        <v>86</v>
      </c>
    </row>
    <row r="160" s="13" customFormat="1">
      <c r="A160" s="13"/>
      <c r="B160" s="184"/>
      <c r="C160" s="13"/>
      <c r="D160" s="185" t="s">
        <v>140</v>
      </c>
      <c r="E160" s="186" t="s">
        <v>1</v>
      </c>
      <c r="F160" s="187" t="s">
        <v>184</v>
      </c>
      <c r="G160" s="13"/>
      <c r="H160" s="186" t="s">
        <v>1</v>
      </c>
      <c r="I160" s="188"/>
      <c r="J160" s="13"/>
      <c r="K160" s="13"/>
      <c r="L160" s="184"/>
      <c r="M160" s="189"/>
      <c r="N160" s="190"/>
      <c r="O160" s="190"/>
      <c r="P160" s="190"/>
      <c r="Q160" s="190"/>
      <c r="R160" s="190"/>
      <c r="S160" s="190"/>
      <c r="T160" s="191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186" t="s">
        <v>140</v>
      </c>
      <c r="AU160" s="186" t="s">
        <v>86</v>
      </c>
      <c r="AV160" s="13" t="s">
        <v>84</v>
      </c>
      <c r="AW160" s="13" t="s">
        <v>32</v>
      </c>
      <c r="AX160" s="13" t="s">
        <v>76</v>
      </c>
      <c r="AY160" s="186" t="s">
        <v>131</v>
      </c>
    </row>
    <row r="161" s="14" customFormat="1">
      <c r="A161" s="14"/>
      <c r="B161" s="192"/>
      <c r="C161" s="14"/>
      <c r="D161" s="185" t="s">
        <v>140</v>
      </c>
      <c r="E161" s="193" t="s">
        <v>1</v>
      </c>
      <c r="F161" s="194" t="s">
        <v>185</v>
      </c>
      <c r="G161" s="14"/>
      <c r="H161" s="195">
        <v>171.36000000000001</v>
      </c>
      <c r="I161" s="196"/>
      <c r="J161" s="14"/>
      <c r="K161" s="14"/>
      <c r="L161" s="192"/>
      <c r="M161" s="197"/>
      <c r="N161" s="198"/>
      <c r="O161" s="198"/>
      <c r="P161" s="198"/>
      <c r="Q161" s="198"/>
      <c r="R161" s="198"/>
      <c r="S161" s="198"/>
      <c r="T161" s="199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193" t="s">
        <v>140</v>
      </c>
      <c r="AU161" s="193" t="s">
        <v>86</v>
      </c>
      <c r="AV161" s="14" t="s">
        <v>86</v>
      </c>
      <c r="AW161" s="14" t="s">
        <v>32</v>
      </c>
      <c r="AX161" s="14" t="s">
        <v>76</v>
      </c>
      <c r="AY161" s="193" t="s">
        <v>131</v>
      </c>
    </row>
    <row r="162" s="14" customFormat="1">
      <c r="A162" s="14"/>
      <c r="B162" s="192"/>
      <c r="C162" s="14"/>
      <c r="D162" s="185" t="s">
        <v>140</v>
      </c>
      <c r="E162" s="193" t="s">
        <v>1</v>
      </c>
      <c r="F162" s="194" t="s">
        <v>186</v>
      </c>
      <c r="G162" s="14"/>
      <c r="H162" s="195">
        <v>82.620000000000005</v>
      </c>
      <c r="I162" s="196"/>
      <c r="J162" s="14"/>
      <c r="K162" s="14"/>
      <c r="L162" s="192"/>
      <c r="M162" s="197"/>
      <c r="N162" s="198"/>
      <c r="O162" s="198"/>
      <c r="P162" s="198"/>
      <c r="Q162" s="198"/>
      <c r="R162" s="198"/>
      <c r="S162" s="198"/>
      <c r="T162" s="199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193" t="s">
        <v>140</v>
      </c>
      <c r="AU162" s="193" t="s">
        <v>86</v>
      </c>
      <c r="AV162" s="14" t="s">
        <v>86</v>
      </c>
      <c r="AW162" s="14" t="s">
        <v>32</v>
      </c>
      <c r="AX162" s="14" t="s">
        <v>76</v>
      </c>
      <c r="AY162" s="193" t="s">
        <v>131</v>
      </c>
    </row>
    <row r="163" s="15" customFormat="1">
      <c r="A163" s="15"/>
      <c r="B163" s="200"/>
      <c r="C163" s="15"/>
      <c r="D163" s="185" t="s">
        <v>140</v>
      </c>
      <c r="E163" s="201" t="s">
        <v>1</v>
      </c>
      <c r="F163" s="202" t="s">
        <v>144</v>
      </c>
      <c r="G163" s="15"/>
      <c r="H163" s="203">
        <v>253.98000000000002</v>
      </c>
      <c r="I163" s="204"/>
      <c r="J163" s="15"/>
      <c r="K163" s="15"/>
      <c r="L163" s="200"/>
      <c r="M163" s="205"/>
      <c r="N163" s="206"/>
      <c r="O163" s="206"/>
      <c r="P163" s="206"/>
      <c r="Q163" s="206"/>
      <c r="R163" s="206"/>
      <c r="S163" s="206"/>
      <c r="T163" s="207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01" t="s">
        <v>140</v>
      </c>
      <c r="AU163" s="201" t="s">
        <v>86</v>
      </c>
      <c r="AV163" s="15" t="s">
        <v>138</v>
      </c>
      <c r="AW163" s="15" t="s">
        <v>32</v>
      </c>
      <c r="AX163" s="15" t="s">
        <v>76</v>
      </c>
      <c r="AY163" s="201" t="s">
        <v>131</v>
      </c>
    </row>
    <row r="164" s="14" customFormat="1">
      <c r="A164" s="14"/>
      <c r="B164" s="192"/>
      <c r="C164" s="14"/>
      <c r="D164" s="185" t="s">
        <v>140</v>
      </c>
      <c r="E164" s="193" t="s">
        <v>1</v>
      </c>
      <c r="F164" s="194" t="s">
        <v>187</v>
      </c>
      <c r="G164" s="14"/>
      <c r="H164" s="195">
        <v>83.819999999999993</v>
      </c>
      <c r="I164" s="196"/>
      <c r="J164" s="14"/>
      <c r="K164" s="14"/>
      <c r="L164" s="192"/>
      <c r="M164" s="197"/>
      <c r="N164" s="198"/>
      <c r="O164" s="198"/>
      <c r="P164" s="198"/>
      <c r="Q164" s="198"/>
      <c r="R164" s="198"/>
      <c r="S164" s="198"/>
      <c r="T164" s="199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193" t="s">
        <v>140</v>
      </c>
      <c r="AU164" s="193" t="s">
        <v>86</v>
      </c>
      <c r="AV164" s="14" t="s">
        <v>86</v>
      </c>
      <c r="AW164" s="14" t="s">
        <v>32</v>
      </c>
      <c r="AX164" s="14" t="s">
        <v>84</v>
      </c>
      <c r="AY164" s="193" t="s">
        <v>131</v>
      </c>
    </row>
    <row r="165" s="2" customFormat="1" ht="16.5" customHeight="1">
      <c r="A165" s="37"/>
      <c r="B165" s="170"/>
      <c r="C165" s="171" t="s">
        <v>188</v>
      </c>
      <c r="D165" s="171" t="s">
        <v>133</v>
      </c>
      <c r="E165" s="172" t="s">
        <v>189</v>
      </c>
      <c r="F165" s="173" t="s">
        <v>190</v>
      </c>
      <c r="G165" s="174" t="s">
        <v>147</v>
      </c>
      <c r="H165" s="175">
        <v>26.614999999999998</v>
      </c>
      <c r="I165" s="176"/>
      <c r="J165" s="177">
        <f>ROUND(I165*H165,2)</f>
        <v>0</v>
      </c>
      <c r="K165" s="173" t="s">
        <v>137</v>
      </c>
      <c r="L165" s="38"/>
      <c r="M165" s="178" t="s">
        <v>1</v>
      </c>
      <c r="N165" s="179" t="s">
        <v>41</v>
      </c>
      <c r="O165" s="76"/>
      <c r="P165" s="180">
        <f>O165*H165</f>
        <v>0</v>
      </c>
      <c r="Q165" s="180">
        <v>2.2563399999999998</v>
      </c>
      <c r="R165" s="180">
        <f>Q165*H165</f>
        <v>60.052489099999988</v>
      </c>
      <c r="S165" s="180">
        <v>0</v>
      </c>
      <c r="T165" s="181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182" t="s">
        <v>138</v>
      </c>
      <c r="AT165" s="182" t="s">
        <v>133</v>
      </c>
      <c r="AU165" s="182" t="s">
        <v>86</v>
      </c>
      <c r="AY165" s="18" t="s">
        <v>131</v>
      </c>
      <c r="BE165" s="183">
        <f>IF(N165="základní",J165,0)</f>
        <v>0</v>
      </c>
      <c r="BF165" s="183">
        <f>IF(N165="snížená",J165,0)</f>
        <v>0</v>
      </c>
      <c r="BG165" s="183">
        <f>IF(N165="zákl. přenesená",J165,0)</f>
        <v>0</v>
      </c>
      <c r="BH165" s="183">
        <f>IF(N165="sníž. přenesená",J165,0)</f>
        <v>0</v>
      </c>
      <c r="BI165" s="183">
        <f>IF(N165="nulová",J165,0)</f>
        <v>0</v>
      </c>
      <c r="BJ165" s="18" t="s">
        <v>84</v>
      </c>
      <c r="BK165" s="183">
        <f>ROUND(I165*H165,2)</f>
        <v>0</v>
      </c>
      <c r="BL165" s="18" t="s">
        <v>138</v>
      </c>
      <c r="BM165" s="182" t="s">
        <v>191</v>
      </c>
    </row>
    <row r="166" s="13" customFormat="1">
      <c r="A166" s="13"/>
      <c r="B166" s="184"/>
      <c r="C166" s="13"/>
      <c r="D166" s="185" t="s">
        <v>140</v>
      </c>
      <c r="E166" s="186" t="s">
        <v>1</v>
      </c>
      <c r="F166" s="187" t="s">
        <v>192</v>
      </c>
      <c r="G166" s="13"/>
      <c r="H166" s="186" t="s">
        <v>1</v>
      </c>
      <c r="I166" s="188"/>
      <c r="J166" s="13"/>
      <c r="K166" s="13"/>
      <c r="L166" s="184"/>
      <c r="M166" s="189"/>
      <c r="N166" s="190"/>
      <c r="O166" s="190"/>
      <c r="P166" s="190"/>
      <c r="Q166" s="190"/>
      <c r="R166" s="190"/>
      <c r="S166" s="190"/>
      <c r="T166" s="191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186" t="s">
        <v>140</v>
      </c>
      <c r="AU166" s="186" t="s">
        <v>86</v>
      </c>
      <c r="AV166" s="13" t="s">
        <v>84</v>
      </c>
      <c r="AW166" s="13" t="s">
        <v>32</v>
      </c>
      <c r="AX166" s="13" t="s">
        <v>76</v>
      </c>
      <c r="AY166" s="186" t="s">
        <v>131</v>
      </c>
    </row>
    <row r="167" s="13" customFormat="1">
      <c r="A167" s="13"/>
      <c r="B167" s="184"/>
      <c r="C167" s="13"/>
      <c r="D167" s="185" t="s">
        <v>140</v>
      </c>
      <c r="E167" s="186" t="s">
        <v>1</v>
      </c>
      <c r="F167" s="187" t="s">
        <v>193</v>
      </c>
      <c r="G167" s="13"/>
      <c r="H167" s="186" t="s">
        <v>1</v>
      </c>
      <c r="I167" s="188"/>
      <c r="J167" s="13"/>
      <c r="K167" s="13"/>
      <c r="L167" s="184"/>
      <c r="M167" s="189"/>
      <c r="N167" s="190"/>
      <c r="O167" s="190"/>
      <c r="P167" s="190"/>
      <c r="Q167" s="190"/>
      <c r="R167" s="190"/>
      <c r="S167" s="190"/>
      <c r="T167" s="191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86" t="s">
        <v>140</v>
      </c>
      <c r="AU167" s="186" t="s">
        <v>86</v>
      </c>
      <c r="AV167" s="13" t="s">
        <v>84</v>
      </c>
      <c r="AW167" s="13" t="s">
        <v>32</v>
      </c>
      <c r="AX167" s="13" t="s">
        <v>76</v>
      </c>
      <c r="AY167" s="186" t="s">
        <v>131</v>
      </c>
    </row>
    <row r="168" s="14" customFormat="1">
      <c r="A168" s="14"/>
      <c r="B168" s="192"/>
      <c r="C168" s="14"/>
      <c r="D168" s="185" t="s">
        <v>140</v>
      </c>
      <c r="E168" s="193" t="s">
        <v>1</v>
      </c>
      <c r="F168" s="194" t="s">
        <v>194</v>
      </c>
      <c r="G168" s="14"/>
      <c r="H168" s="195">
        <v>11.747999999999999</v>
      </c>
      <c r="I168" s="196"/>
      <c r="J168" s="14"/>
      <c r="K168" s="14"/>
      <c r="L168" s="192"/>
      <c r="M168" s="197"/>
      <c r="N168" s="198"/>
      <c r="O168" s="198"/>
      <c r="P168" s="198"/>
      <c r="Q168" s="198"/>
      <c r="R168" s="198"/>
      <c r="S168" s="198"/>
      <c r="T168" s="199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193" t="s">
        <v>140</v>
      </c>
      <c r="AU168" s="193" t="s">
        <v>86</v>
      </c>
      <c r="AV168" s="14" t="s">
        <v>86</v>
      </c>
      <c r="AW168" s="14" t="s">
        <v>32</v>
      </c>
      <c r="AX168" s="14" t="s">
        <v>76</v>
      </c>
      <c r="AY168" s="193" t="s">
        <v>131</v>
      </c>
    </row>
    <row r="169" s="14" customFormat="1">
      <c r="A169" s="14"/>
      <c r="B169" s="192"/>
      <c r="C169" s="14"/>
      <c r="D169" s="185" t="s">
        <v>140</v>
      </c>
      <c r="E169" s="193" t="s">
        <v>1</v>
      </c>
      <c r="F169" s="194" t="s">
        <v>195</v>
      </c>
      <c r="G169" s="14"/>
      <c r="H169" s="195">
        <v>0.89800000000000002</v>
      </c>
      <c r="I169" s="196"/>
      <c r="J169" s="14"/>
      <c r="K169" s="14"/>
      <c r="L169" s="192"/>
      <c r="M169" s="197"/>
      <c r="N169" s="198"/>
      <c r="O169" s="198"/>
      <c r="P169" s="198"/>
      <c r="Q169" s="198"/>
      <c r="R169" s="198"/>
      <c r="S169" s="198"/>
      <c r="T169" s="199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193" t="s">
        <v>140</v>
      </c>
      <c r="AU169" s="193" t="s">
        <v>86</v>
      </c>
      <c r="AV169" s="14" t="s">
        <v>86</v>
      </c>
      <c r="AW169" s="14" t="s">
        <v>32</v>
      </c>
      <c r="AX169" s="14" t="s">
        <v>76</v>
      </c>
      <c r="AY169" s="193" t="s">
        <v>131</v>
      </c>
    </row>
    <row r="170" s="13" customFormat="1">
      <c r="A170" s="13"/>
      <c r="B170" s="184"/>
      <c r="C170" s="13"/>
      <c r="D170" s="185" t="s">
        <v>140</v>
      </c>
      <c r="E170" s="186" t="s">
        <v>1</v>
      </c>
      <c r="F170" s="187" t="s">
        <v>196</v>
      </c>
      <c r="G170" s="13"/>
      <c r="H170" s="186" t="s">
        <v>1</v>
      </c>
      <c r="I170" s="188"/>
      <c r="J170" s="13"/>
      <c r="K170" s="13"/>
      <c r="L170" s="184"/>
      <c r="M170" s="189"/>
      <c r="N170" s="190"/>
      <c r="O170" s="190"/>
      <c r="P170" s="190"/>
      <c r="Q170" s="190"/>
      <c r="R170" s="190"/>
      <c r="S170" s="190"/>
      <c r="T170" s="191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T170" s="186" t="s">
        <v>140</v>
      </c>
      <c r="AU170" s="186" t="s">
        <v>86</v>
      </c>
      <c r="AV170" s="13" t="s">
        <v>84</v>
      </c>
      <c r="AW170" s="13" t="s">
        <v>32</v>
      </c>
      <c r="AX170" s="13" t="s">
        <v>76</v>
      </c>
      <c r="AY170" s="186" t="s">
        <v>131</v>
      </c>
    </row>
    <row r="171" s="14" customFormat="1">
      <c r="A171" s="14"/>
      <c r="B171" s="192"/>
      <c r="C171" s="14"/>
      <c r="D171" s="185" t="s">
        <v>140</v>
      </c>
      <c r="E171" s="193" t="s">
        <v>1</v>
      </c>
      <c r="F171" s="194" t="s">
        <v>197</v>
      </c>
      <c r="G171" s="14"/>
      <c r="H171" s="195">
        <v>13.968999999999999</v>
      </c>
      <c r="I171" s="196"/>
      <c r="J171" s="14"/>
      <c r="K171" s="14"/>
      <c r="L171" s="192"/>
      <c r="M171" s="197"/>
      <c r="N171" s="198"/>
      <c r="O171" s="198"/>
      <c r="P171" s="198"/>
      <c r="Q171" s="198"/>
      <c r="R171" s="198"/>
      <c r="S171" s="198"/>
      <c r="T171" s="199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193" t="s">
        <v>140</v>
      </c>
      <c r="AU171" s="193" t="s">
        <v>86</v>
      </c>
      <c r="AV171" s="14" t="s">
        <v>86</v>
      </c>
      <c r="AW171" s="14" t="s">
        <v>32</v>
      </c>
      <c r="AX171" s="14" t="s">
        <v>76</v>
      </c>
      <c r="AY171" s="193" t="s">
        <v>131</v>
      </c>
    </row>
    <row r="172" s="15" customFormat="1">
      <c r="A172" s="15"/>
      <c r="B172" s="200"/>
      <c r="C172" s="15"/>
      <c r="D172" s="185" t="s">
        <v>140</v>
      </c>
      <c r="E172" s="201" t="s">
        <v>1</v>
      </c>
      <c r="F172" s="202" t="s">
        <v>144</v>
      </c>
      <c r="G172" s="15"/>
      <c r="H172" s="203">
        <v>26.614999999999998</v>
      </c>
      <c r="I172" s="204"/>
      <c r="J172" s="15"/>
      <c r="K172" s="15"/>
      <c r="L172" s="200"/>
      <c r="M172" s="205"/>
      <c r="N172" s="206"/>
      <c r="O172" s="206"/>
      <c r="P172" s="206"/>
      <c r="Q172" s="206"/>
      <c r="R172" s="206"/>
      <c r="S172" s="206"/>
      <c r="T172" s="207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01" t="s">
        <v>140</v>
      </c>
      <c r="AU172" s="201" t="s">
        <v>86</v>
      </c>
      <c r="AV172" s="15" t="s">
        <v>138</v>
      </c>
      <c r="AW172" s="15" t="s">
        <v>32</v>
      </c>
      <c r="AX172" s="15" t="s">
        <v>84</v>
      </c>
      <c r="AY172" s="201" t="s">
        <v>131</v>
      </c>
    </row>
    <row r="173" s="2" customFormat="1" ht="24.15" customHeight="1">
      <c r="A173" s="37"/>
      <c r="B173" s="170"/>
      <c r="C173" s="171" t="s">
        <v>198</v>
      </c>
      <c r="D173" s="171" t="s">
        <v>133</v>
      </c>
      <c r="E173" s="172" t="s">
        <v>199</v>
      </c>
      <c r="F173" s="173" t="s">
        <v>200</v>
      </c>
      <c r="G173" s="174" t="s">
        <v>147</v>
      </c>
      <c r="H173" s="175">
        <v>55.186</v>
      </c>
      <c r="I173" s="176"/>
      <c r="J173" s="177">
        <f>ROUND(I173*H173,2)</f>
        <v>0</v>
      </c>
      <c r="K173" s="173" t="s">
        <v>137</v>
      </c>
      <c r="L173" s="38"/>
      <c r="M173" s="178" t="s">
        <v>1</v>
      </c>
      <c r="N173" s="179" t="s">
        <v>41</v>
      </c>
      <c r="O173" s="76"/>
      <c r="P173" s="180">
        <f>O173*H173</f>
        <v>0</v>
      </c>
      <c r="Q173" s="180">
        <v>2.45329</v>
      </c>
      <c r="R173" s="180">
        <f>Q173*H173</f>
        <v>135.38726194</v>
      </c>
      <c r="S173" s="180">
        <v>0</v>
      </c>
      <c r="T173" s="181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182" t="s">
        <v>138</v>
      </c>
      <c r="AT173" s="182" t="s">
        <v>133</v>
      </c>
      <c r="AU173" s="182" t="s">
        <v>86</v>
      </c>
      <c r="AY173" s="18" t="s">
        <v>131</v>
      </c>
      <c r="BE173" s="183">
        <f>IF(N173="základní",J173,0)</f>
        <v>0</v>
      </c>
      <c r="BF173" s="183">
        <f>IF(N173="snížená",J173,0)</f>
        <v>0</v>
      </c>
      <c r="BG173" s="183">
        <f>IF(N173="zákl. přenesená",J173,0)</f>
        <v>0</v>
      </c>
      <c r="BH173" s="183">
        <f>IF(N173="sníž. přenesená",J173,0)</f>
        <v>0</v>
      </c>
      <c r="BI173" s="183">
        <f>IF(N173="nulová",J173,0)</f>
        <v>0</v>
      </c>
      <c r="BJ173" s="18" t="s">
        <v>84</v>
      </c>
      <c r="BK173" s="183">
        <f>ROUND(I173*H173,2)</f>
        <v>0</v>
      </c>
      <c r="BL173" s="18" t="s">
        <v>138</v>
      </c>
      <c r="BM173" s="182" t="s">
        <v>201</v>
      </c>
    </row>
    <row r="174" s="13" customFormat="1">
      <c r="A174" s="13"/>
      <c r="B174" s="184"/>
      <c r="C174" s="13"/>
      <c r="D174" s="185" t="s">
        <v>140</v>
      </c>
      <c r="E174" s="186" t="s">
        <v>1</v>
      </c>
      <c r="F174" s="187" t="s">
        <v>202</v>
      </c>
      <c r="G174" s="13"/>
      <c r="H174" s="186" t="s">
        <v>1</v>
      </c>
      <c r="I174" s="188"/>
      <c r="J174" s="13"/>
      <c r="K174" s="13"/>
      <c r="L174" s="184"/>
      <c r="M174" s="189"/>
      <c r="N174" s="190"/>
      <c r="O174" s="190"/>
      <c r="P174" s="190"/>
      <c r="Q174" s="190"/>
      <c r="R174" s="190"/>
      <c r="S174" s="190"/>
      <c r="T174" s="191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186" t="s">
        <v>140</v>
      </c>
      <c r="AU174" s="186" t="s">
        <v>86</v>
      </c>
      <c r="AV174" s="13" t="s">
        <v>84</v>
      </c>
      <c r="AW174" s="13" t="s">
        <v>32</v>
      </c>
      <c r="AX174" s="13" t="s">
        <v>76</v>
      </c>
      <c r="AY174" s="186" t="s">
        <v>131</v>
      </c>
    </row>
    <row r="175" s="14" customFormat="1">
      <c r="A175" s="14"/>
      <c r="B175" s="192"/>
      <c r="C175" s="14"/>
      <c r="D175" s="185" t="s">
        <v>140</v>
      </c>
      <c r="E175" s="193" t="s">
        <v>1</v>
      </c>
      <c r="F175" s="194" t="s">
        <v>203</v>
      </c>
      <c r="G175" s="14"/>
      <c r="H175" s="195">
        <v>55.186</v>
      </c>
      <c r="I175" s="196"/>
      <c r="J175" s="14"/>
      <c r="K175" s="14"/>
      <c r="L175" s="192"/>
      <c r="M175" s="197"/>
      <c r="N175" s="198"/>
      <c r="O175" s="198"/>
      <c r="P175" s="198"/>
      <c r="Q175" s="198"/>
      <c r="R175" s="198"/>
      <c r="S175" s="198"/>
      <c r="T175" s="199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193" t="s">
        <v>140</v>
      </c>
      <c r="AU175" s="193" t="s">
        <v>86</v>
      </c>
      <c r="AV175" s="14" t="s">
        <v>86</v>
      </c>
      <c r="AW175" s="14" t="s">
        <v>32</v>
      </c>
      <c r="AX175" s="14" t="s">
        <v>76</v>
      </c>
      <c r="AY175" s="193" t="s">
        <v>131</v>
      </c>
    </row>
    <row r="176" s="15" customFormat="1">
      <c r="A176" s="15"/>
      <c r="B176" s="200"/>
      <c r="C176" s="15"/>
      <c r="D176" s="185" t="s">
        <v>140</v>
      </c>
      <c r="E176" s="201" t="s">
        <v>1</v>
      </c>
      <c r="F176" s="202" t="s">
        <v>144</v>
      </c>
      <c r="G176" s="15"/>
      <c r="H176" s="203">
        <v>55.186</v>
      </c>
      <c r="I176" s="204"/>
      <c r="J176" s="15"/>
      <c r="K176" s="15"/>
      <c r="L176" s="200"/>
      <c r="M176" s="205"/>
      <c r="N176" s="206"/>
      <c r="O176" s="206"/>
      <c r="P176" s="206"/>
      <c r="Q176" s="206"/>
      <c r="R176" s="206"/>
      <c r="S176" s="206"/>
      <c r="T176" s="207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T176" s="201" t="s">
        <v>140</v>
      </c>
      <c r="AU176" s="201" t="s">
        <v>86</v>
      </c>
      <c r="AV176" s="15" t="s">
        <v>138</v>
      </c>
      <c r="AW176" s="15" t="s">
        <v>32</v>
      </c>
      <c r="AX176" s="15" t="s">
        <v>84</v>
      </c>
      <c r="AY176" s="201" t="s">
        <v>131</v>
      </c>
    </row>
    <row r="177" s="2" customFormat="1" ht="16.5" customHeight="1">
      <c r="A177" s="37"/>
      <c r="B177" s="170"/>
      <c r="C177" s="171" t="s">
        <v>204</v>
      </c>
      <c r="D177" s="171" t="s">
        <v>133</v>
      </c>
      <c r="E177" s="172" t="s">
        <v>205</v>
      </c>
      <c r="F177" s="173" t="s">
        <v>206</v>
      </c>
      <c r="G177" s="174" t="s">
        <v>164</v>
      </c>
      <c r="H177" s="175">
        <v>1.8959999999999999</v>
      </c>
      <c r="I177" s="176"/>
      <c r="J177" s="177">
        <f>ROUND(I177*H177,2)</f>
        <v>0</v>
      </c>
      <c r="K177" s="173" t="s">
        <v>137</v>
      </c>
      <c r="L177" s="38"/>
      <c r="M177" s="178" t="s">
        <v>1</v>
      </c>
      <c r="N177" s="179" t="s">
        <v>41</v>
      </c>
      <c r="O177" s="76"/>
      <c r="P177" s="180">
        <f>O177*H177</f>
        <v>0</v>
      </c>
      <c r="Q177" s="180">
        <v>1.06277</v>
      </c>
      <c r="R177" s="180">
        <f>Q177*H177</f>
        <v>2.0150119200000001</v>
      </c>
      <c r="S177" s="180">
        <v>0</v>
      </c>
      <c r="T177" s="181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82" t="s">
        <v>138</v>
      </c>
      <c r="AT177" s="182" t="s">
        <v>133</v>
      </c>
      <c r="AU177" s="182" t="s">
        <v>86</v>
      </c>
      <c r="AY177" s="18" t="s">
        <v>131</v>
      </c>
      <c r="BE177" s="183">
        <f>IF(N177="základní",J177,0)</f>
        <v>0</v>
      </c>
      <c r="BF177" s="183">
        <f>IF(N177="snížená",J177,0)</f>
        <v>0</v>
      </c>
      <c r="BG177" s="183">
        <f>IF(N177="zákl. přenesená",J177,0)</f>
        <v>0</v>
      </c>
      <c r="BH177" s="183">
        <f>IF(N177="sníž. přenesená",J177,0)</f>
        <v>0</v>
      </c>
      <c r="BI177" s="183">
        <f>IF(N177="nulová",J177,0)</f>
        <v>0</v>
      </c>
      <c r="BJ177" s="18" t="s">
        <v>84</v>
      </c>
      <c r="BK177" s="183">
        <f>ROUND(I177*H177,2)</f>
        <v>0</v>
      </c>
      <c r="BL177" s="18" t="s">
        <v>138</v>
      </c>
      <c r="BM177" s="182" t="s">
        <v>207</v>
      </c>
    </row>
    <row r="178" s="14" customFormat="1">
      <c r="A178" s="14"/>
      <c r="B178" s="192"/>
      <c r="C178" s="14"/>
      <c r="D178" s="185" t="s">
        <v>140</v>
      </c>
      <c r="E178" s="193" t="s">
        <v>1</v>
      </c>
      <c r="F178" s="194" t="s">
        <v>208</v>
      </c>
      <c r="G178" s="14"/>
      <c r="H178" s="195">
        <v>1.8959999999999999</v>
      </c>
      <c r="I178" s="196"/>
      <c r="J178" s="14"/>
      <c r="K178" s="14"/>
      <c r="L178" s="192"/>
      <c r="M178" s="197"/>
      <c r="N178" s="198"/>
      <c r="O178" s="198"/>
      <c r="P178" s="198"/>
      <c r="Q178" s="198"/>
      <c r="R178" s="198"/>
      <c r="S178" s="198"/>
      <c r="T178" s="199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193" t="s">
        <v>140</v>
      </c>
      <c r="AU178" s="193" t="s">
        <v>86</v>
      </c>
      <c r="AV178" s="14" t="s">
        <v>86</v>
      </c>
      <c r="AW178" s="14" t="s">
        <v>32</v>
      </c>
      <c r="AX178" s="14" t="s">
        <v>84</v>
      </c>
      <c r="AY178" s="193" t="s">
        <v>131</v>
      </c>
    </row>
    <row r="179" s="2" customFormat="1" ht="16.5" customHeight="1">
      <c r="A179" s="37"/>
      <c r="B179" s="170"/>
      <c r="C179" s="171" t="s">
        <v>209</v>
      </c>
      <c r="D179" s="171" t="s">
        <v>133</v>
      </c>
      <c r="E179" s="172" t="s">
        <v>210</v>
      </c>
      <c r="F179" s="173" t="s">
        <v>211</v>
      </c>
      <c r="G179" s="174" t="s">
        <v>212</v>
      </c>
      <c r="H179" s="175">
        <v>1</v>
      </c>
      <c r="I179" s="176"/>
      <c r="J179" s="177">
        <f>ROUND(I179*H179,2)</f>
        <v>0</v>
      </c>
      <c r="K179" s="173" t="s">
        <v>1</v>
      </c>
      <c r="L179" s="38"/>
      <c r="M179" s="178" t="s">
        <v>1</v>
      </c>
      <c r="N179" s="179" t="s">
        <v>41</v>
      </c>
      <c r="O179" s="76"/>
      <c r="P179" s="180">
        <f>O179*H179</f>
        <v>0</v>
      </c>
      <c r="Q179" s="180">
        <v>1.06277</v>
      </c>
      <c r="R179" s="180">
        <f>Q179*H179</f>
        <v>1.06277</v>
      </c>
      <c r="S179" s="180">
        <v>0</v>
      </c>
      <c r="T179" s="181">
        <f>S179*H179</f>
        <v>0</v>
      </c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R179" s="182" t="s">
        <v>138</v>
      </c>
      <c r="AT179" s="182" t="s">
        <v>133</v>
      </c>
      <c r="AU179" s="182" t="s">
        <v>86</v>
      </c>
      <c r="AY179" s="18" t="s">
        <v>131</v>
      </c>
      <c r="BE179" s="183">
        <f>IF(N179="základní",J179,0)</f>
        <v>0</v>
      </c>
      <c r="BF179" s="183">
        <f>IF(N179="snížená",J179,0)</f>
        <v>0</v>
      </c>
      <c r="BG179" s="183">
        <f>IF(N179="zákl. přenesená",J179,0)</f>
        <v>0</v>
      </c>
      <c r="BH179" s="183">
        <f>IF(N179="sníž. přenesená",J179,0)</f>
        <v>0</v>
      </c>
      <c r="BI179" s="183">
        <f>IF(N179="nulová",J179,0)</f>
        <v>0</v>
      </c>
      <c r="BJ179" s="18" t="s">
        <v>84</v>
      </c>
      <c r="BK179" s="183">
        <f>ROUND(I179*H179,2)</f>
        <v>0</v>
      </c>
      <c r="BL179" s="18" t="s">
        <v>138</v>
      </c>
      <c r="BM179" s="182" t="s">
        <v>213</v>
      </c>
    </row>
    <row r="180" s="14" customFormat="1">
      <c r="A180" s="14"/>
      <c r="B180" s="192"/>
      <c r="C180" s="14"/>
      <c r="D180" s="185" t="s">
        <v>140</v>
      </c>
      <c r="E180" s="193" t="s">
        <v>1</v>
      </c>
      <c r="F180" s="194" t="s">
        <v>84</v>
      </c>
      <c r="G180" s="14"/>
      <c r="H180" s="195">
        <v>1</v>
      </c>
      <c r="I180" s="196"/>
      <c r="J180" s="14"/>
      <c r="K180" s="14"/>
      <c r="L180" s="192"/>
      <c r="M180" s="197"/>
      <c r="N180" s="198"/>
      <c r="O180" s="198"/>
      <c r="P180" s="198"/>
      <c r="Q180" s="198"/>
      <c r="R180" s="198"/>
      <c r="S180" s="198"/>
      <c r="T180" s="199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193" t="s">
        <v>140</v>
      </c>
      <c r="AU180" s="193" t="s">
        <v>86</v>
      </c>
      <c r="AV180" s="14" t="s">
        <v>86</v>
      </c>
      <c r="AW180" s="14" t="s">
        <v>32</v>
      </c>
      <c r="AX180" s="14" t="s">
        <v>84</v>
      </c>
      <c r="AY180" s="193" t="s">
        <v>131</v>
      </c>
    </row>
    <row r="181" s="2" customFormat="1" ht="24.15" customHeight="1">
      <c r="A181" s="37"/>
      <c r="B181" s="170"/>
      <c r="C181" s="171" t="s">
        <v>214</v>
      </c>
      <c r="D181" s="171" t="s">
        <v>133</v>
      </c>
      <c r="E181" s="172" t="s">
        <v>215</v>
      </c>
      <c r="F181" s="173" t="s">
        <v>216</v>
      </c>
      <c r="G181" s="174" t="s">
        <v>147</v>
      </c>
      <c r="H181" s="175">
        <v>75.884</v>
      </c>
      <c r="I181" s="176"/>
      <c r="J181" s="177">
        <f>ROUND(I181*H181,2)</f>
        <v>0</v>
      </c>
      <c r="K181" s="173" t="s">
        <v>137</v>
      </c>
      <c r="L181" s="38"/>
      <c r="M181" s="178" t="s">
        <v>1</v>
      </c>
      <c r="N181" s="179" t="s">
        <v>41</v>
      </c>
      <c r="O181" s="76"/>
      <c r="P181" s="180">
        <f>O181*H181</f>
        <v>0</v>
      </c>
      <c r="Q181" s="180">
        <v>2.45329</v>
      </c>
      <c r="R181" s="180">
        <f>Q181*H181</f>
        <v>186.16545836</v>
      </c>
      <c r="S181" s="180">
        <v>0</v>
      </c>
      <c r="T181" s="181">
        <f>S181*H181</f>
        <v>0</v>
      </c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R181" s="182" t="s">
        <v>138</v>
      </c>
      <c r="AT181" s="182" t="s">
        <v>133</v>
      </c>
      <c r="AU181" s="182" t="s">
        <v>86</v>
      </c>
      <c r="AY181" s="18" t="s">
        <v>131</v>
      </c>
      <c r="BE181" s="183">
        <f>IF(N181="základní",J181,0)</f>
        <v>0</v>
      </c>
      <c r="BF181" s="183">
        <f>IF(N181="snížená",J181,0)</f>
        <v>0</v>
      </c>
      <c r="BG181" s="183">
        <f>IF(N181="zákl. přenesená",J181,0)</f>
        <v>0</v>
      </c>
      <c r="BH181" s="183">
        <f>IF(N181="sníž. přenesená",J181,0)</f>
        <v>0</v>
      </c>
      <c r="BI181" s="183">
        <f>IF(N181="nulová",J181,0)</f>
        <v>0</v>
      </c>
      <c r="BJ181" s="18" t="s">
        <v>84</v>
      </c>
      <c r="BK181" s="183">
        <f>ROUND(I181*H181,2)</f>
        <v>0</v>
      </c>
      <c r="BL181" s="18" t="s">
        <v>138</v>
      </c>
      <c r="BM181" s="182" t="s">
        <v>217</v>
      </c>
    </row>
    <row r="182" s="13" customFormat="1">
      <c r="A182" s="13"/>
      <c r="B182" s="184"/>
      <c r="C182" s="13"/>
      <c r="D182" s="185" t="s">
        <v>140</v>
      </c>
      <c r="E182" s="186" t="s">
        <v>1</v>
      </c>
      <c r="F182" s="187" t="s">
        <v>218</v>
      </c>
      <c r="G182" s="13"/>
      <c r="H182" s="186" t="s">
        <v>1</v>
      </c>
      <c r="I182" s="188"/>
      <c r="J182" s="13"/>
      <c r="K182" s="13"/>
      <c r="L182" s="184"/>
      <c r="M182" s="189"/>
      <c r="N182" s="190"/>
      <c r="O182" s="190"/>
      <c r="P182" s="190"/>
      <c r="Q182" s="190"/>
      <c r="R182" s="190"/>
      <c r="S182" s="190"/>
      <c r="T182" s="191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186" t="s">
        <v>140</v>
      </c>
      <c r="AU182" s="186" t="s">
        <v>86</v>
      </c>
      <c r="AV182" s="13" t="s">
        <v>84</v>
      </c>
      <c r="AW182" s="13" t="s">
        <v>32</v>
      </c>
      <c r="AX182" s="13" t="s">
        <v>76</v>
      </c>
      <c r="AY182" s="186" t="s">
        <v>131</v>
      </c>
    </row>
    <row r="183" s="14" customFormat="1">
      <c r="A183" s="14"/>
      <c r="B183" s="192"/>
      <c r="C183" s="14"/>
      <c r="D183" s="185" t="s">
        <v>140</v>
      </c>
      <c r="E183" s="193" t="s">
        <v>1</v>
      </c>
      <c r="F183" s="194" t="s">
        <v>219</v>
      </c>
      <c r="G183" s="14"/>
      <c r="H183" s="195">
        <v>71.956999999999994</v>
      </c>
      <c r="I183" s="196"/>
      <c r="J183" s="14"/>
      <c r="K183" s="14"/>
      <c r="L183" s="192"/>
      <c r="M183" s="197"/>
      <c r="N183" s="198"/>
      <c r="O183" s="198"/>
      <c r="P183" s="198"/>
      <c r="Q183" s="198"/>
      <c r="R183" s="198"/>
      <c r="S183" s="198"/>
      <c r="T183" s="199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193" t="s">
        <v>140</v>
      </c>
      <c r="AU183" s="193" t="s">
        <v>86</v>
      </c>
      <c r="AV183" s="14" t="s">
        <v>86</v>
      </c>
      <c r="AW183" s="14" t="s">
        <v>32</v>
      </c>
      <c r="AX183" s="14" t="s">
        <v>76</v>
      </c>
      <c r="AY183" s="193" t="s">
        <v>131</v>
      </c>
    </row>
    <row r="184" s="14" customFormat="1">
      <c r="A184" s="14"/>
      <c r="B184" s="192"/>
      <c r="C184" s="14"/>
      <c r="D184" s="185" t="s">
        <v>140</v>
      </c>
      <c r="E184" s="193" t="s">
        <v>1</v>
      </c>
      <c r="F184" s="194" t="s">
        <v>220</v>
      </c>
      <c r="G184" s="14"/>
      <c r="H184" s="195">
        <v>3.927</v>
      </c>
      <c r="I184" s="196"/>
      <c r="J184" s="14"/>
      <c r="K184" s="14"/>
      <c r="L184" s="192"/>
      <c r="M184" s="197"/>
      <c r="N184" s="198"/>
      <c r="O184" s="198"/>
      <c r="P184" s="198"/>
      <c r="Q184" s="198"/>
      <c r="R184" s="198"/>
      <c r="S184" s="198"/>
      <c r="T184" s="199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193" t="s">
        <v>140</v>
      </c>
      <c r="AU184" s="193" t="s">
        <v>86</v>
      </c>
      <c r="AV184" s="14" t="s">
        <v>86</v>
      </c>
      <c r="AW184" s="14" t="s">
        <v>32</v>
      </c>
      <c r="AX184" s="14" t="s">
        <v>76</v>
      </c>
      <c r="AY184" s="193" t="s">
        <v>131</v>
      </c>
    </row>
    <row r="185" s="15" customFormat="1">
      <c r="A185" s="15"/>
      <c r="B185" s="200"/>
      <c r="C185" s="15"/>
      <c r="D185" s="185" t="s">
        <v>140</v>
      </c>
      <c r="E185" s="201" t="s">
        <v>1</v>
      </c>
      <c r="F185" s="202" t="s">
        <v>144</v>
      </c>
      <c r="G185" s="15"/>
      <c r="H185" s="203">
        <v>75.884</v>
      </c>
      <c r="I185" s="204"/>
      <c r="J185" s="15"/>
      <c r="K185" s="15"/>
      <c r="L185" s="200"/>
      <c r="M185" s="205"/>
      <c r="N185" s="206"/>
      <c r="O185" s="206"/>
      <c r="P185" s="206"/>
      <c r="Q185" s="206"/>
      <c r="R185" s="206"/>
      <c r="S185" s="206"/>
      <c r="T185" s="207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01" t="s">
        <v>140</v>
      </c>
      <c r="AU185" s="201" t="s">
        <v>86</v>
      </c>
      <c r="AV185" s="15" t="s">
        <v>138</v>
      </c>
      <c r="AW185" s="15" t="s">
        <v>32</v>
      </c>
      <c r="AX185" s="15" t="s">
        <v>84</v>
      </c>
      <c r="AY185" s="201" t="s">
        <v>131</v>
      </c>
    </row>
    <row r="186" s="2" customFormat="1" ht="21.75" customHeight="1">
      <c r="A186" s="37"/>
      <c r="B186" s="170"/>
      <c r="C186" s="171" t="s">
        <v>221</v>
      </c>
      <c r="D186" s="171" t="s">
        <v>133</v>
      </c>
      <c r="E186" s="172" t="s">
        <v>222</v>
      </c>
      <c r="F186" s="173" t="s">
        <v>223</v>
      </c>
      <c r="G186" s="174" t="s">
        <v>164</v>
      </c>
      <c r="H186" s="175">
        <v>10.717000000000001</v>
      </c>
      <c r="I186" s="176"/>
      <c r="J186" s="177">
        <f>ROUND(I186*H186,2)</f>
        <v>0</v>
      </c>
      <c r="K186" s="173" t="s">
        <v>137</v>
      </c>
      <c r="L186" s="38"/>
      <c r="M186" s="178" t="s">
        <v>1</v>
      </c>
      <c r="N186" s="179" t="s">
        <v>41</v>
      </c>
      <c r="O186" s="76"/>
      <c r="P186" s="180">
        <f>O186*H186</f>
        <v>0</v>
      </c>
      <c r="Q186" s="180">
        <v>1.0606199999999999</v>
      </c>
      <c r="R186" s="180">
        <f>Q186*H186</f>
        <v>11.366664539999999</v>
      </c>
      <c r="S186" s="180">
        <v>0</v>
      </c>
      <c r="T186" s="181">
        <f>S186*H186</f>
        <v>0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182" t="s">
        <v>138</v>
      </c>
      <c r="AT186" s="182" t="s">
        <v>133</v>
      </c>
      <c r="AU186" s="182" t="s">
        <v>86</v>
      </c>
      <c r="AY186" s="18" t="s">
        <v>131</v>
      </c>
      <c r="BE186" s="183">
        <f>IF(N186="základní",J186,0)</f>
        <v>0</v>
      </c>
      <c r="BF186" s="183">
        <f>IF(N186="snížená",J186,0)</f>
        <v>0</v>
      </c>
      <c r="BG186" s="183">
        <f>IF(N186="zákl. přenesená",J186,0)</f>
        <v>0</v>
      </c>
      <c r="BH186" s="183">
        <f>IF(N186="sníž. přenesená",J186,0)</f>
        <v>0</v>
      </c>
      <c r="BI186" s="183">
        <f>IF(N186="nulová",J186,0)</f>
        <v>0</v>
      </c>
      <c r="BJ186" s="18" t="s">
        <v>84</v>
      </c>
      <c r="BK186" s="183">
        <f>ROUND(I186*H186,2)</f>
        <v>0</v>
      </c>
      <c r="BL186" s="18" t="s">
        <v>138</v>
      </c>
      <c r="BM186" s="182" t="s">
        <v>224</v>
      </c>
    </row>
    <row r="187" s="13" customFormat="1">
      <c r="A187" s="13"/>
      <c r="B187" s="184"/>
      <c r="C187" s="13"/>
      <c r="D187" s="185" t="s">
        <v>140</v>
      </c>
      <c r="E187" s="186" t="s">
        <v>1</v>
      </c>
      <c r="F187" s="187" t="s">
        <v>225</v>
      </c>
      <c r="G187" s="13"/>
      <c r="H187" s="186" t="s">
        <v>1</v>
      </c>
      <c r="I187" s="188"/>
      <c r="J187" s="13"/>
      <c r="K187" s="13"/>
      <c r="L187" s="184"/>
      <c r="M187" s="189"/>
      <c r="N187" s="190"/>
      <c r="O187" s="190"/>
      <c r="P187" s="190"/>
      <c r="Q187" s="190"/>
      <c r="R187" s="190"/>
      <c r="S187" s="190"/>
      <c r="T187" s="191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186" t="s">
        <v>140</v>
      </c>
      <c r="AU187" s="186" t="s">
        <v>86</v>
      </c>
      <c r="AV187" s="13" t="s">
        <v>84</v>
      </c>
      <c r="AW187" s="13" t="s">
        <v>32</v>
      </c>
      <c r="AX187" s="13" t="s">
        <v>76</v>
      </c>
      <c r="AY187" s="186" t="s">
        <v>131</v>
      </c>
    </row>
    <row r="188" s="14" customFormat="1">
      <c r="A188" s="14"/>
      <c r="B188" s="192"/>
      <c r="C188" s="14"/>
      <c r="D188" s="185" t="s">
        <v>140</v>
      </c>
      <c r="E188" s="193" t="s">
        <v>1</v>
      </c>
      <c r="F188" s="194" t="s">
        <v>226</v>
      </c>
      <c r="G188" s="14"/>
      <c r="H188" s="195">
        <v>10.717000000000001</v>
      </c>
      <c r="I188" s="196"/>
      <c r="J188" s="14"/>
      <c r="K188" s="14"/>
      <c r="L188" s="192"/>
      <c r="M188" s="197"/>
      <c r="N188" s="198"/>
      <c r="O188" s="198"/>
      <c r="P188" s="198"/>
      <c r="Q188" s="198"/>
      <c r="R188" s="198"/>
      <c r="S188" s="198"/>
      <c r="T188" s="199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193" t="s">
        <v>140</v>
      </c>
      <c r="AU188" s="193" t="s">
        <v>86</v>
      </c>
      <c r="AV188" s="14" t="s">
        <v>86</v>
      </c>
      <c r="AW188" s="14" t="s">
        <v>32</v>
      </c>
      <c r="AX188" s="14" t="s">
        <v>84</v>
      </c>
      <c r="AY188" s="193" t="s">
        <v>131</v>
      </c>
    </row>
    <row r="189" s="12" customFormat="1" ht="22.8" customHeight="1">
      <c r="A189" s="12"/>
      <c r="B189" s="157"/>
      <c r="C189" s="12"/>
      <c r="D189" s="158" t="s">
        <v>75</v>
      </c>
      <c r="E189" s="168" t="s">
        <v>151</v>
      </c>
      <c r="F189" s="168" t="s">
        <v>227</v>
      </c>
      <c r="G189" s="12"/>
      <c r="H189" s="12"/>
      <c r="I189" s="160"/>
      <c r="J189" s="169">
        <f>BK189</f>
        <v>0</v>
      </c>
      <c r="K189" s="12"/>
      <c r="L189" s="157"/>
      <c r="M189" s="162"/>
      <c r="N189" s="163"/>
      <c r="O189" s="163"/>
      <c r="P189" s="164">
        <f>SUM(P190:P226)</f>
        <v>0</v>
      </c>
      <c r="Q189" s="163"/>
      <c r="R189" s="164">
        <f>SUM(R190:R226)</f>
        <v>305.67450286000002</v>
      </c>
      <c r="S189" s="163"/>
      <c r="T189" s="165">
        <f>SUM(T190:T226)</f>
        <v>0</v>
      </c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R189" s="158" t="s">
        <v>84</v>
      </c>
      <c r="AT189" s="166" t="s">
        <v>75</v>
      </c>
      <c r="AU189" s="166" t="s">
        <v>84</v>
      </c>
      <c r="AY189" s="158" t="s">
        <v>131</v>
      </c>
      <c r="BK189" s="167">
        <f>SUM(BK190:BK226)</f>
        <v>0</v>
      </c>
    </row>
    <row r="190" s="2" customFormat="1" ht="21.75" customHeight="1">
      <c r="A190" s="37"/>
      <c r="B190" s="170"/>
      <c r="C190" s="171" t="s">
        <v>8</v>
      </c>
      <c r="D190" s="171" t="s">
        <v>133</v>
      </c>
      <c r="E190" s="172" t="s">
        <v>228</v>
      </c>
      <c r="F190" s="173" t="s">
        <v>229</v>
      </c>
      <c r="G190" s="174" t="s">
        <v>147</v>
      </c>
      <c r="H190" s="175">
        <v>101.97</v>
      </c>
      <c r="I190" s="176"/>
      <c r="J190" s="177">
        <f>ROUND(I190*H190,2)</f>
        <v>0</v>
      </c>
      <c r="K190" s="173" t="s">
        <v>137</v>
      </c>
      <c r="L190" s="38"/>
      <c r="M190" s="178" t="s">
        <v>1</v>
      </c>
      <c r="N190" s="179" t="s">
        <v>41</v>
      </c>
      <c r="O190" s="76"/>
      <c r="P190" s="180">
        <f>O190*H190</f>
        <v>0</v>
      </c>
      <c r="Q190" s="180">
        <v>2.45329</v>
      </c>
      <c r="R190" s="180">
        <f>Q190*H190</f>
        <v>250.16198130000001</v>
      </c>
      <c r="S190" s="180">
        <v>0</v>
      </c>
      <c r="T190" s="181">
        <f>S190*H190</f>
        <v>0</v>
      </c>
      <c r="U190" s="37"/>
      <c r="V190" s="37"/>
      <c r="W190" s="37"/>
      <c r="X190" s="37"/>
      <c r="Y190" s="37"/>
      <c r="Z190" s="37"/>
      <c r="AA190" s="37"/>
      <c r="AB190" s="37"/>
      <c r="AC190" s="37"/>
      <c r="AD190" s="37"/>
      <c r="AE190" s="37"/>
      <c r="AR190" s="182" t="s">
        <v>138</v>
      </c>
      <c r="AT190" s="182" t="s">
        <v>133</v>
      </c>
      <c r="AU190" s="182" t="s">
        <v>86</v>
      </c>
      <c r="AY190" s="18" t="s">
        <v>131</v>
      </c>
      <c r="BE190" s="183">
        <f>IF(N190="základní",J190,0)</f>
        <v>0</v>
      </c>
      <c r="BF190" s="183">
        <f>IF(N190="snížená",J190,0)</f>
        <v>0</v>
      </c>
      <c r="BG190" s="183">
        <f>IF(N190="zákl. přenesená",J190,0)</f>
        <v>0</v>
      </c>
      <c r="BH190" s="183">
        <f>IF(N190="sníž. přenesená",J190,0)</f>
        <v>0</v>
      </c>
      <c r="BI190" s="183">
        <f>IF(N190="nulová",J190,0)</f>
        <v>0</v>
      </c>
      <c r="BJ190" s="18" t="s">
        <v>84</v>
      </c>
      <c r="BK190" s="183">
        <f>ROUND(I190*H190,2)</f>
        <v>0</v>
      </c>
      <c r="BL190" s="18" t="s">
        <v>138</v>
      </c>
      <c r="BM190" s="182" t="s">
        <v>230</v>
      </c>
    </row>
    <row r="191" s="14" customFormat="1">
      <c r="A191" s="14"/>
      <c r="B191" s="192"/>
      <c r="C191" s="14"/>
      <c r="D191" s="185" t="s">
        <v>140</v>
      </c>
      <c r="E191" s="193" t="s">
        <v>1</v>
      </c>
      <c r="F191" s="194" t="s">
        <v>231</v>
      </c>
      <c r="G191" s="14"/>
      <c r="H191" s="195">
        <v>72.090000000000003</v>
      </c>
      <c r="I191" s="196"/>
      <c r="J191" s="14"/>
      <c r="K191" s="14"/>
      <c r="L191" s="192"/>
      <c r="M191" s="197"/>
      <c r="N191" s="198"/>
      <c r="O191" s="198"/>
      <c r="P191" s="198"/>
      <c r="Q191" s="198"/>
      <c r="R191" s="198"/>
      <c r="S191" s="198"/>
      <c r="T191" s="199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193" t="s">
        <v>140</v>
      </c>
      <c r="AU191" s="193" t="s">
        <v>86</v>
      </c>
      <c r="AV191" s="14" t="s">
        <v>86</v>
      </c>
      <c r="AW191" s="14" t="s">
        <v>32</v>
      </c>
      <c r="AX191" s="14" t="s">
        <v>76</v>
      </c>
      <c r="AY191" s="193" t="s">
        <v>131</v>
      </c>
    </row>
    <row r="192" s="14" customFormat="1">
      <c r="A192" s="14"/>
      <c r="B192" s="192"/>
      <c r="C192" s="14"/>
      <c r="D192" s="185" t="s">
        <v>140</v>
      </c>
      <c r="E192" s="193" t="s">
        <v>1</v>
      </c>
      <c r="F192" s="194" t="s">
        <v>232</v>
      </c>
      <c r="G192" s="14"/>
      <c r="H192" s="195">
        <v>29.879999999999999</v>
      </c>
      <c r="I192" s="196"/>
      <c r="J192" s="14"/>
      <c r="K192" s="14"/>
      <c r="L192" s="192"/>
      <c r="M192" s="197"/>
      <c r="N192" s="198"/>
      <c r="O192" s="198"/>
      <c r="P192" s="198"/>
      <c r="Q192" s="198"/>
      <c r="R192" s="198"/>
      <c r="S192" s="198"/>
      <c r="T192" s="199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193" t="s">
        <v>140</v>
      </c>
      <c r="AU192" s="193" t="s">
        <v>86</v>
      </c>
      <c r="AV192" s="14" t="s">
        <v>86</v>
      </c>
      <c r="AW192" s="14" t="s">
        <v>32</v>
      </c>
      <c r="AX192" s="14" t="s">
        <v>76</v>
      </c>
      <c r="AY192" s="193" t="s">
        <v>131</v>
      </c>
    </row>
    <row r="193" s="15" customFormat="1">
      <c r="A193" s="15"/>
      <c r="B193" s="200"/>
      <c r="C193" s="15"/>
      <c r="D193" s="185" t="s">
        <v>140</v>
      </c>
      <c r="E193" s="201" t="s">
        <v>1</v>
      </c>
      <c r="F193" s="202" t="s">
        <v>144</v>
      </c>
      <c r="G193" s="15"/>
      <c r="H193" s="203">
        <v>101.97</v>
      </c>
      <c r="I193" s="204"/>
      <c r="J193" s="15"/>
      <c r="K193" s="15"/>
      <c r="L193" s="200"/>
      <c r="M193" s="205"/>
      <c r="N193" s="206"/>
      <c r="O193" s="206"/>
      <c r="P193" s="206"/>
      <c r="Q193" s="206"/>
      <c r="R193" s="206"/>
      <c r="S193" s="206"/>
      <c r="T193" s="207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01" t="s">
        <v>140</v>
      </c>
      <c r="AU193" s="201" t="s">
        <v>86</v>
      </c>
      <c r="AV193" s="15" t="s">
        <v>138</v>
      </c>
      <c r="AW193" s="15" t="s">
        <v>32</v>
      </c>
      <c r="AX193" s="15" t="s">
        <v>84</v>
      </c>
      <c r="AY193" s="201" t="s">
        <v>131</v>
      </c>
    </row>
    <row r="194" s="2" customFormat="1" ht="24.15" customHeight="1">
      <c r="A194" s="37"/>
      <c r="B194" s="170"/>
      <c r="C194" s="171" t="s">
        <v>233</v>
      </c>
      <c r="D194" s="171" t="s">
        <v>133</v>
      </c>
      <c r="E194" s="172" t="s">
        <v>234</v>
      </c>
      <c r="F194" s="173" t="s">
        <v>235</v>
      </c>
      <c r="G194" s="174" t="s">
        <v>136</v>
      </c>
      <c r="H194" s="175">
        <v>679.79999999999995</v>
      </c>
      <c r="I194" s="176"/>
      <c r="J194" s="177">
        <f>ROUND(I194*H194,2)</f>
        <v>0</v>
      </c>
      <c r="K194" s="173" t="s">
        <v>137</v>
      </c>
      <c r="L194" s="38"/>
      <c r="M194" s="178" t="s">
        <v>1</v>
      </c>
      <c r="N194" s="179" t="s">
        <v>41</v>
      </c>
      <c r="O194" s="76"/>
      <c r="P194" s="180">
        <f>O194*H194</f>
        <v>0</v>
      </c>
      <c r="Q194" s="180">
        <v>0.0027499999999999998</v>
      </c>
      <c r="R194" s="180">
        <f>Q194*H194</f>
        <v>1.8694499999999998</v>
      </c>
      <c r="S194" s="180">
        <v>0</v>
      </c>
      <c r="T194" s="181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82" t="s">
        <v>138</v>
      </c>
      <c r="AT194" s="182" t="s">
        <v>133</v>
      </c>
      <c r="AU194" s="182" t="s">
        <v>86</v>
      </c>
      <c r="AY194" s="18" t="s">
        <v>131</v>
      </c>
      <c r="BE194" s="183">
        <f>IF(N194="základní",J194,0)</f>
        <v>0</v>
      </c>
      <c r="BF194" s="183">
        <f>IF(N194="snížená",J194,0)</f>
        <v>0</v>
      </c>
      <c r="BG194" s="183">
        <f>IF(N194="zákl. přenesená",J194,0)</f>
        <v>0</v>
      </c>
      <c r="BH194" s="183">
        <f>IF(N194="sníž. přenesená",J194,0)</f>
        <v>0</v>
      </c>
      <c r="BI194" s="183">
        <f>IF(N194="nulová",J194,0)</f>
        <v>0</v>
      </c>
      <c r="BJ194" s="18" t="s">
        <v>84</v>
      </c>
      <c r="BK194" s="183">
        <f>ROUND(I194*H194,2)</f>
        <v>0</v>
      </c>
      <c r="BL194" s="18" t="s">
        <v>138</v>
      </c>
      <c r="BM194" s="182" t="s">
        <v>236</v>
      </c>
    </row>
    <row r="195" s="14" customFormat="1">
      <c r="A195" s="14"/>
      <c r="B195" s="192"/>
      <c r="C195" s="14"/>
      <c r="D195" s="185" t="s">
        <v>140</v>
      </c>
      <c r="E195" s="193" t="s">
        <v>1</v>
      </c>
      <c r="F195" s="194" t="s">
        <v>237</v>
      </c>
      <c r="G195" s="14"/>
      <c r="H195" s="195">
        <v>480.60000000000002</v>
      </c>
      <c r="I195" s="196"/>
      <c r="J195" s="14"/>
      <c r="K195" s="14"/>
      <c r="L195" s="192"/>
      <c r="M195" s="197"/>
      <c r="N195" s="198"/>
      <c r="O195" s="198"/>
      <c r="P195" s="198"/>
      <c r="Q195" s="198"/>
      <c r="R195" s="198"/>
      <c r="S195" s="198"/>
      <c r="T195" s="199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193" t="s">
        <v>140</v>
      </c>
      <c r="AU195" s="193" t="s">
        <v>86</v>
      </c>
      <c r="AV195" s="14" t="s">
        <v>86</v>
      </c>
      <c r="AW195" s="14" t="s">
        <v>32</v>
      </c>
      <c r="AX195" s="14" t="s">
        <v>76</v>
      </c>
      <c r="AY195" s="193" t="s">
        <v>131</v>
      </c>
    </row>
    <row r="196" s="14" customFormat="1">
      <c r="A196" s="14"/>
      <c r="B196" s="192"/>
      <c r="C196" s="14"/>
      <c r="D196" s="185" t="s">
        <v>140</v>
      </c>
      <c r="E196" s="193" t="s">
        <v>1</v>
      </c>
      <c r="F196" s="194" t="s">
        <v>238</v>
      </c>
      <c r="G196" s="14"/>
      <c r="H196" s="195">
        <v>199.19999999999999</v>
      </c>
      <c r="I196" s="196"/>
      <c r="J196" s="14"/>
      <c r="K196" s="14"/>
      <c r="L196" s="192"/>
      <c r="M196" s="197"/>
      <c r="N196" s="198"/>
      <c r="O196" s="198"/>
      <c r="P196" s="198"/>
      <c r="Q196" s="198"/>
      <c r="R196" s="198"/>
      <c r="S196" s="198"/>
      <c r="T196" s="199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193" t="s">
        <v>140</v>
      </c>
      <c r="AU196" s="193" t="s">
        <v>86</v>
      </c>
      <c r="AV196" s="14" t="s">
        <v>86</v>
      </c>
      <c r="AW196" s="14" t="s">
        <v>32</v>
      </c>
      <c r="AX196" s="14" t="s">
        <v>76</v>
      </c>
      <c r="AY196" s="193" t="s">
        <v>131</v>
      </c>
    </row>
    <row r="197" s="15" customFormat="1">
      <c r="A197" s="15"/>
      <c r="B197" s="200"/>
      <c r="C197" s="15"/>
      <c r="D197" s="185" t="s">
        <v>140</v>
      </c>
      <c r="E197" s="201" t="s">
        <v>1</v>
      </c>
      <c r="F197" s="202" t="s">
        <v>144</v>
      </c>
      <c r="G197" s="15"/>
      <c r="H197" s="203">
        <v>679.79999999999995</v>
      </c>
      <c r="I197" s="204"/>
      <c r="J197" s="15"/>
      <c r="K197" s="15"/>
      <c r="L197" s="200"/>
      <c r="M197" s="205"/>
      <c r="N197" s="206"/>
      <c r="O197" s="206"/>
      <c r="P197" s="206"/>
      <c r="Q197" s="206"/>
      <c r="R197" s="206"/>
      <c r="S197" s="206"/>
      <c r="T197" s="207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01" t="s">
        <v>140</v>
      </c>
      <c r="AU197" s="201" t="s">
        <v>86</v>
      </c>
      <c r="AV197" s="15" t="s">
        <v>138</v>
      </c>
      <c r="AW197" s="15" t="s">
        <v>32</v>
      </c>
      <c r="AX197" s="15" t="s">
        <v>84</v>
      </c>
      <c r="AY197" s="201" t="s">
        <v>131</v>
      </c>
    </row>
    <row r="198" s="2" customFormat="1" ht="24.15" customHeight="1">
      <c r="A198" s="37"/>
      <c r="B198" s="170"/>
      <c r="C198" s="171" t="s">
        <v>239</v>
      </c>
      <c r="D198" s="171" t="s">
        <v>133</v>
      </c>
      <c r="E198" s="172" t="s">
        <v>240</v>
      </c>
      <c r="F198" s="173" t="s">
        <v>241</v>
      </c>
      <c r="G198" s="174" t="s">
        <v>136</v>
      </c>
      <c r="H198" s="175">
        <v>679.79999999999995</v>
      </c>
      <c r="I198" s="176"/>
      <c r="J198" s="177">
        <f>ROUND(I198*H198,2)</f>
        <v>0</v>
      </c>
      <c r="K198" s="173" t="s">
        <v>137</v>
      </c>
      <c r="L198" s="38"/>
      <c r="M198" s="178" t="s">
        <v>1</v>
      </c>
      <c r="N198" s="179" t="s">
        <v>41</v>
      </c>
      <c r="O198" s="76"/>
      <c r="P198" s="180">
        <f>O198*H198</f>
        <v>0</v>
      </c>
      <c r="Q198" s="180">
        <v>0</v>
      </c>
      <c r="R198" s="180">
        <f>Q198*H198</f>
        <v>0</v>
      </c>
      <c r="S198" s="180">
        <v>0</v>
      </c>
      <c r="T198" s="181">
        <f>S198*H198</f>
        <v>0</v>
      </c>
      <c r="U198" s="37"/>
      <c r="V198" s="37"/>
      <c r="W198" s="37"/>
      <c r="X198" s="37"/>
      <c r="Y198" s="37"/>
      <c r="Z198" s="37"/>
      <c r="AA198" s="37"/>
      <c r="AB198" s="37"/>
      <c r="AC198" s="37"/>
      <c r="AD198" s="37"/>
      <c r="AE198" s="37"/>
      <c r="AR198" s="182" t="s">
        <v>138</v>
      </c>
      <c r="AT198" s="182" t="s">
        <v>133</v>
      </c>
      <c r="AU198" s="182" t="s">
        <v>86</v>
      </c>
      <c r="AY198" s="18" t="s">
        <v>131</v>
      </c>
      <c r="BE198" s="183">
        <f>IF(N198="základní",J198,0)</f>
        <v>0</v>
      </c>
      <c r="BF198" s="183">
        <f>IF(N198="snížená",J198,0)</f>
        <v>0</v>
      </c>
      <c r="BG198" s="183">
        <f>IF(N198="zákl. přenesená",J198,0)</f>
        <v>0</v>
      </c>
      <c r="BH198" s="183">
        <f>IF(N198="sníž. přenesená",J198,0)</f>
        <v>0</v>
      </c>
      <c r="BI198" s="183">
        <f>IF(N198="nulová",J198,0)</f>
        <v>0</v>
      </c>
      <c r="BJ198" s="18" t="s">
        <v>84</v>
      </c>
      <c r="BK198" s="183">
        <f>ROUND(I198*H198,2)</f>
        <v>0</v>
      </c>
      <c r="BL198" s="18" t="s">
        <v>138</v>
      </c>
      <c r="BM198" s="182" t="s">
        <v>242</v>
      </c>
    </row>
    <row r="199" s="2" customFormat="1" ht="24.15" customHeight="1">
      <c r="A199" s="37"/>
      <c r="B199" s="170"/>
      <c r="C199" s="171" t="s">
        <v>243</v>
      </c>
      <c r="D199" s="171" t="s">
        <v>133</v>
      </c>
      <c r="E199" s="172" t="s">
        <v>244</v>
      </c>
      <c r="F199" s="173" t="s">
        <v>245</v>
      </c>
      <c r="G199" s="174" t="s">
        <v>136</v>
      </c>
      <c r="H199" s="175">
        <v>679.79999999999995</v>
      </c>
      <c r="I199" s="176"/>
      <c r="J199" s="177">
        <f>ROUND(I199*H199,2)</f>
        <v>0</v>
      </c>
      <c r="K199" s="173" t="s">
        <v>137</v>
      </c>
      <c r="L199" s="38"/>
      <c r="M199" s="178" t="s">
        <v>1</v>
      </c>
      <c r="N199" s="179" t="s">
        <v>41</v>
      </c>
      <c r="O199" s="76"/>
      <c r="P199" s="180">
        <f>O199*H199</f>
        <v>0</v>
      </c>
      <c r="Q199" s="180">
        <v>0.0025000000000000001</v>
      </c>
      <c r="R199" s="180">
        <f>Q199*H199</f>
        <v>1.6995</v>
      </c>
      <c r="S199" s="180">
        <v>0</v>
      </c>
      <c r="T199" s="181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82" t="s">
        <v>138</v>
      </c>
      <c r="AT199" s="182" t="s">
        <v>133</v>
      </c>
      <c r="AU199" s="182" t="s">
        <v>86</v>
      </c>
      <c r="AY199" s="18" t="s">
        <v>131</v>
      </c>
      <c r="BE199" s="183">
        <f>IF(N199="základní",J199,0)</f>
        <v>0</v>
      </c>
      <c r="BF199" s="183">
        <f>IF(N199="snížená",J199,0)</f>
        <v>0</v>
      </c>
      <c r="BG199" s="183">
        <f>IF(N199="zákl. přenesená",J199,0)</f>
        <v>0</v>
      </c>
      <c r="BH199" s="183">
        <f>IF(N199="sníž. přenesená",J199,0)</f>
        <v>0</v>
      </c>
      <c r="BI199" s="183">
        <f>IF(N199="nulová",J199,0)</f>
        <v>0</v>
      </c>
      <c r="BJ199" s="18" t="s">
        <v>84</v>
      </c>
      <c r="BK199" s="183">
        <f>ROUND(I199*H199,2)</f>
        <v>0</v>
      </c>
      <c r="BL199" s="18" t="s">
        <v>138</v>
      </c>
      <c r="BM199" s="182" t="s">
        <v>246</v>
      </c>
    </row>
    <row r="200" s="2" customFormat="1" ht="21.75" customHeight="1">
      <c r="A200" s="37"/>
      <c r="B200" s="170"/>
      <c r="C200" s="171" t="s">
        <v>247</v>
      </c>
      <c r="D200" s="171" t="s">
        <v>133</v>
      </c>
      <c r="E200" s="172" t="s">
        <v>248</v>
      </c>
      <c r="F200" s="173" t="s">
        <v>249</v>
      </c>
      <c r="G200" s="174" t="s">
        <v>212</v>
      </c>
      <c r="H200" s="175">
        <v>1</v>
      </c>
      <c r="I200" s="176"/>
      <c r="J200" s="177">
        <f>ROUND(I200*H200,2)</f>
        <v>0</v>
      </c>
      <c r="K200" s="173" t="s">
        <v>1</v>
      </c>
      <c r="L200" s="38"/>
      <c r="M200" s="178" t="s">
        <v>1</v>
      </c>
      <c r="N200" s="179" t="s">
        <v>41</v>
      </c>
      <c r="O200" s="76"/>
      <c r="P200" s="180">
        <f>O200*H200</f>
        <v>0</v>
      </c>
      <c r="Q200" s="180">
        <v>1.04922</v>
      </c>
      <c r="R200" s="180">
        <f>Q200*H200</f>
        <v>1.04922</v>
      </c>
      <c r="S200" s="180">
        <v>0</v>
      </c>
      <c r="T200" s="181">
        <f>S200*H200</f>
        <v>0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182" t="s">
        <v>138</v>
      </c>
      <c r="AT200" s="182" t="s">
        <v>133</v>
      </c>
      <c r="AU200" s="182" t="s">
        <v>86</v>
      </c>
      <c r="AY200" s="18" t="s">
        <v>131</v>
      </c>
      <c r="BE200" s="183">
        <f>IF(N200="základní",J200,0)</f>
        <v>0</v>
      </c>
      <c r="BF200" s="183">
        <f>IF(N200="snížená",J200,0)</f>
        <v>0</v>
      </c>
      <c r="BG200" s="183">
        <f>IF(N200="zákl. přenesená",J200,0)</f>
        <v>0</v>
      </c>
      <c r="BH200" s="183">
        <f>IF(N200="sníž. přenesená",J200,0)</f>
        <v>0</v>
      </c>
      <c r="BI200" s="183">
        <f>IF(N200="nulová",J200,0)</f>
        <v>0</v>
      </c>
      <c r="BJ200" s="18" t="s">
        <v>84</v>
      </c>
      <c r="BK200" s="183">
        <f>ROUND(I200*H200,2)</f>
        <v>0</v>
      </c>
      <c r="BL200" s="18" t="s">
        <v>138</v>
      </c>
      <c r="BM200" s="182" t="s">
        <v>250</v>
      </c>
    </row>
    <row r="201" s="14" customFormat="1">
      <c r="A201" s="14"/>
      <c r="B201" s="192"/>
      <c r="C201" s="14"/>
      <c r="D201" s="185" t="s">
        <v>140</v>
      </c>
      <c r="E201" s="193" t="s">
        <v>1</v>
      </c>
      <c r="F201" s="194" t="s">
        <v>251</v>
      </c>
      <c r="G201" s="14"/>
      <c r="H201" s="195">
        <v>1</v>
      </c>
      <c r="I201" s="196"/>
      <c r="J201" s="14"/>
      <c r="K201" s="14"/>
      <c r="L201" s="192"/>
      <c r="M201" s="197"/>
      <c r="N201" s="198"/>
      <c r="O201" s="198"/>
      <c r="P201" s="198"/>
      <c r="Q201" s="198"/>
      <c r="R201" s="198"/>
      <c r="S201" s="198"/>
      <c r="T201" s="199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193" t="s">
        <v>140</v>
      </c>
      <c r="AU201" s="193" t="s">
        <v>86</v>
      </c>
      <c r="AV201" s="14" t="s">
        <v>86</v>
      </c>
      <c r="AW201" s="14" t="s">
        <v>32</v>
      </c>
      <c r="AX201" s="14" t="s">
        <v>84</v>
      </c>
      <c r="AY201" s="193" t="s">
        <v>131</v>
      </c>
    </row>
    <row r="202" s="2" customFormat="1" ht="33" customHeight="1">
      <c r="A202" s="37"/>
      <c r="B202" s="170"/>
      <c r="C202" s="171" t="s">
        <v>252</v>
      </c>
      <c r="D202" s="171" t="s">
        <v>133</v>
      </c>
      <c r="E202" s="172" t="s">
        <v>253</v>
      </c>
      <c r="F202" s="173" t="s">
        <v>254</v>
      </c>
      <c r="G202" s="174" t="s">
        <v>147</v>
      </c>
      <c r="H202" s="175">
        <v>15.15</v>
      </c>
      <c r="I202" s="176"/>
      <c r="J202" s="177">
        <f>ROUND(I202*H202,2)</f>
        <v>0</v>
      </c>
      <c r="K202" s="173" t="s">
        <v>137</v>
      </c>
      <c r="L202" s="38"/>
      <c r="M202" s="178" t="s">
        <v>1</v>
      </c>
      <c r="N202" s="179" t="s">
        <v>41</v>
      </c>
      <c r="O202" s="76"/>
      <c r="P202" s="180">
        <f>O202*H202</f>
        <v>0</v>
      </c>
      <c r="Q202" s="180">
        <v>2.45329</v>
      </c>
      <c r="R202" s="180">
        <f>Q202*H202</f>
        <v>37.167343500000001</v>
      </c>
      <c r="S202" s="180">
        <v>0</v>
      </c>
      <c r="T202" s="181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82" t="s">
        <v>138</v>
      </c>
      <c r="AT202" s="182" t="s">
        <v>133</v>
      </c>
      <c r="AU202" s="182" t="s">
        <v>86</v>
      </c>
      <c r="AY202" s="18" t="s">
        <v>131</v>
      </c>
      <c r="BE202" s="183">
        <f>IF(N202="základní",J202,0)</f>
        <v>0</v>
      </c>
      <c r="BF202" s="183">
        <f>IF(N202="snížená",J202,0)</f>
        <v>0</v>
      </c>
      <c r="BG202" s="183">
        <f>IF(N202="zákl. přenesená",J202,0)</f>
        <v>0</v>
      </c>
      <c r="BH202" s="183">
        <f>IF(N202="sníž. přenesená",J202,0)</f>
        <v>0</v>
      </c>
      <c r="BI202" s="183">
        <f>IF(N202="nulová",J202,0)</f>
        <v>0</v>
      </c>
      <c r="BJ202" s="18" t="s">
        <v>84</v>
      </c>
      <c r="BK202" s="183">
        <f>ROUND(I202*H202,2)</f>
        <v>0</v>
      </c>
      <c r="BL202" s="18" t="s">
        <v>138</v>
      </c>
      <c r="BM202" s="182" t="s">
        <v>255</v>
      </c>
    </row>
    <row r="203" s="13" customFormat="1">
      <c r="A203" s="13"/>
      <c r="B203" s="184"/>
      <c r="C203" s="13"/>
      <c r="D203" s="185" t="s">
        <v>140</v>
      </c>
      <c r="E203" s="186" t="s">
        <v>1</v>
      </c>
      <c r="F203" s="187" t="s">
        <v>256</v>
      </c>
      <c r="G203" s="13"/>
      <c r="H203" s="186" t="s">
        <v>1</v>
      </c>
      <c r="I203" s="188"/>
      <c r="J203" s="13"/>
      <c r="K203" s="13"/>
      <c r="L203" s="184"/>
      <c r="M203" s="189"/>
      <c r="N203" s="190"/>
      <c r="O203" s="190"/>
      <c r="P203" s="190"/>
      <c r="Q203" s="190"/>
      <c r="R203" s="190"/>
      <c r="S203" s="190"/>
      <c r="T203" s="191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186" t="s">
        <v>140</v>
      </c>
      <c r="AU203" s="186" t="s">
        <v>86</v>
      </c>
      <c r="AV203" s="13" t="s">
        <v>84</v>
      </c>
      <c r="AW203" s="13" t="s">
        <v>32</v>
      </c>
      <c r="AX203" s="13" t="s">
        <v>76</v>
      </c>
      <c r="AY203" s="186" t="s">
        <v>131</v>
      </c>
    </row>
    <row r="204" s="14" customFormat="1">
      <c r="A204" s="14"/>
      <c r="B204" s="192"/>
      <c r="C204" s="14"/>
      <c r="D204" s="185" t="s">
        <v>140</v>
      </c>
      <c r="E204" s="193" t="s">
        <v>1</v>
      </c>
      <c r="F204" s="194" t="s">
        <v>257</v>
      </c>
      <c r="G204" s="14"/>
      <c r="H204" s="195">
        <v>1.3500000000000001</v>
      </c>
      <c r="I204" s="196"/>
      <c r="J204" s="14"/>
      <c r="K204" s="14"/>
      <c r="L204" s="192"/>
      <c r="M204" s="197"/>
      <c r="N204" s="198"/>
      <c r="O204" s="198"/>
      <c r="P204" s="198"/>
      <c r="Q204" s="198"/>
      <c r="R204" s="198"/>
      <c r="S204" s="198"/>
      <c r="T204" s="199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193" t="s">
        <v>140</v>
      </c>
      <c r="AU204" s="193" t="s">
        <v>86</v>
      </c>
      <c r="AV204" s="14" t="s">
        <v>86</v>
      </c>
      <c r="AW204" s="14" t="s">
        <v>32</v>
      </c>
      <c r="AX204" s="14" t="s">
        <v>76</v>
      </c>
      <c r="AY204" s="193" t="s">
        <v>131</v>
      </c>
    </row>
    <row r="205" s="13" customFormat="1">
      <c r="A205" s="13"/>
      <c r="B205" s="184"/>
      <c r="C205" s="13"/>
      <c r="D205" s="185" t="s">
        <v>140</v>
      </c>
      <c r="E205" s="186" t="s">
        <v>1</v>
      </c>
      <c r="F205" s="187" t="s">
        <v>258</v>
      </c>
      <c r="G205" s="13"/>
      <c r="H205" s="186" t="s">
        <v>1</v>
      </c>
      <c r="I205" s="188"/>
      <c r="J205" s="13"/>
      <c r="K205" s="13"/>
      <c r="L205" s="184"/>
      <c r="M205" s="189"/>
      <c r="N205" s="190"/>
      <c r="O205" s="190"/>
      <c r="P205" s="190"/>
      <c r="Q205" s="190"/>
      <c r="R205" s="190"/>
      <c r="S205" s="190"/>
      <c r="T205" s="191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186" t="s">
        <v>140</v>
      </c>
      <c r="AU205" s="186" t="s">
        <v>86</v>
      </c>
      <c r="AV205" s="13" t="s">
        <v>84</v>
      </c>
      <c r="AW205" s="13" t="s">
        <v>32</v>
      </c>
      <c r="AX205" s="13" t="s">
        <v>76</v>
      </c>
      <c r="AY205" s="186" t="s">
        <v>131</v>
      </c>
    </row>
    <row r="206" s="14" customFormat="1">
      <c r="A206" s="14"/>
      <c r="B206" s="192"/>
      <c r="C206" s="14"/>
      <c r="D206" s="185" t="s">
        <v>140</v>
      </c>
      <c r="E206" s="193" t="s">
        <v>1</v>
      </c>
      <c r="F206" s="194" t="s">
        <v>259</v>
      </c>
      <c r="G206" s="14"/>
      <c r="H206" s="195">
        <v>1.3799999999999999</v>
      </c>
      <c r="I206" s="196"/>
      <c r="J206" s="14"/>
      <c r="K206" s="14"/>
      <c r="L206" s="192"/>
      <c r="M206" s="197"/>
      <c r="N206" s="198"/>
      <c r="O206" s="198"/>
      <c r="P206" s="198"/>
      <c r="Q206" s="198"/>
      <c r="R206" s="198"/>
      <c r="S206" s="198"/>
      <c r="T206" s="199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193" t="s">
        <v>140</v>
      </c>
      <c r="AU206" s="193" t="s">
        <v>86</v>
      </c>
      <c r="AV206" s="14" t="s">
        <v>86</v>
      </c>
      <c r="AW206" s="14" t="s">
        <v>32</v>
      </c>
      <c r="AX206" s="14" t="s">
        <v>76</v>
      </c>
      <c r="AY206" s="193" t="s">
        <v>131</v>
      </c>
    </row>
    <row r="207" s="13" customFormat="1">
      <c r="A207" s="13"/>
      <c r="B207" s="184"/>
      <c r="C207" s="13"/>
      <c r="D207" s="185" t="s">
        <v>140</v>
      </c>
      <c r="E207" s="186" t="s">
        <v>1</v>
      </c>
      <c r="F207" s="187" t="s">
        <v>260</v>
      </c>
      <c r="G207" s="13"/>
      <c r="H207" s="186" t="s">
        <v>1</v>
      </c>
      <c r="I207" s="188"/>
      <c r="J207" s="13"/>
      <c r="K207" s="13"/>
      <c r="L207" s="184"/>
      <c r="M207" s="189"/>
      <c r="N207" s="190"/>
      <c r="O207" s="190"/>
      <c r="P207" s="190"/>
      <c r="Q207" s="190"/>
      <c r="R207" s="190"/>
      <c r="S207" s="190"/>
      <c r="T207" s="191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186" t="s">
        <v>140</v>
      </c>
      <c r="AU207" s="186" t="s">
        <v>86</v>
      </c>
      <c r="AV207" s="13" t="s">
        <v>84</v>
      </c>
      <c r="AW207" s="13" t="s">
        <v>32</v>
      </c>
      <c r="AX207" s="13" t="s">
        <v>76</v>
      </c>
      <c r="AY207" s="186" t="s">
        <v>131</v>
      </c>
    </row>
    <row r="208" s="14" customFormat="1">
      <c r="A208" s="14"/>
      <c r="B208" s="192"/>
      <c r="C208" s="14"/>
      <c r="D208" s="185" t="s">
        <v>140</v>
      </c>
      <c r="E208" s="193" t="s">
        <v>1</v>
      </c>
      <c r="F208" s="194" t="s">
        <v>261</v>
      </c>
      <c r="G208" s="14"/>
      <c r="H208" s="195">
        <v>13.800000000000001</v>
      </c>
      <c r="I208" s="196"/>
      <c r="J208" s="14"/>
      <c r="K208" s="14"/>
      <c r="L208" s="192"/>
      <c r="M208" s="197"/>
      <c r="N208" s="198"/>
      <c r="O208" s="198"/>
      <c r="P208" s="198"/>
      <c r="Q208" s="198"/>
      <c r="R208" s="198"/>
      <c r="S208" s="198"/>
      <c r="T208" s="199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193" t="s">
        <v>140</v>
      </c>
      <c r="AU208" s="193" t="s">
        <v>86</v>
      </c>
      <c r="AV208" s="14" t="s">
        <v>86</v>
      </c>
      <c r="AW208" s="14" t="s">
        <v>32</v>
      </c>
      <c r="AX208" s="14" t="s">
        <v>76</v>
      </c>
      <c r="AY208" s="193" t="s">
        <v>131</v>
      </c>
    </row>
    <row r="209" s="14" customFormat="1">
      <c r="A209" s="14"/>
      <c r="B209" s="192"/>
      <c r="C209" s="14"/>
      <c r="D209" s="185" t="s">
        <v>140</v>
      </c>
      <c r="E209" s="193" t="s">
        <v>1</v>
      </c>
      <c r="F209" s="194" t="s">
        <v>262</v>
      </c>
      <c r="G209" s="14"/>
      <c r="H209" s="195">
        <v>-1.3799999999999999</v>
      </c>
      <c r="I209" s="196"/>
      <c r="J209" s="14"/>
      <c r="K209" s="14"/>
      <c r="L209" s="192"/>
      <c r="M209" s="197"/>
      <c r="N209" s="198"/>
      <c r="O209" s="198"/>
      <c r="P209" s="198"/>
      <c r="Q209" s="198"/>
      <c r="R209" s="198"/>
      <c r="S209" s="198"/>
      <c r="T209" s="199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193" t="s">
        <v>140</v>
      </c>
      <c r="AU209" s="193" t="s">
        <v>86</v>
      </c>
      <c r="AV209" s="14" t="s">
        <v>86</v>
      </c>
      <c r="AW209" s="14" t="s">
        <v>32</v>
      </c>
      <c r="AX209" s="14" t="s">
        <v>76</v>
      </c>
      <c r="AY209" s="193" t="s">
        <v>131</v>
      </c>
    </row>
    <row r="210" s="15" customFormat="1">
      <c r="A210" s="15"/>
      <c r="B210" s="200"/>
      <c r="C210" s="15"/>
      <c r="D210" s="185" t="s">
        <v>140</v>
      </c>
      <c r="E210" s="201" t="s">
        <v>1</v>
      </c>
      <c r="F210" s="202" t="s">
        <v>144</v>
      </c>
      <c r="G210" s="15"/>
      <c r="H210" s="203">
        <v>15.150000000000002</v>
      </c>
      <c r="I210" s="204"/>
      <c r="J210" s="15"/>
      <c r="K210" s="15"/>
      <c r="L210" s="200"/>
      <c r="M210" s="205"/>
      <c r="N210" s="206"/>
      <c r="O210" s="206"/>
      <c r="P210" s="206"/>
      <c r="Q210" s="206"/>
      <c r="R210" s="206"/>
      <c r="S210" s="206"/>
      <c r="T210" s="207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  <c r="AE210" s="15"/>
      <c r="AT210" s="201" t="s">
        <v>140</v>
      </c>
      <c r="AU210" s="201" t="s">
        <v>86</v>
      </c>
      <c r="AV210" s="15" t="s">
        <v>138</v>
      </c>
      <c r="AW210" s="15" t="s">
        <v>32</v>
      </c>
      <c r="AX210" s="15" t="s">
        <v>84</v>
      </c>
      <c r="AY210" s="201" t="s">
        <v>131</v>
      </c>
    </row>
    <row r="211" s="2" customFormat="1" ht="24.15" customHeight="1">
      <c r="A211" s="37"/>
      <c r="B211" s="170"/>
      <c r="C211" s="171" t="s">
        <v>7</v>
      </c>
      <c r="D211" s="171" t="s">
        <v>133</v>
      </c>
      <c r="E211" s="172" t="s">
        <v>263</v>
      </c>
      <c r="F211" s="173" t="s">
        <v>264</v>
      </c>
      <c r="G211" s="174" t="s">
        <v>136</v>
      </c>
      <c r="H211" s="175">
        <v>41</v>
      </c>
      <c r="I211" s="176"/>
      <c r="J211" s="177">
        <f>ROUND(I211*H211,2)</f>
        <v>0</v>
      </c>
      <c r="K211" s="173" t="s">
        <v>137</v>
      </c>
      <c r="L211" s="38"/>
      <c r="M211" s="178" t="s">
        <v>1</v>
      </c>
      <c r="N211" s="179" t="s">
        <v>41</v>
      </c>
      <c r="O211" s="76"/>
      <c r="P211" s="180">
        <f>O211*H211</f>
        <v>0</v>
      </c>
      <c r="Q211" s="180">
        <v>0.0024199999999999998</v>
      </c>
      <c r="R211" s="180">
        <f>Q211*H211</f>
        <v>0.099219999999999989</v>
      </c>
      <c r="S211" s="180">
        <v>0</v>
      </c>
      <c r="T211" s="181">
        <f>S211*H211</f>
        <v>0</v>
      </c>
      <c r="U211" s="37"/>
      <c r="V211" s="37"/>
      <c r="W211" s="37"/>
      <c r="X211" s="37"/>
      <c r="Y211" s="37"/>
      <c r="Z211" s="37"/>
      <c r="AA211" s="37"/>
      <c r="AB211" s="37"/>
      <c r="AC211" s="37"/>
      <c r="AD211" s="37"/>
      <c r="AE211" s="37"/>
      <c r="AR211" s="182" t="s">
        <v>138</v>
      </c>
      <c r="AT211" s="182" t="s">
        <v>133</v>
      </c>
      <c r="AU211" s="182" t="s">
        <v>86</v>
      </c>
      <c r="AY211" s="18" t="s">
        <v>131</v>
      </c>
      <c r="BE211" s="183">
        <f>IF(N211="základní",J211,0)</f>
        <v>0</v>
      </c>
      <c r="BF211" s="183">
        <f>IF(N211="snížená",J211,0)</f>
        <v>0</v>
      </c>
      <c r="BG211" s="183">
        <f>IF(N211="zákl. přenesená",J211,0)</f>
        <v>0</v>
      </c>
      <c r="BH211" s="183">
        <f>IF(N211="sníž. přenesená",J211,0)</f>
        <v>0</v>
      </c>
      <c r="BI211" s="183">
        <f>IF(N211="nulová",J211,0)</f>
        <v>0</v>
      </c>
      <c r="BJ211" s="18" t="s">
        <v>84</v>
      </c>
      <c r="BK211" s="183">
        <f>ROUND(I211*H211,2)</f>
        <v>0</v>
      </c>
      <c r="BL211" s="18" t="s">
        <v>138</v>
      </c>
      <c r="BM211" s="182" t="s">
        <v>265</v>
      </c>
    </row>
    <row r="212" s="13" customFormat="1">
      <c r="A212" s="13"/>
      <c r="B212" s="184"/>
      <c r="C212" s="13"/>
      <c r="D212" s="185" t="s">
        <v>140</v>
      </c>
      <c r="E212" s="186" t="s">
        <v>1</v>
      </c>
      <c r="F212" s="187" t="s">
        <v>256</v>
      </c>
      <c r="G212" s="13"/>
      <c r="H212" s="186" t="s">
        <v>1</v>
      </c>
      <c r="I212" s="188"/>
      <c r="J212" s="13"/>
      <c r="K212" s="13"/>
      <c r="L212" s="184"/>
      <c r="M212" s="189"/>
      <c r="N212" s="190"/>
      <c r="O212" s="190"/>
      <c r="P212" s="190"/>
      <c r="Q212" s="190"/>
      <c r="R212" s="190"/>
      <c r="S212" s="190"/>
      <c r="T212" s="191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186" t="s">
        <v>140</v>
      </c>
      <c r="AU212" s="186" t="s">
        <v>86</v>
      </c>
      <c r="AV212" s="13" t="s">
        <v>84</v>
      </c>
      <c r="AW212" s="13" t="s">
        <v>32</v>
      </c>
      <c r="AX212" s="13" t="s">
        <v>76</v>
      </c>
      <c r="AY212" s="186" t="s">
        <v>131</v>
      </c>
    </row>
    <row r="213" s="14" customFormat="1">
      <c r="A213" s="14"/>
      <c r="B213" s="192"/>
      <c r="C213" s="14"/>
      <c r="D213" s="185" t="s">
        <v>140</v>
      </c>
      <c r="E213" s="193" t="s">
        <v>1</v>
      </c>
      <c r="F213" s="194" t="s">
        <v>266</v>
      </c>
      <c r="G213" s="14"/>
      <c r="H213" s="195">
        <v>18</v>
      </c>
      <c r="I213" s="196"/>
      <c r="J213" s="14"/>
      <c r="K213" s="14"/>
      <c r="L213" s="192"/>
      <c r="M213" s="197"/>
      <c r="N213" s="198"/>
      <c r="O213" s="198"/>
      <c r="P213" s="198"/>
      <c r="Q213" s="198"/>
      <c r="R213" s="198"/>
      <c r="S213" s="198"/>
      <c r="T213" s="199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193" t="s">
        <v>140</v>
      </c>
      <c r="AU213" s="193" t="s">
        <v>86</v>
      </c>
      <c r="AV213" s="14" t="s">
        <v>86</v>
      </c>
      <c r="AW213" s="14" t="s">
        <v>32</v>
      </c>
      <c r="AX213" s="14" t="s">
        <v>76</v>
      </c>
      <c r="AY213" s="193" t="s">
        <v>131</v>
      </c>
    </row>
    <row r="214" s="13" customFormat="1">
      <c r="A214" s="13"/>
      <c r="B214" s="184"/>
      <c r="C214" s="13"/>
      <c r="D214" s="185" t="s">
        <v>140</v>
      </c>
      <c r="E214" s="186" t="s">
        <v>1</v>
      </c>
      <c r="F214" s="187" t="s">
        <v>258</v>
      </c>
      <c r="G214" s="13"/>
      <c r="H214" s="186" t="s">
        <v>1</v>
      </c>
      <c r="I214" s="188"/>
      <c r="J214" s="13"/>
      <c r="K214" s="13"/>
      <c r="L214" s="184"/>
      <c r="M214" s="189"/>
      <c r="N214" s="190"/>
      <c r="O214" s="190"/>
      <c r="P214" s="190"/>
      <c r="Q214" s="190"/>
      <c r="R214" s="190"/>
      <c r="S214" s="190"/>
      <c r="T214" s="191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186" t="s">
        <v>140</v>
      </c>
      <c r="AU214" s="186" t="s">
        <v>86</v>
      </c>
      <c r="AV214" s="13" t="s">
        <v>84</v>
      </c>
      <c r="AW214" s="13" t="s">
        <v>32</v>
      </c>
      <c r="AX214" s="13" t="s">
        <v>76</v>
      </c>
      <c r="AY214" s="186" t="s">
        <v>131</v>
      </c>
    </row>
    <row r="215" s="14" customFormat="1">
      <c r="A215" s="14"/>
      <c r="B215" s="192"/>
      <c r="C215" s="14"/>
      <c r="D215" s="185" t="s">
        <v>140</v>
      </c>
      <c r="E215" s="193" t="s">
        <v>1</v>
      </c>
      <c r="F215" s="194" t="s">
        <v>267</v>
      </c>
      <c r="G215" s="14"/>
      <c r="H215" s="195">
        <v>23</v>
      </c>
      <c r="I215" s="196"/>
      <c r="J215" s="14"/>
      <c r="K215" s="14"/>
      <c r="L215" s="192"/>
      <c r="M215" s="197"/>
      <c r="N215" s="198"/>
      <c r="O215" s="198"/>
      <c r="P215" s="198"/>
      <c r="Q215" s="198"/>
      <c r="R215" s="198"/>
      <c r="S215" s="198"/>
      <c r="T215" s="199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193" t="s">
        <v>140</v>
      </c>
      <c r="AU215" s="193" t="s">
        <v>86</v>
      </c>
      <c r="AV215" s="14" t="s">
        <v>86</v>
      </c>
      <c r="AW215" s="14" t="s">
        <v>32</v>
      </c>
      <c r="AX215" s="14" t="s">
        <v>76</v>
      </c>
      <c r="AY215" s="193" t="s">
        <v>131</v>
      </c>
    </row>
    <row r="216" s="15" customFormat="1">
      <c r="A216" s="15"/>
      <c r="B216" s="200"/>
      <c r="C216" s="15"/>
      <c r="D216" s="185" t="s">
        <v>140</v>
      </c>
      <c r="E216" s="201" t="s">
        <v>1</v>
      </c>
      <c r="F216" s="202" t="s">
        <v>144</v>
      </c>
      <c r="G216" s="15"/>
      <c r="H216" s="203">
        <v>41</v>
      </c>
      <c r="I216" s="204"/>
      <c r="J216" s="15"/>
      <c r="K216" s="15"/>
      <c r="L216" s="200"/>
      <c r="M216" s="205"/>
      <c r="N216" s="206"/>
      <c r="O216" s="206"/>
      <c r="P216" s="206"/>
      <c r="Q216" s="206"/>
      <c r="R216" s="206"/>
      <c r="S216" s="206"/>
      <c r="T216" s="207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01" t="s">
        <v>140</v>
      </c>
      <c r="AU216" s="201" t="s">
        <v>86</v>
      </c>
      <c r="AV216" s="15" t="s">
        <v>138</v>
      </c>
      <c r="AW216" s="15" t="s">
        <v>32</v>
      </c>
      <c r="AX216" s="15" t="s">
        <v>84</v>
      </c>
      <c r="AY216" s="201" t="s">
        <v>131</v>
      </c>
    </row>
    <row r="217" s="2" customFormat="1" ht="24.15" customHeight="1">
      <c r="A217" s="37"/>
      <c r="B217" s="170"/>
      <c r="C217" s="171" t="s">
        <v>268</v>
      </c>
      <c r="D217" s="171" t="s">
        <v>133</v>
      </c>
      <c r="E217" s="172" t="s">
        <v>269</v>
      </c>
      <c r="F217" s="173" t="s">
        <v>270</v>
      </c>
      <c r="G217" s="174" t="s">
        <v>136</v>
      </c>
      <c r="H217" s="175">
        <v>41</v>
      </c>
      <c r="I217" s="176"/>
      <c r="J217" s="177">
        <f>ROUND(I217*H217,2)</f>
        <v>0</v>
      </c>
      <c r="K217" s="173" t="s">
        <v>137</v>
      </c>
      <c r="L217" s="38"/>
      <c r="M217" s="178" t="s">
        <v>1</v>
      </c>
      <c r="N217" s="179" t="s">
        <v>41</v>
      </c>
      <c r="O217" s="76"/>
      <c r="P217" s="180">
        <f>O217*H217</f>
        <v>0</v>
      </c>
      <c r="Q217" s="180">
        <v>0</v>
      </c>
      <c r="R217" s="180">
        <f>Q217*H217</f>
        <v>0</v>
      </c>
      <c r="S217" s="180">
        <v>0</v>
      </c>
      <c r="T217" s="181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182" t="s">
        <v>138</v>
      </c>
      <c r="AT217" s="182" t="s">
        <v>133</v>
      </c>
      <c r="AU217" s="182" t="s">
        <v>86</v>
      </c>
      <c r="AY217" s="18" t="s">
        <v>131</v>
      </c>
      <c r="BE217" s="183">
        <f>IF(N217="základní",J217,0)</f>
        <v>0</v>
      </c>
      <c r="BF217" s="183">
        <f>IF(N217="snížená",J217,0)</f>
        <v>0</v>
      </c>
      <c r="BG217" s="183">
        <f>IF(N217="zákl. přenesená",J217,0)</f>
        <v>0</v>
      </c>
      <c r="BH217" s="183">
        <f>IF(N217="sníž. přenesená",J217,0)</f>
        <v>0</v>
      </c>
      <c r="BI217" s="183">
        <f>IF(N217="nulová",J217,0)</f>
        <v>0</v>
      </c>
      <c r="BJ217" s="18" t="s">
        <v>84</v>
      </c>
      <c r="BK217" s="183">
        <f>ROUND(I217*H217,2)</f>
        <v>0</v>
      </c>
      <c r="BL217" s="18" t="s">
        <v>138</v>
      </c>
      <c r="BM217" s="182" t="s">
        <v>271</v>
      </c>
    </row>
    <row r="218" s="2" customFormat="1" ht="24.15" customHeight="1">
      <c r="A218" s="37"/>
      <c r="B218" s="170"/>
      <c r="C218" s="171" t="s">
        <v>272</v>
      </c>
      <c r="D218" s="171" t="s">
        <v>133</v>
      </c>
      <c r="E218" s="172" t="s">
        <v>273</v>
      </c>
      <c r="F218" s="173" t="s">
        <v>274</v>
      </c>
      <c r="G218" s="174" t="s">
        <v>136</v>
      </c>
      <c r="H218" s="175">
        <v>78.200000000000003</v>
      </c>
      <c r="I218" s="176"/>
      <c r="J218" s="177">
        <f>ROUND(I218*H218,2)</f>
        <v>0</v>
      </c>
      <c r="K218" s="173" t="s">
        <v>137</v>
      </c>
      <c r="L218" s="38"/>
      <c r="M218" s="178" t="s">
        <v>1</v>
      </c>
      <c r="N218" s="179" t="s">
        <v>41</v>
      </c>
      <c r="O218" s="76"/>
      <c r="P218" s="180">
        <f>O218*H218</f>
        <v>0</v>
      </c>
      <c r="Q218" s="180">
        <v>0.0021299999999999999</v>
      </c>
      <c r="R218" s="180">
        <f>Q218*H218</f>
        <v>0.16656599999999999</v>
      </c>
      <c r="S218" s="180">
        <v>0</v>
      </c>
      <c r="T218" s="181">
        <f>S218*H218</f>
        <v>0</v>
      </c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R218" s="182" t="s">
        <v>138</v>
      </c>
      <c r="AT218" s="182" t="s">
        <v>133</v>
      </c>
      <c r="AU218" s="182" t="s">
        <v>86</v>
      </c>
      <c r="AY218" s="18" t="s">
        <v>131</v>
      </c>
      <c r="BE218" s="183">
        <f>IF(N218="základní",J218,0)</f>
        <v>0</v>
      </c>
      <c r="BF218" s="183">
        <f>IF(N218="snížená",J218,0)</f>
        <v>0</v>
      </c>
      <c r="BG218" s="183">
        <f>IF(N218="zákl. přenesená",J218,0)</f>
        <v>0</v>
      </c>
      <c r="BH218" s="183">
        <f>IF(N218="sníž. přenesená",J218,0)</f>
        <v>0</v>
      </c>
      <c r="BI218" s="183">
        <f>IF(N218="nulová",J218,0)</f>
        <v>0</v>
      </c>
      <c r="BJ218" s="18" t="s">
        <v>84</v>
      </c>
      <c r="BK218" s="183">
        <f>ROUND(I218*H218,2)</f>
        <v>0</v>
      </c>
      <c r="BL218" s="18" t="s">
        <v>138</v>
      </c>
      <c r="BM218" s="182" t="s">
        <v>275</v>
      </c>
    </row>
    <row r="219" s="13" customFormat="1">
      <c r="A219" s="13"/>
      <c r="B219" s="184"/>
      <c r="C219" s="13"/>
      <c r="D219" s="185" t="s">
        <v>140</v>
      </c>
      <c r="E219" s="186" t="s">
        <v>1</v>
      </c>
      <c r="F219" s="187" t="s">
        <v>260</v>
      </c>
      <c r="G219" s="13"/>
      <c r="H219" s="186" t="s">
        <v>1</v>
      </c>
      <c r="I219" s="188"/>
      <c r="J219" s="13"/>
      <c r="K219" s="13"/>
      <c r="L219" s="184"/>
      <c r="M219" s="189"/>
      <c r="N219" s="190"/>
      <c r="O219" s="190"/>
      <c r="P219" s="190"/>
      <c r="Q219" s="190"/>
      <c r="R219" s="190"/>
      <c r="S219" s="190"/>
      <c r="T219" s="191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186" t="s">
        <v>140</v>
      </c>
      <c r="AU219" s="186" t="s">
        <v>86</v>
      </c>
      <c r="AV219" s="13" t="s">
        <v>84</v>
      </c>
      <c r="AW219" s="13" t="s">
        <v>32</v>
      </c>
      <c r="AX219" s="13" t="s">
        <v>76</v>
      </c>
      <c r="AY219" s="186" t="s">
        <v>131</v>
      </c>
    </row>
    <row r="220" s="14" customFormat="1">
      <c r="A220" s="14"/>
      <c r="B220" s="192"/>
      <c r="C220" s="14"/>
      <c r="D220" s="185" t="s">
        <v>140</v>
      </c>
      <c r="E220" s="193" t="s">
        <v>1</v>
      </c>
      <c r="F220" s="194" t="s">
        <v>276</v>
      </c>
      <c r="G220" s="14"/>
      <c r="H220" s="195">
        <v>78.200000000000003</v>
      </c>
      <c r="I220" s="196"/>
      <c r="J220" s="14"/>
      <c r="K220" s="14"/>
      <c r="L220" s="192"/>
      <c r="M220" s="197"/>
      <c r="N220" s="198"/>
      <c r="O220" s="198"/>
      <c r="P220" s="198"/>
      <c r="Q220" s="198"/>
      <c r="R220" s="198"/>
      <c r="S220" s="198"/>
      <c r="T220" s="199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193" t="s">
        <v>140</v>
      </c>
      <c r="AU220" s="193" t="s">
        <v>86</v>
      </c>
      <c r="AV220" s="14" t="s">
        <v>86</v>
      </c>
      <c r="AW220" s="14" t="s">
        <v>32</v>
      </c>
      <c r="AX220" s="14" t="s">
        <v>76</v>
      </c>
      <c r="AY220" s="193" t="s">
        <v>131</v>
      </c>
    </row>
    <row r="221" s="15" customFormat="1">
      <c r="A221" s="15"/>
      <c r="B221" s="200"/>
      <c r="C221" s="15"/>
      <c r="D221" s="185" t="s">
        <v>140</v>
      </c>
      <c r="E221" s="201" t="s">
        <v>1</v>
      </c>
      <c r="F221" s="202" t="s">
        <v>144</v>
      </c>
      <c r="G221" s="15"/>
      <c r="H221" s="203">
        <v>78.200000000000003</v>
      </c>
      <c r="I221" s="204"/>
      <c r="J221" s="15"/>
      <c r="K221" s="15"/>
      <c r="L221" s="200"/>
      <c r="M221" s="205"/>
      <c r="N221" s="206"/>
      <c r="O221" s="206"/>
      <c r="P221" s="206"/>
      <c r="Q221" s="206"/>
      <c r="R221" s="206"/>
      <c r="S221" s="206"/>
      <c r="T221" s="207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01" t="s">
        <v>140</v>
      </c>
      <c r="AU221" s="201" t="s">
        <v>86</v>
      </c>
      <c r="AV221" s="15" t="s">
        <v>138</v>
      </c>
      <c r="AW221" s="15" t="s">
        <v>32</v>
      </c>
      <c r="AX221" s="15" t="s">
        <v>84</v>
      </c>
      <c r="AY221" s="201" t="s">
        <v>131</v>
      </c>
    </row>
    <row r="222" s="2" customFormat="1" ht="24.15" customHeight="1">
      <c r="A222" s="37"/>
      <c r="B222" s="170"/>
      <c r="C222" s="171" t="s">
        <v>277</v>
      </c>
      <c r="D222" s="171" t="s">
        <v>133</v>
      </c>
      <c r="E222" s="172" t="s">
        <v>278</v>
      </c>
      <c r="F222" s="173" t="s">
        <v>279</v>
      </c>
      <c r="G222" s="174" t="s">
        <v>136</v>
      </c>
      <c r="H222" s="175">
        <v>78.200000000000003</v>
      </c>
      <c r="I222" s="176"/>
      <c r="J222" s="177">
        <f>ROUND(I222*H222,2)</f>
        <v>0</v>
      </c>
      <c r="K222" s="173" t="s">
        <v>137</v>
      </c>
      <c r="L222" s="38"/>
      <c r="M222" s="178" t="s">
        <v>1</v>
      </c>
      <c r="N222" s="179" t="s">
        <v>41</v>
      </c>
      <c r="O222" s="76"/>
      <c r="P222" s="180">
        <f>O222*H222</f>
        <v>0</v>
      </c>
      <c r="Q222" s="180">
        <v>0</v>
      </c>
      <c r="R222" s="180">
        <f>Q222*H222</f>
        <v>0</v>
      </c>
      <c r="S222" s="180">
        <v>0</v>
      </c>
      <c r="T222" s="181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182" t="s">
        <v>138</v>
      </c>
      <c r="AT222" s="182" t="s">
        <v>133</v>
      </c>
      <c r="AU222" s="182" t="s">
        <v>86</v>
      </c>
      <c r="AY222" s="18" t="s">
        <v>131</v>
      </c>
      <c r="BE222" s="183">
        <f>IF(N222="základní",J222,0)</f>
        <v>0</v>
      </c>
      <c r="BF222" s="183">
        <f>IF(N222="snížená",J222,0)</f>
        <v>0</v>
      </c>
      <c r="BG222" s="183">
        <f>IF(N222="zákl. přenesená",J222,0)</f>
        <v>0</v>
      </c>
      <c r="BH222" s="183">
        <f>IF(N222="sníž. přenesená",J222,0)</f>
        <v>0</v>
      </c>
      <c r="BI222" s="183">
        <f>IF(N222="nulová",J222,0)</f>
        <v>0</v>
      </c>
      <c r="BJ222" s="18" t="s">
        <v>84</v>
      </c>
      <c r="BK222" s="183">
        <f>ROUND(I222*H222,2)</f>
        <v>0</v>
      </c>
      <c r="BL222" s="18" t="s">
        <v>138</v>
      </c>
      <c r="BM222" s="182" t="s">
        <v>280</v>
      </c>
    </row>
    <row r="223" s="2" customFormat="1" ht="24.15" customHeight="1">
      <c r="A223" s="37"/>
      <c r="B223" s="170"/>
      <c r="C223" s="171" t="s">
        <v>281</v>
      </c>
      <c r="D223" s="171" t="s">
        <v>133</v>
      </c>
      <c r="E223" s="172" t="s">
        <v>282</v>
      </c>
      <c r="F223" s="173" t="s">
        <v>283</v>
      </c>
      <c r="G223" s="174" t="s">
        <v>136</v>
      </c>
      <c r="H223" s="175">
        <v>119.2</v>
      </c>
      <c r="I223" s="176"/>
      <c r="J223" s="177">
        <f>ROUND(I223*H223,2)</f>
        <v>0</v>
      </c>
      <c r="K223" s="173" t="s">
        <v>137</v>
      </c>
      <c r="L223" s="38"/>
      <c r="M223" s="178" t="s">
        <v>1</v>
      </c>
      <c r="N223" s="179" t="s">
        <v>41</v>
      </c>
      <c r="O223" s="76"/>
      <c r="P223" s="180">
        <f>O223*H223</f>
        <v>0</v>
      </c>
      <c r="Q223" s="180">
        <v>0.0027000000000000001</v>
      </c>
      <c r="R223" s="180">
        <f>Q223*H223</f>
        <v>0.32184000000000001</v>
      </c>
      <c r="S223" s="180">
        <v>0</v>
      </c>
      <c r="T223" s="181">
        <f>S223*H223</f>
        <v>0</v>
      </c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  <c r="AR223" s="182" t="s">
        <v>138</v>
      </c>
      <c r="AT223" s="182" t="s">
        <v>133</v>
      </c>
      <c r="AU223" s="182" t="s">
        <v>86</v>
      </c>
      <c r="AY223" s="18" t="s">
        <v>131</v>
      </c>
      <c r="BE223" s="183">
        <f>IF(N223="základní",J223,0)</f>
        <v>0</v>
      </c>
      <c r="BF223" s="183">
        <f>IF(N223="snížená",J223,0)</f>
        <v>0</v>
      </c>
      <c r="BG223" s="183">
        <f>IF(N223="zákl. přenesená",J223,0)</f>
        <v>0</v>
      </c>
      <c r="BH223" s="183">
        <f>IF(N223="sníž. přenesená",J223,0)</f>
        <v>0</v>
      </c>
      <c r="BI223" s="183">
        <f>IF(N223="nulová",J223,0)</f>
        <v>0</v>
      </c>
      <c r="BJ223" s="18" t="s">
        <v>84</v>
      </c>
      <c r="BK223" s="183">
        <f>ROUND(I223*H223,2)</f>
        <v>0</v>
      </c>
      <c r="BL223" s="18" t="s">
        <v>138</v>
      </c>
      <c r="BM223" s="182" t="s">
        <v>284</v>
      </c>
    </row>
    <row r="224" s="14" customFormat="1">
      <c r="A224" s="14"/>
      <c r="B224" s="192"/>
      <c r="C224" s="14"/>
      <c r="D224" s="185" t="s">
        <v>140</v>
      </c>
      <c r="E224" s="193" t="s">
        <v>1</v>
      </c>
      <c r="F224" s="194" t="s">
        <v>285</v>
      </c>
      <c r="G224" s="14"/>
      <c r="H224" s="195">
        <v>119.2</v>
      </c>
      <c r="I224" s="196"/>
      <c r="J224" s="14"/>
      <c r="K224" s="14"/>
      <c r="L224" s="192"/>
      <c r="M224" s="197"/>
      <c r="N224" s="198"/>
      <c r="O224" s="198"/>
      <c r="P224" s="198"/>
      <c r="Q224" s="198"/>
      <c r="R224" s="198"/>
      <c r="S224" s="198"/>
      <c r="T224" s="199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193" t="s">
        <v>140</v>
      </c>
      <c r="AU224" s="193" t="s">
        <v>86</v>
      </c>
      <c r="AV224" s="14" t="s">
        <v>86</v>
      </c>
      <c r="AW224" s="14" t="s">
        <v>32</v>
      </c>
      <c r="AX224" s="14" t="s">
        <v>84</v>
      </c>
      <c r="AY224" s="193" t="s">
        <v>131</v>
      </c>
    </row>
    <row r="225" s="2" customFormat="1" ht="21.75" customHeight="1">
      <c r="A225" s="37"/>
      <c r="B225" s="170"/>
      <c r="C225" s="171" t="s">
        <v>286</v>
      </c>
      <c r="D225" s="171" t="s">
        <v>133</v>
      </c>
      <c r="E225" s="172" t="s">
        <v>287</v>
      </c>
      <c r="F225" s="173" t="s">
        <v>288</v>
      </c>
      <c r="G225" s="174" t="s">
        <v>164</v>
      </c>
      <c r="H225" s="175">
        <v>12.523</v>
      </c>
      <c r="I225" s="176"/>
      <c r="J225" s="177">
        <f>ROUND(I225*H225,2)</f>
        <v>0</v>
      </c>
      <c r="K225" s="173" t="s">
        <v>137</v>
      </c>
      <c r="L225" s="38"/>
      <c r="M225" s="178" t="s">
        <v>1</v>
      </c>
      <c r="N225" s="179" t="s">
        <v>41</v>
      </c>
      <c r="O225" s="76"/>
      <c r="P225" s="180">
        <f>O225*H225</f>
        <v>0</v>
      </c>
      <c r="Q225" s="180">
        <v>1.04922</v>
      </c>
      <c r="R225" s="180">
        <f>Q225*H225</f>
        <v>13.139382060000001</v>
      </c>
      <c r="S225" s="180">
        <v>0</v>
      </c>
      <c r="T225" s="181">
        <f>S225*H225</f>
        <v>0</v>
      </c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R225" s="182" t="s">
        <v>138</v>
      </c>
      <c r="AT225" s="182" t="s">
        <v>133</v>
      </c>
      <c r="AU225" s="182" t="s">
        <v>86</v>
      </c>
      <c r="AY225" s="18" t="s">
        <v>131</v>
      </c>
      <c r="BE225" s="183">
        <f>IF(N225="základní",J225,0)</f>
        <v>0</v>
      </c>
      <c r="BF225" s="183">
        <f>IF(N225="snížená",J225,0)</f>
        <v>0</v>
      </c>
      <c r="BG225" s="183">
        <f>IF(N225="zákl. přenesená",J225,0)</f>
        <v>0</v>
      </c>
      <c r="BH225" s="183">
        <f>IF(N225="sníž. přenesená",J225,0)</f>
        <v>0</v>
      </c>
      <c r="BI225" s="183">
        <f>IF(N225="nulová",J225,0)</f>
        <v>0</v>
      </c>
      <c r="BJ225" s="18" t="s">
        <v>84</v>
      </c>
      <c r="BK225" s="183">
        <f>ROUND(I225*H225,2)</f>
        <v>0</v>
      </c>
      <c r="BL225" s="18" t="s">
        <v>138</v>
      </c>
      <c r="BM225" s="182" t="s">
        <v>289</v>
      </c>
    </row>
    <row r="226" s="14" customFormat="1">
      <c r="A226" s="14"/>
      <c r="B226" s="192"/>
      <c r="C226" s="14"/>
      <c r="D226" s="185" t="s">
        <v>140</v>
      </c>
      <c r="E226" s="193" t="s">
        <v>1</v>
      </c>
      <c r="F226" s="194" t="s">
        <v>290</v>
      </c>
      <c r="G226" s="14"/>
      <c r="H226" s="195">
        <v>12.523</v>
      </c>
      <c r="I226" s="196"/>
      <c r="J226" s="14"/>
      <c r="K226" s="14"/>
      <c r="L226" s="192"/>
      <c r="M226" s="197"/>
      <c r="N226" s="198"/>
      <c r="O226" s="198"/>
      <c r="P226" s="198"/>
      <c r="Q226" s="198"/>
      <c r="R226" s="198"/>
      <c r="S226" s="198"/>
      <c r="T226" s="199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193" t="s">
        <v>140</v>
      </c>
      <c r="AU226" s="193" t="s">
        <v>86</v>
      </c>
      <c r="AV226" s="14" t="s">
        <v>86</v>
      </c>
      <c r="AW226" s="14" t="s">
        <v>32</v>
      </c>
      <c r="AX226" s="14" t="s">
        <v>84</v>
      </c>
      <c r="AY226" s="193" t="s">
        <v>131</v>
      </c>
    </row>
    <row r="227" s="12" customFormat="1" ht="22.8" customHeight="1">
      <c r="A227" s="12"/>
      <c r="B227" s="157"/>
      <c r="C227" s="12"/>
      <c r="D227" s="158" t="s">
        <v>75</v>
      </c>
      <c r="E227" s="168" t="s">
        <v>138</v>
      </c>
      <c r="F227" s="168" t="s">
        <v>291</v>
      </c>
      <c r="G227" s="12"/>
      <c r="H227" s="12"/>
      <c r="I227" s="160"/>
      <c r="J227" s="169">
        <f>BK227</f>
        <v>0</v>
      </c>
      <c r="K227" s="12"/>
      <c r="L227" s="157"/>
      <c r="M227" s="162"/>
      <c r="N227" s="163"/>
      <c r="O227" s="163"/>
      <c r="P227" s="164">
        <f>SUM(P228:P240)</f>
        <v>0</v>
      </c>
      <c r="Q227" s="163"/>
      <c r="R227" s="164">
        <f>SUM(R228:R240)</f>
        <v>22.228164540000002</v>
      </c>
      <c r="S227" s="163"/>
      <c r="T227" s="165">
        <f>SUM(T228:T240)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158" t="s">
        <v>84</v>
      </c>
      <c r="AT227" s="166" t="s">
        <v>75</v>
      </c>
      <c r="AU227" s="166" t="s">
        <v>84</v>
      </c>
      <c r="AY227" s="158" t="s">
        <v>131</v>
      </c>
      <c r="BK227" s="167">
        <f>SUM(BK228:BK240)</f>
        <v>0</v>
      </c>
    </row>
    <row r="228" s="2" customFormat="1" ht="16.5" customHeight="1">
      <c r="A228" s="37"/>
      <c r="B228" s="170"/>
      <c r="C228" s="171" t="s">
        <v>292</v>
      </c>
      <c r="D228" s="171" t="s">
        <v>133</v>
      </c>
      <c r="E228" s="172" t="s">
        <v>293</v>
      </c>
      <c r="F228" s="173" t="s">
        <v>294</v>
      </c>
      <c r="G228" s="174" t="s">
        <v>147</v>
      </c>
      <c r="H228" s="175">
        <v>8.4380000000000006</v>
      </c>
      <c r="I228" s="176"/>
      <c r="J228" s="177">
        <f>ROUND(I228*H228,2)</f>
        <v>0</v>
      </c>
      <c r="K228" s="173" t="s">
        <v>137</v>
      </c>
      <c r="L228" s="38"/>
      <c r="M228" s="178" t="s">
        <v>1</v>
      </c>
      <c r="N228" s="179" t="s">
        <v>41</v>
      </c>
      <c r="O228" s="76"/>
      <c r="P228" s="180">
        <f>O228*H228</f>
        <v>0</v>
      </c>
      <c r="Q228" s="180">
        <v>2.4533999999999998</v>
      </c>
      <c r="R228" s="180">
        <f>Q228*H228</f>
        <v>20.7017892</v>
      </c>
      <c r="S228" s="180">
        <v>0</v>
      </c>
      <c r="T228" s="181">
        <f>S228*H228</f>
        <v>0</v>
      </c>
      <c r="U228" s="37"/>
      <c r="V228" s="37"/>
      <c r="W228" s="37"/>
      <c r="X228" s="37"/>
      <c r="Y228" s="37"/>
      <c r="Z228" s="37"/>
      <c r="AA228" s="37"/>
      <c r="AB228" s="37"/>
      <c r="AC228" s="37"/>
      <c r="AD228" s="37"/>
      <c r="AE228" s="37"/>
      <c r="AR228" s="182" t="s">
        <v>138</v>
      </c>
      <c r="AT228" s="182" t="s">
        <v>133</v>
      </c>
      <c r="AU228" s="182" t="s">
        <v>86</v>
      </c>
      <c r="AY228" s="18" t="s">
        <v>131</v>
      </c>
      <c r="BE228" s="183">
        <f>IF(N228="základní",J228,0)</f>
        <v>0</v>
      </c>
      <c r="BF228" s="183">
        <f>IF(N228="snížená",J228,0)</f>
        <v>0</v>
      </c>
      <c r="BG228" s="183">
        <f>IF(N228="zákl. přenesená",J228,0)</f>
        <v>0</v>
      </c>
      <c r="BH228" s="183">
        <f>IF(N228="sníž. přenesená",J228,0)</f>
        <v>0</v>
      </c>
      <c r="BI228" s="183">
        <f>IF(N228="nulová",J228,0)</f>
        <v>0</v>
      </c>
      <c r="BJ228" s="18" t="s">
        <v>84</v>
      </c>
      <c r="BK228" s="183">
        <f>ROUND(I228*H228,2)</f>
        <v>0</v>
      </c>
      <c r="BL228" s="18" t="s">
        <v>138</v>
      </c>
      <c r="BM228" s="182" t="s">
        <v>295</v>
      </c>
    </row>
    <row r="229" s="13" customFormat="1">
      <c r="A229" s="13"/>
      <c r="B229" s="184"/>
      <c r="C229" s="13"/>
      <c r="D229" s="185" t="s">
        <v>140</v>
      </c>
      <c r="E229" s="186" t="s">
        <v>1</v>
      </c>
      <c r="F229" s="187" t="s">
        <v>296</v>
      </c>
      <c r="G229" s="13"/>
      <c r="H229" s="186" t="s">
        <v>1</v>
      </c>
      <c r="I229" s="188"/>
      <c r="J229" s="13"/>
      <c r="K229" s="13"/>
      <c r="L229" s="184"/>
      <c r="M229" s="189"/>
      <c r="N229" s="190"/>
      <c r="O229" s="190"/>
      <c r="P229" s="190"/>
      <c r="Q229" s="190"/>
      <c r="R229" s="190"/>
      <c r="S229" s="190"/>
      <c r="T229" s="191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186" t="s">
        <v>140</v>
      </c>
      <c r="AU229" s="186" t="s">
        <v>86</v>
      </c>
      <c r="AV229" s="13" t="s">
        <v>84</v>
      </c>
      <c r="AW229" s="13" t="s">
        <v>32</v>
      </c>
      <c r="AX229" s="13" t="s">
        <v>76</v>
      </c>
      <c r="AY229" s="186" t="s">
        <v>131</v>
      </c>
    </row>
    <row r="230" s="14" customFormat="1">
      <c r="A230" s="14"/>
      <c r="B230" s="192"/>
      <c r="C230" s="14"/>
      <c r="D230" s="185" t="s">
        <v>140</v>
      </c>
      <c r="E230" s="193" t="s">
        <v>1</v>
      </c>
      <c r="F230" s="194" t="s">
        <v>297</v>
      </c>
      <c r="G230" s="14"/>
      <c r="H230" s="195">
        <v>4.6050000000000004</v>
      </c>
      <c r="I230" s="196"/>
      <c r="J230" s="14"/>
      <c r="K230" s="14"/>
      <c r="L230" s="192"/>
      <c r="M230" s="197"/>
      <c r="N230" s="198"/>
      <c r="O230" s="198"/>
      <c r="P230" s="198"/>
      <c r="Q230" s="198"/>
      <c r="R230" s="198"/>
      <c r="S230" s="198"/>
      <c r="T230" s="199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193" t="s">
        <v>140</v>
      </c>
      <c r="AU230" s="193" t="s">
        <v>86</v>
      </c>
      <c r="AV230" s="14" t="s">
        <v>86</v>
      </c>
      <c r="AW230" s="14" t="s">
        <v>32</v>
      </c>
      <c r="AX230" s="14" t="s">
        <v>76</v>
      </c>
      <c r="AY230" s="193" t="s">
        <v>131</v>
      </c>
    </row>
    <row r="231" s="14" customFormat="1">
      <c r="A231" s="14"/>
      <c r="B231" s="192"/>
      <c r="C231" s="14"/>
      <c r="D231" s="185" t="s">
        <v>140</v>
      </c>
      <c r="E231" s="193" t="s">
        <v>1</v>
      </c>
      <c r="F231" s="194" t="s">
        <v>298</v>
      </c>
      <c r="G231" s="14"/>
      <c r="H231" s="195">
        <v>3.8330000000000002</v>
      </c>
      <c r="I231" s="196"/>
      <c r="J231" s="14"/>
      <c r="K231" s="14"/>
      <c r="L231" s="192"/>
      <c r="M231" s="197"/>
      <c r="N231" s="198"/>
      <c r="O231" s="198"/>
      <c r="P231" s="198"/>
      <c r="Q231" s="198"/>
      <c r="R231" s="198"/>
      <c r="S231" s="198"/>
      <c r="T231" s="199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193" t="s">
        <v>140</v>
      </c>
      <c r="AU231" s="193" t="s">
        <v>86</v>
      </c>
      <c r="AV231" s="14" t="s">
        <v>86</v>
      </c>
      <c r="AW231" s="14" t="s">
        <v>32</v>
      </c>
      <c r="AX231" s="14" t="s">
        <v>76</v>
      </c>
      <c r="AY231" s="193" t="s">
        <v>131</v>
      </c>
    </row>
    <row r="232" s="15" customFormat="1">
      <c r="A232" s="15"/>
      <c r="B232" s="200"/>
      <c r="C232" s="15"/>
      <c r="D232" s="185" t="s">
        <v>140</v>
      </c>
      <c r="E232" s="201" t="s">
        <v>1</v>
      </c>
      <c r="F232" s="202" t="s">
        <v>144</v>
      </c>
      <c r="G232" s="15"/>
      <c r="H232" s="203">
        <v>8.4380000000000006</v>
      </c>
      <c r="I232" s="204"/>
      <c r="J232" s="15"/>
      <c r="K232" s="15"/>
      <c r="L232" s="200"/>
      <c r="M232" s="205"/>
      <c r="N232" s="206"/>
      <c r="O232" s="206"/>
      <c r="P232" s="206"/>
      <c r="Q232" s="206"/>
      <c r="R232" s="206"/>
      <c r="S232" s="206"/>
      <c r="T232" s="207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01" t="s">
        <v>140</v>
      </c>
      <c r="AU232" s="201" t="s">
        <v>86</v>
      </c>
      <c r="AV232" s="15" t="s">
        <v>138</v>
      </c>
      <c r="AW232" s="15" t="s">
        <v>32</v>
      </c>
      <c r="AX232" s="15" t="s">
        <v>84</v>
      </c>
      <c r="AY232" s="201" t="s">
        <v>131</v>
      </c>
    </row>
    <row r="233" s="2" customFormat="1" ht="16.5" customHeight="1">
      <c r="A233" s="37"/>
      <c r="B233" s="170"/>
      <c r="C233" s="171" t="s">
        <v>299</v>
      </c>
      <c r="D233" s="171" t="s">
        <v>133</v>
      </c>
      <c r="E233" s="172" t="s">
        <v>300</v>
      </c>
      <c r="F233" s="173" t="s">
        <v>301</v>
      </c>
      <c r="G233" s="174" t="s">
        <v>136</v>
      </c>
      <c r="H233" s="175">
        <v>61.359999999999999</v>
      </c>
      <c r="I233" s="176"/>
      <c r="J233" s="177">
        <f>ROUND(I233*H233,2)</f>
        <v>0</v>
      </c>
      <c r="K233" s="173" t="s">
        <v>137</v>
      </c>
      <c r="L233" s="38"/>
      <c r="M233" s="178" t="s">
        <v>1</v>
      </c>
      <c r="N233" s="179" t="s">
        <v>41</v>
      </c>
      <c r="O233" s="76"/>
      <c r="P233" s="180">
        <f>O233*H233</f>
        <v>0</v>
      </c>
      <c r="Q233" s="180">
        <v>0.0057600000000000004</v>
      </c>
      <c r="R233" s="180">
        <f>Q233*H233</f>
        <v>0.35343360000000001</v>
      </c>
      <c r="S233" s="180">
        <v>0</v>
      </c>
      <c r="T233" s="181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182" t="s">
        <v>138</v>
      </c>
      <c r="AT233" s="182" t="s">
        <v>133</v>
      </c>
      <c r="AU233" s="182" t="s">
        <v>86</v>
      </c>
      <c r="AY233" s="18" t="s">
        <v>131</v>
      </c>
      <c r="BE233" s="183">
        <f>IF(N233="základní",J233,0)</f>
        <v>0</v>
      </c>
      <c r="BF233" s="183">
        <f>IF(N233="snížená",J233,0)</f>
        <v>0</v>
      </c>
      <c r="BG233" s="183">
        <f>IF(N233="zákl. přenesená",J233,0)</f>
        <v>0</v>
      </c>
      <c r="BH233" s="183">
        <f>IF(N233="sníž. přenesená",J233,0)</f>
        <v>0</v>
      </c>
      <c r="BI233" s="183">
        <f>IF(N233="nulová",J233,0)</f>
        <v>0</v>
      </c>
      <c r="BJ233" s="18" t="s">
        <v>84</v>
      </c>
      <c r="BK233" s="183">
        <f>ROUND(I233*H233,2)</f>
        <v>0</v>
      </c>
      <c r="BL233" s="18" t="s">
        <v>138</v>
      </c>
      <c r="BM233" s="182" t="s">
        <v>302</v>
      </c>
    </row>
    <row r="234" s="13" customFormat="1">
      <c r="A234" s="13"/>
      <c r="B234" s="184"/>
      <c r="C234" s="13"/>
      <c r="D234" s="185" t="s">
        <v>140</v>
      </c>
      <c r="E234" s="186" t="s">
        <v>1</v>
      </c>
      <c r="F234" s="187" t="s">
        <v>296</v>
      </c>
      <c r="G234" s="13"/>
      <c r="H234" s="186" t="s">
        <v>1</v>
      </c>
      <c r="I234" s="188"/>
      <c r="J234" s="13"/>
      <c r="K234" s="13"/>
      <c r="L234" s="184"/>
      <c r="M234" s="189"/>
      <c r="N234" s="190"/>
      <c r="O234" s="190"/>
      <c r="P234" s="190"/>
      <c r="Q234" s="190"/>
      <c r="R234" s="190"/>
      <c r="S234" s="190"/>
      <c r="T234" s="191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186" t="s">
        <v>140</v>
      </c>
      <c r="AU234" s="186" t="s">
        <v>86</v>
      </c>
      <c r="AV234" s="13" t="s">
        <v>84</v>
      </c>
      <c r="AW234" s="13" t="s">
        <v>32</v>
      </c>
      <c r="AX234" s="13" t="s">
        <v>76</v>
      </c>
      <c r="AY234" s="186" t="s">
        <v>131</v>
      </c>
    </row>
    <row r="235" s="14" customFormat="1">
      <c r="A235" s="14"/>
      <c r="B235" s="192"/>
      <c r="C235" s="14"/>
      <c r="D235" s="185" t="s">
        <v>140</v>
      </c>
      <c r="E235" s="193" t="s">
        <v>1</v>
      </c>
      <c r="F235" s="194" t="s">
        <v>303</v>
      </c>
      <c r="G235" s="14"/>
      <c r="H235" s="195">
        <v>30.699999999999999</v>
      </c>
      <c r="I235" s="196"/>
      <c r="J235" s="14"/>
      <c r="K235" s="14"/>
      <c r="L235" s="192"/>
      <c r="M235" s="197"/>
      <c r="N235" s="198"/>
      <c r="O235" s="198"/>
      <c r="P235" s="198"/>
      <c r="Q235" s="198"/>
      <c r="R235" s="198"/>
      <c r="S235" s="198"/>
      <c r="T235" s="199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193" t="s">
        <v>140</v>
      </c>
      <c r="AU235" s="193" t="s">
        <v>86</v>
      </c>
      <c r="AV235" s="14" t="s">
        <v>86</v>
      </c>
      <c r="AW235" s="14" t="s">
        <v>32</v>
      </c>
      <c r="AX235" s="14" t="s">
        <v>76</v>
      </c>
      <c r="AY235" s="193" t="s">
        <v>131</v>
      </c>
    </row>
    <row r="236" s="14" customFormat="1">
      <c r="A236" s="14"/>
      <c r="B236" s="192"/>
      <c r="C236" s="14"/>
      <c r="D236" s="185" t="s">
        <v>140</v>
      </c>
      <c r="E236" s="193" t="s">
        <v>1</v>
      </c>
      <c r="F236" s="194" t="s">
        <v>304</v>
      </c>
      <c r="G236" s="14"/>
      <c r="H236" s="195">
        <v>30.66</v>
      </c>
      <c r="I236" s="196"/>
      <c r="J236" s="14"/>
      <c r="K236" s="14"/>
      <c r="L236" s="192"/>
      <c r="M236" s="197"/>
      <c r="N236" s="198"/>
      <c r="O236" s="198"/>
      <c r="P236" s="198"/>
      <c r="Q236" s="198"/>
      <c r="R236" s="198"/>
      <c r="S236" s="198"/>
      <c r="T236" s="199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193" t="s">
        <v>140</v>
      </c>
      <c r="AU236" s="193" t="s">
        <v>86</v>
      </c>
      <c r="AV236" s="14" t="s">
        <v>86</v>
      </c>
      <c r="AW236" s="14" t="s">
        <v>32</v>
      </c>
      <c r="AX236" s="14" t="s">
        <v>76</v>
      </c>
      <c r="AY236" s="193" t="s">
        <v>131</v>
      </c>
    </row>
    <row r="237" s="15" customFormat="1">
      <c r="A237" s="15"/>
      <c r="B237" s="200"/>
      <c r="C237" s="15"/>
      <c r="D237" s="185" t="s">
        <v>140</v>
      </c>
      <c r="E237" s="201" t="s">
        <v>1</v>
      </c>
      <c r="F237" s="202" t="s">
        <v>144</v>
      </c>
      <c r="G237" s="15"/>
      <c r="H237" s="203">
        <v>61.359999999999999</v>
      </c>
      <c r="I237" s="204"/>
      <c r="J237" s="15"/>
      <c r="K237" s="15"/>
      <c r="L237" s="200"/>
      <c r="M237" s="205"/>
      <c r="N237" s="206"/>
      <c r="O237" s="206"/>
      <c r="P237" s="206"/>
      <c r="Q237" s="206"/>
      <c r="R237" s="206"/>
      <c r="S237" s="206"/>
      <c r="T237" s="207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01" t="s">
        <v>140</v>
      </c>
      <c r="AU237" s="201" t="s">
        <v>86</v>
      </c>
      <c r="AV237" s="15" t="s">
        <v>138</v>
      </c>
      <c r="AW237" s="15" t="s">
        <v>32</v>
      </c>
      <c r="AX237" s="15" t="s">
        <v>84</v>
      </c>
      <c r="AY237" s="201" t="s">
        <v>131</v>
      </c>
    </row>
    <row r="238" s="2" customFormat="1" ht="16.5" customHeight="1">
      <c r="A238" s="37"/>
      <c r="B238" s="170"/>
      <c r="C238" s="171" t="s">
        <v>305</v>
      </c>
      <c r="D238" s="171" t="s">
        <v>133</v>
      </c>
      <c r="E238" s="172" t="s">
        <v>306</v>
      </c>
      <c r="F238" s="173" t="s">
        <v>307</v>
      </c>
      <c r="G238" s="174" t="s">
        <v>136</v>
      </c>
      <c r="H238" s="175">
        <v>61.359999999999999</v>
      </c>
      <c r="I238" s="176"/>
      <c r="J238" s="177">
        <f>ROUND(I238*H238,2)</f>
        <v>0</v>
      </c>
      <c r="K238" s="173" t="s">
        <v>137</v>
      </c>
      <c r="L238" s="38"/>
      <c r="M238" s="178" t="s">
        <v>1</v>
      </c>
      <c r="N238" s="179" t="s">
        <v>41</v>
      </c>
      <c r="O238" s="76"/>
      <c r="P238" s="180">
        <f>O238*H238</f>
        <v>0</v>
      </c>
      <c r="Q238" s="180">
        <v>0</v>
      </c>
      <c r="R238" s="180">
        <f>Q238*H238</f>
        <v>0</v>
      </c>
      <c r="S238" s="180">
        <v>0</v>
      </c>
      <c r="T238" s="181">
        <f>S238*H238</f>
        <v>0</v>
      </c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R238" s="182" t="s">
        <v>138</v>
      </c>
      <c r="AT238" s="182" t="s">
        <v>133</v>
      </c>
      <c r="AU238" s="182" t="s">
        <v>86</v>
      </c>
      <c r="AY238" s="18" t="s">
        <v>131</v>
      </c>
      <c r="BE238" s="183">
        <f>IF(N238="základní",J238,0)</f>
        <v>0</v>
      </c>
      <c r="BF238" s="183">
        <f>IF(N238="snížená",J238,0)</f>
        <v>0</v>
      </c>
      <c r="BG238" s="183">
        <f>IF(N238="zákl. přenesená",J238,0)</f>
        <v>0</v>
      </c>
      <c r="BH238" s="183">
        <f>IF(N238="sníž. přenesená",J238,0)</f>
        <v>0</v>
      </c>
      <c r="BI238" s="183">
        <f>IF(N238="nulová",J238,0)</f>
        <v>0</v>
      </c>
      <c r="BJ238" s="18" t="s">
        <v>84</v>
      </c>
      <c r="BK238" s="183">
        <f>ROUND(I238*H238,2)</f>
        <v>0</v>
      </c>
      <c r="BL238" s="18" t="s">
        <v>138</v>
      </c>
      <c r="BM238" s="182" t="s">
        <v>308</v>
      </c>
    </row>
    <row r="239" s="2" customFormat="1" ht="24.15" customHeight="1">
      <c r="A239" s="37"/>
      <c r="B239" s="170"/>
      <c r="C239" s="171" t="s">
        <v>309</v>
      </c>
      <c r="D239" s="171" t="s">
        <v>133</v>
      </c>
      <c r="E239" s="172" t="s">
        <v>310</v>
      </c>
      <c r="F239" s="173" t="s">
        <v>311</v>
      </c>
      <c r="G239" s="174" t="s">
        <v>164</v>
      </c>
      <c r="H239" s="175">
        <v>1.1140000000000001</v>
      </c>
      <c r="I239" s="176"/>
      <c r="J239" s="177">
        <f>ROUND(I239*H239,2)</f>
        <v>0</v>
      </c>
      <c r="K239" s="173" t="s">
        <v>137</v>
      </c>
      <c r="L239" s="38"/>
      <c r="M239" s="178" t="s">
        <v>1</v>
      </c>
      <c r="N239" s="179" t="s">
        <v>41</v>
      </c>
      <c r="O239" s="76"/>
      <c r="P239" s="180">
        <f>O239*H239</f>
        <v>0</v>
      </c>
      <c r="Q239" s="180">
        <v>1.05291</v>
      </c>
      <c r="R239" s="180">
        <f>Q239*H239</f>
        <v>1.1729417400000002</v>
      </c>
      <c r="S239" s="180">
        <v>0</v>
      </c>
      <c r="T239" s="181">
        <f>S239*H239</f>
        <v>0</v>
      </c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R239" s="182" t="s">
        <v>138</v>
      </c>
      <c r="AT239" s="182" t="s">
        <v>133</v>
      </c>
      <c r="AU239" s="182" t="s">
        <v>86</v>
      </c>
      <c r="AY239" s="18" t="s">
        <v>131</v>
      </c>
      <c r="BE239" s="183">
        <f>IF(N239="základní",J239,0)</f>
        <v>0</v>
      </c>
      <c r="BF239" s="183">
        <f>IF(N239="snížená",J239,0)</f>
        <v>0</v>
      </c>
      <c r="BG239" s="183">
        <f>IF(N239="zákl. přenesená",J239,0)</f>
        <v>0</v>
      </c>
      <c r="BH239" s="183">
        <f>IF(N239="sníž. přenesená",J239,0)</f>
        <v>0</v>
      </c>
      <c r="BI239" s="183">
        <f>IF(N239="nulová",J239,0)</f>
        <v>0</v>
      </c>
      <c r="BJ239" s="18" t="s">
        <v>84</v>
      </c>
      <c r="BK239" s="183">
        <f>ROUND(I239*H239,2)</f>
        <v>0</v>
      </c>
      <c r="BL239" s="18" t="s">
        <v>138</v>
      </c>
      <c r="BM239" s="182" t="s">
        <v>312</v>
      </c>
    </row>
    <row r="240" s="14" customFormat="1">
      <c r="A240" s="14"/>
      <c r="B240" s="192"/>
      <c r="C240" s="14"/>
      <c r="D240" s="185" t="s">
        <v>140</v>
      </c>
      <c r="E240" s="193" t="s">
        <v>1</v>
      </c>
      <c r="F240" s="194" t="s">
        <v>313</v>
      </c>
      <c r="G240" s="14"/>
      <c r="H240" s="195">
        <v>1.1140000000000001</v>
      </c>
      <c r="I240" s="196"/>
      <c r="J240" s="14"/>
      <c r="K240" s="14"/>
      <c r="L240" s="192"/>
      <c r="M240" s="197"/>
      <c r="N240" s="198"/>
      <c r="O240" s="198"/>
      <c r="P240" s="198"/>
      <c r="Q240" s="198"/>
      <c r="R240" s="198"/>
      <c r="S240" s="198"/>
      <c r="T240" s="199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193" t="s">
        <v>140</v>
      </c>
      <c r="AU240" s="193" t="s">
        <v>86</v>
      </c>
      <c r="AV240" s="14" t="s">
        <v>86</v>
      </c>
      <c r="AW240" s="14" t="s">
        <v>32</v>
      </c>
      <c r="AX240" s="14" t="s">
        <v>84</v>
      </c>
      <c r="AY240" s="193" t="s">
        <v>131</v>
      </c>
    </row>
    <row r="241" s="12" customFormat="1" ht="22.8" customHeight="1">
      <c r="A241" s="12"/>
      <c r="B241" s="157"/>
      <c r="C241" s="12"/>
      <c r="D241" s="158" t="s">
        <v>75</v>
      </c>
      <c r="E241" s="168" t="s">
        <v>167</v>
      </c>
      <c r="F241" s="168" t="s">
        <v>314</v>
      </c>
      <c r="G241" s="12"/>
      <c r="H241" s="12"/>
      <c r="I241" s="160"/>
      <c r="J241" s="169">
        <f>BK241</f>
        <v>0</v>
      </c>
      <c r="K241" s="12"/>
      <c r="L241" s="157"/>
      <c r="M241" s="162"/>
      <c r="N241" s="163"/>
      <c r="O241" s="163"/>
      <c r="P241" s="164">
        <f>SUM(P242:P252)</f>
        <v>0</v>
      </c>
      <c r="Q241" s="163"/>
      <c r="R241" s="164">
        <f>SUM(R242:R252)</f>
        <v>234.37175337999997</v>
      </c>
      <c r="S241" s="163"/>
      <c r="T241" s="165">
        <f>SUM(T242:T252)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158" t="s">
        <v>84</v>
      </c>
      <c r="AT241" s="166" t="s">
        <v>75</v>
      </c>
      <c r="AU241" s="166" t="s">
        <v>84</v>
      </c>
      <c r="AY241" s="158" t="s">
        <v>131</v>
      </c>
      <c r="BK241" s="167">
        <f>SUM(BK242:BK252)</f>
        <v>0</v>
      </c>
    </row>
    <row r="242" s="2" customFormat="1" ht="33" customHeight="1">
      <c r="A242" s="37"/>
      <c r="B242" s="170"/>
      <c r="C242" s="171" t="s">
        <v>315</v>
      </c>
      <c r="D242" s="171" t="s">
        <v>133</v>
      </c>
      <c r="E242" s="172" t="s">
        <v>316</v>
      </c>
      <c r="F242" s="173" t="s">
        <v>317</v>
      </c>
      <c r="G242" s="174" t="s">
        <v>147</v>
      </c>
      <c r="H242" s="175">
        <v>70.236999999999995</v>
      </c>
      <c r="I242" s="176"/>
      <c r="J242" s="177">
        <f>ROUND(I242*H242,2)</f>
        <v>0</v>
      </c>
      <c r="K242" s="173" t="s">
        <v>137</v>
      </c>
      <c r="L242" s="38"/>
      <c r="M242" s="178" t="s">
        <v>1</v>
      </c>
      <c r="N242" s="179" t="s">
        <v>41</v>
      </c>
      <c r="O242" s="76"/>
      <c r="P242" s="180">
        <f>O242*H242</f>
        <v>0</v>
      </c>
      <c r="Q242" s="180">
        <v>2.2563399999999998</v>
      </c>
      <c r="R242" s="180">
        <f>Q242*H242</f>
        <v>158.47855257999999</v>
      </c>
      <c r="S242" s="180">
        <v>0</v>
      </c>
      <c r="T242" s="181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182" t="s">
        <v>138</v>
      </c>
      <c r="AT242" s="182" t="s">
        <v>133</v>
      </c>
      <c r="AU242" s="182" t="s">
        <v>86</v>
      </c>
      <c r="AY242" s="18" t="s">
        <v>131</v>
      </c>
      <c r="BE242" s="183">
        <f>IF(N242="základní",J242,0)</f>
        <v>0</v>
      </c>
      <c r="BF242" s="183">
        <f>IF(N242="snížená",J242,0)</f>
        <v>0</v>
      </c>
      <c r="BG242" s="183">
        <f>IF(N242="zákl. přenesená",J242,0)</f>
        <v>0</v>
      </c>
      <c r="BH242" s="183">
        <f>IF(N242="sníž. přenesená",J242,0)</f>
        <v>0</v>
      </c>
      <c r="BI242" s="183">
        <f>IF(N242="nulová",J242,0)</f>
        <v>0</v>
      </c>
      <c r="BJ242" s="18" t="s">
        <v>84</v>
      </c>
      <c r="BK242" s="183">
        <f>ROUND(I242*H242,2)</f>
        <v>0</v>
      </c>
      <c r="BL242" s="18" t="s">
        <v>138</v>
      </c>
      <c r="BM242" s="182" t="s">
        <v>318</v>
      </c>
    </row>
    <row r="243" s="14" customFormat="1">
      <c r="A243" s="14"/>
      <c r="B243" s="192"/>
      <c r="C243" s="14"/>
      <c r="D243" s="185" t="s">
        <v>140</v>
      </c>
      <c r="E243" s="193" t="s">
        <v>1</v>
      </c>
      <c r="F243" s="194" t="s">
        <v>319</v>
      </c>
      <c r="G243" s="14"/>
      <c r="H243" s="195">
        <v>70.236999999999995</v>
      </c>
      <c r="I243" s="196"/>
      <c r="J243" s="14"/>
      <c r="K243" s="14"/>
      <c r="L243" s="192"/>
      <c r="M243" s="197"/>
      <c r="N243" s="198"/>
      <c r="O243" s="198"/>
      <c r="P243" s="198"/>
      <c r="Q243" s="198"/>
      <c r="R243" s="198"/>
      <c r="S243" s="198"/>
      <c r="T243" s="199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193" t="s">
        <v>140</v>
      </c>
      <c r="AU243" s="193" t="s">
        <v>86</v>
      </c>
      <c r="AV243" s="14" t="s">
        <v>86</v>
      </c>
      <c r="AW243" s="14" t="s">
        <v>32</v>
      </c>
      <c r="AX243" s="14" t="s">
        <v>84</v>
      </c>
      <c r="AY243" s="193" t="s">
        <v>131</v>
      </c>
    </row>
    <row r="244" s="2" customFormat="1" ht="24.15" customHeight="1">
      <c r="A244" s="37"/>
      <c r="B244" s="170"/>
      <c r="C244" s="171" t="s">
        <v>320</v>
      </c>
      <c r="D244" s="171" t="s">
        <v>133</v>
      </c>
      <c r="E244" s="172" t="s">
        <v>321</v>
      </c>
      <c r="F244" s="173" t="s">
        <v>322</v>
      </c>
      <c r="G244" s="174" t="s">
        <v>147</v>
      </c>
      <c r="H244" s="175">
        <v>70.236999999999995</v>
      </c>
      <c r="I244" s="176"/>
      <c r="J244" s="177">
        <f>ROUND(I244*H244,2)</f>
        <v>0</v>
      </c>
      <c r="K244" s="173" t="s">
        <v>1</v>
      </c>
      <c r="L244" s="38"/>
      <c r="M244" s="178" t="s">
        <v>1</v>
      </c>
      <c r="N244" s="179" t="s">
        <v>41</v>
      </c>
      <c r="O244" s="76"/>
      <c r="P244" s="180">
        <f>O244*H244</f>
        <v>0</v>
      </c>
      <c r="Q244" s="180">
        <v>0</v>
      </c>
      <c r="R244" s="180">
        <f>Q244*H244</f>
        <v>0</v>
      </c>
      <c r="S244" s="180">
        <v>0</v>
      </c>
      <c r="T244" s="181">
        <f>S244*H244</f>
        <v>0</v>
      </c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R244" s="182" t="s">
        <v>138</v>
      </c>
      <c r="AT244" s="182" t="s">
        <v>133</v>
      </c>
      <c r="AU244" s="182" t="s">
        <v>86</v>
      </c>
      <c r="AY244" s="18" t="s">
        <v>131</v>
      </c>
      <c r="BE244" s="183">
        <f>IF(N244="základní",J244,0)</f>
        <v>0</v>
      </c>
      <c r="BF244" s="183">
        <f>IF(N244="snížená",J244,0)</f>
        <v>0</v>
      </c>
      <c r="BG244" s="183">
        <f>IF(N244="zákl. přenesená",J244,0)</f>
        <v>0</v>
      </c>
      <c r="BH244" s="183">
        <f>IF(N244="sníž. přenesená",J244,0)</f>
        <v>0</v>
      </c>
      <c r="BI244" s="183">
        <f>IF(N244="nulová",J244,0)</f>
        <v>0</v>
      </c>
      <c r="BJ244" s="18" t="s">
        <v>84</v>
      </c>
      <c r="BK244" s="183">
        <f>ROUND(I244*H244,2)</f>
        <v>0</v>
      </c>
      <c r="BL244" s="18" t="s">
        <v>138</v>
      </c>
      <c r="BM244" s="182" t="s">
        <v>323</v>
      </c>
    </row>
    <row r="245" s="2" customFormat="1" ht="33" customHeight="1">
      <c r="A245" s="37"/>
      <c r="B245" s="170"/>
      <c r="C245" s="171" t="s">
        <v>324</v>
      </c>
      <c r="D245" s="171" t="s">
        <v>133</v>
      </c>
      <c r="E245" s="172" t="s">
        <v>325</v>
      </c>
      <c r="F245" s="173" t="s">
        <v>326</v>
      </c>
      <c r="G245" s="174" t="s">
        <v>147</v>
      </c>
      <c r="H245" s="175">
        <v>70.236999999999995</v>
      </c>
      <c r="I245" s="176"/>
      <c r="J245" s="177">
        <f>ROUND(I245*H245,2)</f>
        <v>0</v>
      </c>
      <c r="K245" s="173" t="s">
        <v>137</v>
      </c>
      <c r="L245" s="38"/>
      <c r="M245" s="178" t="s">
        <v>1</v>
      </c>
      <c r="N245" s="179" t="s">
        <v>41</v>
      </c>
      <c r="O245" s="76"/>
      <c r="P245" s="180">
        <f>O245*H245</f>
        <v>0</v>
      </c>
      <c r="Q245" s="180">
        <v>0.040399999999999998</v>
      </c>
      <c r="R245" s="180">
        <f>Q245*H245</f>
        <v>2.8375747999999996</v>
      </c>
      <c r="S245" s="180">
        <v>0</v>
      </c>
      <c r="T245" s="181">
        <f>S245*H245</f>
        <v>0</v>
      </c>
      <c r="U245" s="37"/>
      <c r="V245" s="37"/>
      <c r="W245" s="37"/>
      <c r="X245" s="37"/>
      <c r="Y245" s="37"/>
      <c r="Z245" s="37"/>
      <c r="AA245" s="37"/>
      <c r="AB245" s="37"/>
      <c r="AC245" s="37"/>
      <c r="AD245" s="37"/>
      <c r="AE245" s="37"/>
      <c r="AR245" s="182" t="s">
        <v>138</v>
      </c>
      <c r="AT245" s="182" t="s">
        <v>133</v>
      </c>
      <c r="AU245" s="182" t="s">
        <v>86</v>
      </c>
      <c r="AY245" s="18" t="s">
        <v>131</v>
      </c>
      <c r="BE245" s="183">
        <f>IF(N245="základní",J245,0)</f>
        <v>0</v>
      </c>
      <c r="BF245" s="183">
        <f>IF(N245="snížená",J245,0)</f>
        <v>0</v>
      </c>
      <c r="BG245" s="183">
        <f>IF(N245="zákl. přenesená",J245,0)</f>
        <v>0</v>
      </c>
      <c r="BH245" s="183">
        <f>IF(N245="sníž. přenesená",J245,0)</f>
        <v>0</v>
      </c>
      <c r="BI245" s="183">
        <f>IF(N245="nulová",J245,0)</f>
        <v>0</v>
      </c>
      <c r="BJ245" s="18" t="s">
        <v>84</v>
      </c>
      <c r="BK245" s="183">
        <f>ROUND(I245*H245,2)</f>
        <v>0</v>
      </c>
      <c r="BL245" s="18" t="s">
        <v>138</v>
      </c>
      <c r="BM245" s="182" t="s">
        <v>327</v>
      </c>
    </row>
    <row r="246" s="2" customFormat="1" ht="16.5" customHeight="1">
      <c r="A246" s="37"/>
      <c r="B246" s="170"/>
      <c r="C246" s="171" t="s">
        <v>328</v>
      </c>
      <c r="D246" s="171" t="s">
        <v>133</v>
      </c>
      <c r="E246" s="172" t="s">
        <v>329</v>
      </c>
      <c r="F246" s="173" t="s">
        <v>330</v>
      </c>
      <c r="G246" s="174" t="s">
        <v>136</v>
      </c>
      <c r="H246" s="175">
        <v>7.7999999999999998</v>
      </c>
      <c r="I246" s="176"/>
      <c r="J246" s="177">
        <f>ROUND(I246*H246,2)</f>
        <v>0</v>
      </c>
      <c r="K246" s="173" t="s">
        <v>137</v>
      </c>
      <c r="L246" s="38"/>
      <c r="M246" s="178" t="s">
        <v>1</v>
      </c>
      <c r="N246" s="179" t="s">
        <v>41</v>
      </c>
      <c r="O246" s="76"/>
      <c r="P246" s="180">
        <f>O246*H246</f>
        <v>0</v>
      </c>
      <c r="Q246" s="180">
        <v>0.013520000000000001</v>
      </c>
      <c r="R246" s="180">
        <f>Q246*H246</f>
        <v>0.10545600000000001</v>
      </c>
      <c r="S246" s="180">
        <v>0</v>
      </c>
      <c r="T246" s="181">
        <f>S246*H246</f>
        <v>0</v>
      </c>
      <c r="U246" s="37"/>
      <c r="V246" s="37"/>
      <c r="W246" s="37"/>
      <c r="X246" s="37"/>
      <c r="Y246" s="37"/>
      <c r="Z246" s="37"/>
      <c r="AA246" s="37"/>
      <c r="AB246" s="37"/>
      <c r="AC246" s="37"/>
      <c r="AD246" s="37"/>
      <c r="AE246" s="37"/>
      <c r="AR246" s="182" t="s">
        <v>138</v>
      </c>
      <c r="AT246" s="182" t="s">
        <v>133</v>
      </c>
      <c r="AU246" s="182" t="s">
        <v>86</v>
      </c>
      <c r="AY246" s="18" t="s">
        <v>131</v>
      </c>
      <c r="BE246" s="183">
        <f>IF(N246="základní",J246,0)</f>
        <v>0</v>
      </c>
      <c r="BF246" s="183">
        <f>IF(N246="snížená",J246,0)</f>
        <v>0</v>
      </c>
      <c r="BG246" s="183">
        <f>IF(N246="zákl. přenesená",J246,0)</f>
        <v>0</v>
      </c>
      <c r="BH246" s="183">
        <f>IF(N246="sníž. přenesená",J246,0)</f>
        <v>0</v>
      </c>
      <c r="BI246" s="183">
        <f>IF(N246="nulová",J246,0)</f>
        <v>0</v>
      </c>
      <c r="BJ246" s="18" t="s">
        <v>84</v>
      </c>
      <c r="BK246" s="183">
        <f>ROUND(I246*H246,2)</f>
        <v>0</v>
      </c>
      <c r="BL246" s="18" t="s">
        <v>138</v>
      </c>
      <c r="BM246" s="182" t="s">
        <v>331</v>
      </c>
    </row>
    <row r="247" s="14" customFormat="1">
      <c r="A247" s="14"/>
      <c r="B247" s="192"/>
      <c r="C247" s="14"/>
      <c r="D247" s="185" t="s">
        <v>140</v>
      </c>
      <c r="E247" s="193" t="s">
        <v>1</v>
      </c>
      <c r="F247" s="194" t="s">
        <v>332</v>
      </c>
      <c r="G247" s="14"/>
      <c r="H247" s="195">
        <v>7.7999999999999998</v>
      </c>
      <c r="I247" s="196"/>
      <c r="J247" s="14"/>
      <c r="K247" s="14"/>
      <c r="L247" s="192"/>
      <c r="M247" s="197"/>
      <c r="N247" s="198"/>
      <c r="O247" s="198"/>
      <c r="P247" s="198"/>
      <c r="Q247" s="198"/>
      <c r="R247" s="198"/>
      <c r="S247" s="198"/>
      <c r="T247" s="199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193" t="s">
        <v>140</v>
      </c>
      <c r="AU247" s="193" t="s">
        <v>86</v>
      </c>
      <c r="AV247" s="14" t="s">
        <v>86</v>
      </c>
      <c r="AW247" s="14" t="s">
        <v>32</v>
      </c>
      <c r="AX247" s="14" t="s">
        <v>84</v>
      </c>
      <c r="AY247" s="193" t="s">
        <v>131</v>
      </c>
    </row>
    <row r="248" s="2" customFormat="1" ht="16.5" customHeight="1">
      <c r="A248" s="37"/>
      <c r="B248" s="170"/>
      <c r="C248" s="171" t="s">
        <v>333</v>
      </c>
      <c r="D248" s="171" t="s">
        <v>133</v>
      </c>
      <c r="E248" s="172" t="s">
        <v>334</v>
      </c>
      <c r="F248" s="173" t="s">
        <v>335</v>
      </c>
      <c r="G248" s="174" t="s">
        <v>136</v>
      </c>
      <c r="H248" s="175">
        <v>7.7999999999999998</v>
      </c>
      <c r="I248" s="176"/>
      <c r="J248" s="177">
        <f>ROUND(I248*H248,2)</f>
        <v>0</v>
      </c>
      <c r="K248" s="173" t="s">
        <v>137</v>
      </c>
      <c r="L248" s="38"/>
      <c r="M248" s="178" t="s">
        <v>1</v>
      </c>
      <c r="N248" s="179" t="s">
        <v>41</v>
      </c>
      <c r="O248" s="76"/>
      <c r="P248" s="180">
        <f>O248*H248</f>
        <v>0</v>
      </c>
      <c r="Q248" s="180">
        <v>0</v>
      </c>
      <c r="R248" s="180">
        <f>Q248*H248</f>
        <v>0</v>
      </c>
      <c r="S248" s="180">
        <v>0</v>
      </c>
      <c r="T248" s="181">
        <f>S248*H248</f>
        <v>0</v>
      </c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R248" s="182" t="s">
        <v>138</v>
      </c>
      <c r="AT248" s="182" t="s">
        <v>133</v>
      </c>
      <c r="AU248" s="182" t="s">
        <v>86</v>
      </c>
      <c r="AY248" s="18" t="s">
        <v>131</v>
      </c>
      <c r="BE248" s="183">
        <f>IF(N248="základní",J248,0)</f>
        <v>0</v>
      </c>
      <c r="BF248" s="183">
        <f>IF(N248="snížená",J248,0)</f>
        <v>0</v>
      </c>
      <c r="BG248" s="183">
        <f>IF(N248="zákl. přenesená",J248,0)</f>
        <v>0</v>
      </c>
      <c r="BH248" s="183">
        <f>IF(N248="sníž. přenesená",J248,0)</f>
        <v>0</v>
      </c>
      <c r="BI248" s="183">
        <f>IF(N248="nulová",J248,0)</f>
        <v>0</v>
      </c>
      <c r="BJ248" s="18" t="s">
        <v>84</v>
      </c>
      <c r="BK248" s="183">
        <f>ROUND(I248*H248,2)</f>
        <v>0</v>
      </c>
      <c r="BL248" s="18" t="s">
        <v>138</v>
      </c>
      <c r="BM248" s="182" t="s">
        <v>336</v>
      </c>
    </row>
    <row r="249" s="2" customFormat="1" ht="37.8" customHeight="1">
      <c r="A249" s="37"/>
      <c r="B249" s="170"/>
      <c r="C249" s="171" t="s">
        <v>337</v>
      </c>
      <c r="D249" s="171" t="s">
        <v>133</v>
      </c>
      <c r="E249" s="172" t="s">
        <v>338</v>
      </c>
      <c r="F249" s="173" t="s">
        <v>339</v>
      </c>
      <c r="G249" s="174" t="s">
        <v>212</v>
      </c>
      <c r="H249" s="175">
        <v>1</v>
      </c>
      <c r="I249" s="176"/>
      <c r="J249" s="177">
        <f>ROUND(I249*H249,2)</f>
        <v>0</v>
      </c>
      <c r="K249" s="173" t="s">
        <v>1</v>
      </c>
      <c r="L249" s="38"/>
      <c r="M249" s="178" t="s">
        <v>1</v>
      </c>
      <c r="N249" s="179" t="s">
        <v>41</v>
      </c>
      <c r="O249" s="76"/>
      <c r="P249" s="180">
        <f>O249*H249</f>
        <v>0</v>
      </c>
      <c r="Q249" s="180">
        <v>1.06277</v>
      </c>
      <c r="R249" s="180">
        <f>Q249*H249</f>
        <v>1.06277</v>
      </c>
      <c r="S249" s="180">
        <v>0</v>
      </c>
      <c r="T249" s="181">
        <f>S249*H249</f>
        <v>0</v>
      </c>
      <c r="U249" s="37"/>
      <c r="V249" s="37"/>
      <c r="W249" s="37"/>
      <c r="X249" s="37"/>
      <c r="Y249" s="37"/>
      <c r="Z249" s="37"/>
      <c r="AA249" s="37"/>
      <c r="AB249" s="37"/>
      <c r="AC249" s="37"/>
      <c r="AD249" s="37"/>
      <c r="AE249" s="37"/>
      <c r="AR249" s="182" t="s">
        <v>138</v>
      </c>
      <c r="AT249" s="182" t="s">
        <v>133</v>
      </c>
      <c r="AU249" s="182" t="s">
        <v>86</v>
      </c>
      <c r="AY249" s="18" t="s">
        <v>131</v>
      </c>
      <c r="BE249" s="183">
        <f>IF(N249="základní",J249,0)</f>
        <v>0</v>
      </c>
      <c r="BF249" s="183">
        <f>IF(N249="snížená",J249,0)</f>
        <v>0</v>
      </c>
      <c r="BG249" s="183">
        <f>IF(N249="zákl. přenesená",J249,0)</f>
        <v>0</v>
      </c>
      <c r="BH249" s="183">
        <f>IF(N249="sníž. přenesená",J249,0)</f>
        <v>0</v>
      </c>
      <c r="BI249" s="183">
        <f>IF(N249="nulová",J249,0)</f>
        <v>0</v>
      </c>
      <c r="BJ249" s="18" t="s">
        <v>84</v>
      </c>
      <c r="BK249" s="183">
        <f>ROUND(I249*H249,2)</f>
        <v>0</v>
      </c>
      <c r="BL249" s="18" t="s">
        <v>138</v>
      </c>
      <c r="BM249" s="182" t="s">
        <v>340</v>
      </c>
    </row>
    <row r="250" s="14" customFormat="1">
      <c r="A250" s="14"/>
      <c r="B250" s="192"/>
      <c r="C250" s="14"/>
      <c r="D250" s="185" t="s">
        <v>140</v>
      </c>
      <c r="E250" s="193" t="s">
        <v>1</v>
      </c>
      <c r="F250" s="194" t="s">
        <v>84</v>
      </c>
      <c r="G250" s="14"/>
      <c r="H250" s="195">
        <v>1</v>
      </c>
      <c r="I250" s="196"/>
      <c r="J250" s="14"/>
      <c r="K250" s="14"/>
      <c r="L250" s="192"/>
      <c r="M250" s="197"/>
      <c r="N250" s="198"/>
      <c r="O250" s="198"/>
      <c r="P250" s="198"/>
      <c r="Q250" s="198"/>
      <c r="R250" s="198"/>
      <c r="S250" s="198"/>
      <c r="T250" s="199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193" t="s">
        <v>140</v>
      </c>
      <c r="AU250" s="193" t="s">
        <v>86</v>
      </c>
      <c r="AV250" s="14" t="s">
        <v>86</v>
      </c>
      <c r="AW250" s="14" t="s">
        <v>32</v>
      </c>
      <c r="AX250" s="14" t="s">
        <v>84</v>
      </c>
      <c r="AY250" s="193" t="s">
        <v>131</v>
      </c>
    </row>
    <row r="251" s="2" customFormat="1" ht="21.75" customHeight="1">
      <c r="A251" s="37"/>
      <c r="B251" s="170"/>
      <c r="C251" s="171" t="s">
        <v>341</v>
      </c>
      <c r="D251" s="171" t="s">
        <v>133</v>
      </c>
      <c r="E251" s="172" t="s">
        <v>342</v>
      </c>
      <c r="F251" s="173" t="s">
        <v>343</v>
      </c>
      <c r="G251" s="174" t="s">
        <v>136</v>
      </c>
      <c r="H251" s="175">
        <v>111.8</v>
      </c>
      <c r="I251" s="176"/>
      <c r="J251" s="177">
        <f>ROUND(I251*H251,2)</f>
        <v>0</v>
      </c>
      <c r="K251" s="173" t="s">
        <v>137</v>
      </c>
      <c r="L251" s="38"/>
      <c r="M251" s="178" t="s">
        <v>1</v>
      </c>
      <c r="N251" s="179" t="s">
        <v>41</v>
      </c>
      <c r="O251" s="76"/>
      <c r="P251" s="180">
        <f>O251*H251</f>
        <v>0</v>
      </c>
      <c r="Q251" s="180">
        <v>0.64300000000000002</v>
      </c>
      <c r="R251" s="180">
        <f>Q251*H251</f>
        <v>71.8874</v>
      </c>
      <c r="S251" s="180">
        <v>0</v>
      </c>
      <c r="T251" s="181">
        <f>S251*H251</f>
        <v>0</v>
      </c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R251" s="182" t="s">
        <v>138</v>
      </c>
      <c r="AT251" s="182" t="s">
        <v>133</v>
      </c>
      <c r="AU251" s="182" t="s">
        <v>86</v>
      </c>
      <c r="AY251" s="18" t="s">
        <v>131</v>
      </c>
      <c r="BE251" s="183">
        <f>IF(N251="základní",J251,0)</f>
        <v>0</v>
      </c>
      <c r="BF251" s="183">
        <f>IF(N251="snížená",J251,0)</f>
        <v>0</v>
      </c>
      <c r="BG251" s="183">
        <f>IF(N251="zákl. přenesená",J251,0)</f>
        <v>0</v>
      </c>
      <c r="BH251" s="183">
        <f>IF(N251="sníž. přenesená",J251,0)</f>
        <v>0</v>
      </c>
      <c r="BI251" s="183">
        <f>IF(N251="nulová",J251,0)</f>
        <v>0</v>
      </c>
      <c r="BJ251" s="18" t="s">
        <v>84</v>
      </c>
      <c r="BK251" s="183">
        <f>ROUND(I251*H251,2)</f>
        <v>0</v>
      </c>
      <c r="BL251" s="18" t="s">
        <v>138</v>
      </c>
      <c r="BM251" s="182" t="s">
        <v>344</v>
      </c>
    </row>
    <row r="252" s="14" customFormat="1">
      <c r="A252" s="14"/>
      <c r="B252" s="192"/>
      <c r="C252" s="14"/>
      <c r="D252" s="185" t="s">
        <v>140</v>
      </c>
      <c r="E252" s="193" t="s">
        <v>1</v>
      </c>
      <c r="F252" s="194" t="s">
        <v>345</v>
      </c>
      <c r="G252" s="14"/>
      <c r="H252" s="195">
        <v>111.8</v>
      </c>
      <c r="I252" s="196"/>
      <c r="J252" s="14"/>
      <c r="K252" s="14"/>
      <c r="L252" s="192"/>
      <c r="M252" s="197"/>
      <c r="N252" s="198"/>
      <c r="O252" s="198"/>
      <c r="P252" s="198"/>
      <c r="Q252" s="198"/>
      <c r="R252" s="198"/>
      <c r="S252" s="198"/>
      <c r="T252" s="199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193" t="s">
        <v>140</v>
      </c>
      <c r="AU252" s="193" t="s">
        <v>86</v>
      </c>
      <c r="AV252" s="14" t="s">
        <v>86</v>
      </c>
      <c r="AW252" s="14" t="s">
        <v>32</v>
      </c>
      <c r="AX252" s="14" t="s">
        <v>84</v>
      </c>
      <c r="AY252" s="193" t="s">
        <v>131</v>
      </c>
    </row>
    <row r="253" s="12" customFormat="1" ht="22.8" customHeight="1">
      <c r="A253" s="12"/>
      <c r="B253" s="157"/>
      <c r="C253" s="12"/>
      <c r="D253" s="158" t="s">
        <v>75</v>
      </c>
      <c r="E253" s="168" t="s">
        <v>178</v>
      </c>
      <c r="F253" s="168" t="s">
        <v>346</v>
      </c>
      <c r="G253" s="12"/>
      <c r="H253" s="12"/>
      <c r="I253" s="160"/>
      <c r="J253" s="169">
        <f>BK253</f>
        <v>0</v>
      </c>
      <c r="K253" s="12"/>
      <c r="L253" s="157"/>
      <c r="M253" s="162"/>
      <c r="N253" s="163"/>
      <c r="O253" s="163"/>
      <c r="P253" s="164">
        <f>P254</f>
        <v>0</v>
      </c>
      <c r="Q253" s="163"/>
      <c r="R253" s="164">
        <f>R254</f>
        <v>0.074099999999999999</v>
      </c>
      <c r="S253" s="163"/>
      <c r="T253" s="165">
        <f>T254</f>
        <v>0</v>
      </c>
      <c r="U253" s="12"/>
      <c r="V253" s="12"/>
      <c r="W253" s="12"/>
      <c r="X253" s="12"/>
      <c r="Y253" s="12"/>
      <c r="Z253" s="12"/>
      <c r="AA253" s="12"/>
      <c r="AB253" s="12"/>
      <c r="AC253" s="12"/>
      <c r="AD253" s="12"/>
      <c r="AE253" s="12"/>
      <c r="AR253" s="158" t="s">
        <v>84</v>
      </c>
      <c r="AT253" s="166" t="s">
        <v>75</v>
      </c>
      <c r="AU253" s="166" t="s">
        <v>84</v>
      </c>
      <c r="AY253" s="158" t="s">
        <v>131</v>
      </c>
      <c r="BK253" s="167">
        <f>BK254</f>
        <v>0</v>
      </c>
    </row>
    <row r="254" s="2" customFormat="1" ht="24.15" customHeight="1">
      <c r="A254" s="37"/>
      <c r="B254" s="170"/>
      <c r="C254" s="171" t="s">
        <v>347</v>
      </c>
      <c r="D254" s="171" t="s">
        <v>133</v>
      </c>
      <c r="E254" s="172" t="s">
        <v>348</v>
      </c>
      <c r="F254" s="173" t="s">
        <v>349</v>
      </c>
      <c r="G254" s="174" t="s">
        <v>350</v>
      </c>
      <c r="H254" s="175">
        <v>6</v>
      </c>
      <c r="I254" s="176"/>
      <c r="J254" s="177">
        <f>ROUND(I254*H254,2)</f>
        <v>0</v>
      </c>
      <c r="K254" s="173" t="s">
        <v>137</v>
      </c>
      <c r="L254" s="38"/>
      <c r="M254" s="178" t="s">
        <v>1</v>
      </c>
      <c r="N254" s="179" t="s">
        <v>41</v>
      </c>
      <c r="O254" s="76"/>
      <c r="P254" s="180">
        <f>O254*H254</f>
        <v>0</v>
      </c>
      <c r="Q254" s="180">
        <v>0.01235</v>
      </c>
      <c r="R254" s="180">
        <f>Q254*H254</f>
        <v>0.074099999999999999</v>
      </c>
      <c r="S254" s="180">
        <v>0</v>
      </c>
      <c r="T254" s="181">
        <f>S254*H254</f>
        <v>0</v>
      </c>
      <c r="U254" s="37"/>
      <c r="V254" s="37"/>
      <c r="W254" s="37"/>
      <c r="X254" s="37"/>
      <c r="Y254" s="37"/>
      <c r="Z254" s="37"/>
      <c r="AA254" s="37"/>
      <c r="AB254" s="37"/>
      <c r="AC254" s="37"/>
      <c r="AD254" s="37"/>
      <c r="AE254" s="37"/>
      <c r="AR254" s="182" t="s">
        <v>138</v>
      </c>
      <c r="AT254" s="182" t="s">
        <v>133</v>
      </c>
      <c r="AU254" s="182" t="s">
        <v>86</v>
      </c>
      <c r="AY254" s="18" t="s">
        <v>131</v>
      </c>
      <c r="BE254" s="183">
        <f>IF(N254="základní",J254,0)</f>
        <v>0</v>
      </c>
      <c r="BF254" s="183">
        <f>IF(N254="snížená",J254,0)</f>
        <v>0</v>
      </c>
      <c r="BG254" s="183">
        <f>IF(N254="zákl. přenesená",J254,0)</f>
        <v>0</v>
      </c>
      <c r="BH254" s="183">
        <f>IF(N254="sníž. přenesená",J254,0)</f>
        <v>0</v>
      </c>
      <c r="BI254" s="183">
        <f>IF(N254="nulová",J254,0)</f>
        <v>0</v>
      </c>
      <c r="BJ254" s="18" t="s">
        <v>84</v>
      </c>
      <c r="BK254" s="183">
        <f>ROUND(I254*H254,2)</f>
        <v>0</v>
      </c>
      <c r="BL254" s="18" t="s">
        <v>138</v>
      </c>
      <c r="BM254" s="182" t="s">
        <v>351</v>
      </c>
    </row>
    <row r="255" s="12" customFormat="1" ht="22.8" customHeight="1">
      <c r="A255" s="12"/>
      <c r="B255" s="157"/>
      <c r="C255" s="12"/>
      <c r="D255" s="158" t="s">
        <v>75</v>
      </c>
      <c r="E255" s="168" t="s">
        <v>188</v>
      </c>
      <c r="F255" s="168" t="s">
        <v>352</v>
      </c>
      <c r="G255" s="12"/>
      <c r="H255" s="12"/>
      <c r="I255" s="160"/>
      <c r="J255" s="169">
        <f>BK255</f>
        <v>0</v>
      </c>
      <c r="K255" s="12"/>
      <c r="L255" s="157"/>
      <c r="M255" s="162"/>
      <c r="N255" s="163"/>
      <c r="O255" s="163"/>
      <c r="P255" s="164">
        <f>SUM(P256:P257)</f>
        <v>0</v>
      </c>
      <c r="Q255" s="163"/>
      <c r="R255" s="164">
        <f>SUM(R256:R257)</f>
        <v>0</v>
      </c>
      <c r="S255" s="163"/>
      <c r="T255" s="165">
        <f>SUM(T256:T257)</f>
        <v>867.64999999999998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158" t="s">
        <v>84</v>
      </c>
      <c r="AT255" s="166" t="s">
        <v>75</v>
      </c>
      <c r="AU255" s="166" t="s">
        <v>84</v>
      </c>
      <c r="AY255" s="158" t="s">
        <v>131</v>
      </c>
      <c r="BK255" s="167">
        <f>SUM(BK256:BK257)</f>
        <v>0</v>
      </c>
    </row>
    <row r="256" s="2" customFormat="1" ht="24.15" customHeight="1">
      <c r="A256" s="37"/>
      <c r="B256" s="170"/>
      <c r="C256" s="171" t="s">
        <v>353</v>
      </c>
      <c r="D256" s="171" t="s">
        <v>133</v>
      </c>
      <c r="E256" s="172" t="s">
        <v>354</v>
      </c>
      <c r="F256" s="173" t="s">
        <v>355</v>
      </c>
      <c r="G256" s="174" t="s">
        <v>147</v>
      </c>
      <c r="H256" s="175">
        <v>2345</v>
      </c>
      <c r="I256" s="176"/>
      <c r="J256" s="177">
        <f>ROUND(I256*H256,2)</f>
        <v>0</v>
      </c>
      <c r="K256" s="173" t="s">
        <v>137</v>
      </c>
      <c r="L256" s="38"/>
      <c r="M256" s="178" t="s">
        <v>1</v>
      </c>
      <c r="N256" s="179" t="s">
        <v>41</v>
      </c>
      <c r="O256" s="76"/>
      <c r="P256" s="180">
        <f>O256*H256</f>
        <v>0</v>
      </c>
      <c r="Q256" s="180">
        <v>0</v>
      </c>
      <c r="R256" s="180">
        <f>Q256*H256</f>
        <v>0</v>
      </c>
      <c r="S256" s="180">
        <v>0.37</v>
      </c>
      <c r="T256" s="181">
        <f>S256*H256</f>
        <v>867.64999999999998</v>
      </c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R256" s="182" t="s">
        <v>138</v>
      </c>
      <c r="AT256" s="182" t="s">
        <v>133</v>
      </c>
      <c r="AU256" s="182" t="s">
        <v>86</v>
      </c>
      <c r="AY256" s="18" t="s">
        <v>131</v>
      </c>
      <c r="BE256" s="183">
        <f>IF(N256="základní",J256,0)</f>
        <v>0</v>
      </c>
      <c r="BF256" s="183">
        <f>IF(N256="snížená",J256,0)</f>
        <v>0</v>
      </c>
      <c r="BG256" s="183">
        <f>IF(N256="zákl. přenesená",J256,0)</f>
        <v>0</v>
      </c>
      <c r="BH256" s="183">
        <f>IF(N256="sníž. přenesená",J256,0)</f>
        <v>0</v>
      </c>
      <c r="BI256" s="183">
        <f>IF(N256="nulová",J256,0)</f>
        <v>0</v>
      </c>
      <c r="BJ256" s="18" t="s">
        <v>84</v>
      </c>
      <c r="BK256" s="183">
        <f>ROUND(I256*H256,2)</f>
        <v>0</v>
      </c>
      <c r="BL256" s="18" t="s">
        <v>138</v>
      </c>
      <c r="BM256" s="182" t="s">
        <v>356</v>
      </c>
    </row>
    <row r="257" s="14" customFormat="1">
      <c r="A257" s="14"/>
      <c r="B257" s="192"/>
      <c r="C257" s="14"/>
      <c r="D257" s="185" t="s">
        <v>140</v>
      </c>
      <c r="E257" s="193" t="s">
        <v>1</v>
      </c>
      <c r="F257" s="194" t="s">
        <v>357</v>
      </c>
      <c r="G257" s="14"/>
      <c r="H257" s="195">
        <v>2345</v>
      </c>
      <c r="I257" s="196"/>
      <c r="J257" s="14"/>
      <c r="K257" s="14"/>
      <c r="L257" s="192"/>
      <c r="M257" s="197"/>
      <c r="N257" s="198"/>
      <c r="O257" s="198"/>
      <c r="P257" s="198"/>
      <c r="Q257" s="198"/>
      <c r="R257" s="198"/>
      <c r="S257" s="198"/>
      <c r="T257" s="199"/>
      <c r="U257" s="14"/>
      <c r="V257" s="14"/>
      <c r="W257" s="14"/>
      <c r="X257" s="14"/>
      <c r="Y257" s="14"/>
      <c r="Z257" s="14"/>
      <c r="AA257" s="14"/>
      <c r="AB257" s="14"/>
      <c r="AC257" s="14"/>
      <c r="AD257" s="14"/>
      <c r="AE257" s="14"/>
      <c r="AT257" s="193" t="s">
        <v>140</v>
      </c>
      <c r="AU257" s="193" t="s">
        <v>86</v>
      </c>
      <c r="AV257" s="14" t="s">
        <v>86</v>
      </c>
      <c r="AW257" s="14" t="s">
        <v>32</v>
      </c>
      <c r="AX257" s="14" t="s">
        <v>84</v>
      </c>
      <c r="AY257" s="193" t="s">
        <v>131</v>
      </c>
    </row>
    <row r="258" s="12" customFormat="1" ht="22.8" customHeight="1">
      <c r="A258" s="12"/>
      <c r="B258" s="157"/>
      <c r="C258" s="12"/>
      <c r="D258" s="158" t="s">
        <v>75</v>
      </c>
      <c r="E258" s="168" t="s">
        <v>358</v>
      </c>
      <c r="F258" s="168" t="s">
        <v>359</v>
      </c>
      <c r="G258" s="12"/>
      <c r="H258" s="12"/>
      <c r="I258" s="160"/>
      <c r="J258" s="169">
        <f>BK258</f>
        <v>0</v>
      </c>
      <c r="K258" s="12"/>
      <c r="L258" s="157"/>
      <c r="M258" s="162"/>
      <c r="N258" s="163"/>
      <c r="O258" s="163"/>
      <c r="P258" s="164">
        <f>SUM(P259:P262)</f>
        <v>0</v>
      </c>
      <c r="Q258" s="163"/>
      <c r="R258" s="164">
        <f>SUM(R259:R262)</f>
        <v>0</v>
      </c>
      <c r="S258" s="163"/>
      <c r="T258" s="165">
        <f>SUM(T259:T262)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158" t="s">
        <v>84</v>
      </c>
      <c r="AT258" s="166" t="s">
        <v>75</v>
      </c>
      <c r="AU258" s="166" t="s">
        <v>84</v>
      </c>
      <c r="AY258" s="158" t="s">
        <v>131</v>
      </c>
      <c r="BK258" s="167">
        <f>SUM(BK259:BK262)</f>
        <v>0</v>
      </c>
    </row>
    <row r="259" s="2" customFormat="1" ht="24.15" customHeight="1">
      <c r="A259" s="37"/>
      <c r="B259" s="170"/>
      <c r="C259" s="171" t="s">
        <v>360</v>
      </c>
      <c r="D259" s="171" t="s">
        <v>133</v>
      </c>
      <c r="E259" s="172" t="s">
        <v>361</v>
      </c>
      <c r="F259" s="173" t="s">
        <v>362</v>
      </c>
      <c r="G259" s="174" t="s">
        <v>164</v>
      </c>
      <c r="H259" s="175">
        <v>906.73599999999999</v>
      </c>
      <c r="I259" s="176"/>
      <c r="J259" s="177">
        <f>ROUND(I259*H259,2)</f>
        <v>0</v>
      </c>
      <c r="K259" s="173" t="s">
        <v>137</v>
      </c>
      <c r="L259" s="38"/>
      <c r="M259" s="178" t="s">
        <v>1</v>
      </c>
      <c r="N259" s="179" t="s">
        <v>41</v>
      </c>
      <c r="O259" s="76"/>
      <c r="P259" s="180">
        <f>O259*H259</f>
        <v>0</v>
      </c>
      <c r="Q259" s="180">
        <v>0</v>
      </c>
      <c r="R259" s="180">
        <f>Q259*H259</f>
        <v>0</v>
      </c>
      <c r="S259" s="180">
        <v>0</v>
      </c>
      <c r="T259" s="181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182" t="s">
        <v>138</v>
      </c>
      <c r="AT259" s="182" t="s">
        <v>133</v>
      </c>
      <c r="AU259" s="182" t="s">
        <v>86</v>
      </c>
      <c r="AY259" s="18" t="s">
        <v>131</v>
      </c>
      <c r="BE259" s="183">
        <f>IF(N259="základní",J259,0)</f>
        <v>0</v>
      </c>
      <c r="BF259" s="183">
        <f>IF(N259="snížená",J259,0)</f>
        <v>0</v>
      </c>
      <c r="BG259" s="183">
        <f>IF(N259="zákl. přenesená",J259,0)</f>
        <v>0</v>
      </c>
      <c r="BH259" s="183">
        <f>IF(N259="sníž. přenesená",J259,0)</f>
        <v>0</v>
      </c>
      <c r="BI259" s="183">
        <f>IF(N259="nulová",J259,0)</f>
        <v>0</v>
      </c>
      <c r="BJ259" s="18" t="s">
        <v>84</v>
      </c>
      <c r="BK259" s="183">
        <f>ROUND(I259*H259,2)</f>
        <v>0</v>
      </c>
      <c r="BL259" s="18" t="s">
        <v>138</v>
      </c>
      <c r="BM259" s="182" t="s">
        <v>363</v>
      </c>
    </row>
    <row r="260" s="2" customFormat="1" ht="24.15" customHeight="1">
      <c r="A260" s="37"/>
      <c r="B260" s="170"/>
      <c r="C260" s="171" t="s">
        <v>364</v>
      </c>
      <c r="D260" s="171" t="s">
        <v>133</v>
      </c>
      <c r="E260" s="172" t="s">
        <v>365</v>
      </c>
      <c r="F260" s="173" t="s">
        <v>366</v>
      </c>
      <c r="G260" s="174" t="s">
        <v>164</v>
      </c>
      <c r="H260" s="175">
        <v>17227.984</v>
      </c>
      <c r="I260" s="176"/>
      <c r="J260" s="177">
        <f>ROUND(I260*H260,2)</f>
        <v>0</v>
      </c>
      <c r="K260" s="173" t="s">
        <v>137</v>
      </c>
      <c r="L260" s="38"/>
      <c r="M260" s="178" t="s">
        <v>1</v>
      </c>
      <c r="N260" s="179" t="s">
        <v>41</v>
      </c>
      <c r="O260" s="76"/>
      <c r="P260" s="180">
        <f>O260*H260</f>
        <v>0</v>
      </c>
      <c r="Q260" s="180">
        <v>0</v>
      </c>
      <c r="R260" s="180">
        <f>Q260*H260</f>
        <v>0</v>
      </c>
      <c r="S260" s="180">
        <v>0</v>
      </c>
      <c r="T260" s="181">
        <f>S260*H260</f>
        <v>0</v>
      </c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R260" s="182" t="s">
        <v>138</v>
      </c>
      <c r="AT260" s="182" t="s">
        <v>133</v>
      </c>
      <c r="AU260" s="182" t="s">
        <v>86</v>
      </c>
      <c r="AY260" s="18" t="s">
        <v>131</v>
      </c>
      <c r="BE260" s="183">
        <f>IF(N260="základní",J260,0)</f>
        <v>0</v>
      </c>
      <c r="BF260" s="183">
        <f>IF(N260="snížená",J260,0)</f>
        <v>0</v>
      </c>
      <c r="BG260" s="183">
        <f>IF(N260="zákl. přenesená",J260,0)</f>
        <v>0</v>
      </c>
      <c r="BH260" s="183">
        <f>IF(N260="sníž. přenesená",J260,0)</f>
        <v>0</v>
      </c>
      <c r="BI260" s="183">
        <f>IF(N260="nulová",J260,0)</f>
        <v>0</v>
      </c>
      <c r="BJ260" s="18" t="s">
        <v>84</v>
      </c>
      <c r="BK260" s="183">
        <f>ROUND(I260*H260,2)</f>
        <v>0</v>
      </c>
      <c r="BL260" s="18" t="s">
        <v>138</v>
      </c>
      <c r="BM260" s="182" t="s">
        <v>367</v>
      </c>
    </row>
    <row r="261" s="14" customFormat="1">
      <c r="A261" s="14"/>
      <c r="B261" s="192"/>
      <c r="C261" s="14"/>
      <c r="D261" s="185" t="s">
        <v>140</v>
      </c>
      <c r="E261" s="14"/>
      <c r="F261" s="194" t="s">
        <v>368</v>
      </c>
      <c r="G261" s="14"/>
      <c r="H261" s="195">
        <v>17227.984</v>
      </c>
      <c r="I261" s="196"/>
      <c r="J261" s="14"/>
      <c r="K261" s="14"/>
      <c r="L261" s="192"/>
      <c r="M261" s="197"/>
      <c r="N261" s="198"/>
      <c r="O261" s="198"/>
      <c r="P261" s="198"/>
      <c r="Q261" s="198"/>
      <c r="R261" s="198"/>
      <c r="S261" s="198"/>
      <c r="T261" s="199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193" t="s">
        <v>140</v>
      </c>
      <c r="AU261" s="193" t="s">
        <v>86</v>
      </c>
      <c r="AV261" s="14" t="s">
        <v>86</v>
      </c>
      <c r="AW261" s="14" t="s">
        <v>3</v>
      </c>
      <c r="AX261" s="14" t="s">
        <v>84</v>
      </c>
      <c r="AY261" s="193" t="s">
        <v>131</v>
      </c>
    </row>
    <row r="262" s="2" customFormat="1" ht="44.25" customHeight="1">
      <c r="A262" s="37"/>
      <c r="B262" s="170"/>
      <c r="C262" s="171" t="s">
        <v>369</v>
      </c>
      <c r="D262" s="171" t="s">
        <v>133</v>
      </c>
      <c r="E262" s="172" t="s">
        <v>370</v>
      </c>
      <c r="F262" s="173" t="s">
        <v>371</v>
      </c>
      <c r="G262" s="174" t="s">
        <v>164</v>
      </c>
      <c r="H262" s="175">
        <v>906.73599999999999</v>
      </c>
      <c r="I262" s="176"/>
      <c r="J262" s="177">
        <f>ROUND(I262*H262,2)</f>
        <v>0</v>
      </c>
      <c r="K262" s="173" t="s">
        <v>137</v>
      </c>
      <c r="L262" s="38"/>
      <c r="M262" s="178" t="s">
        <v>1</v>
      </c>
      <c r="N262" s="179" t="s">
        <v>41</v>
      </c>
      <c r="O262" s="76"/>
      <c r="P262" s="180">
        <f>O262*H262</f>
        <v>0</v>
      </c>
      <c r="Q262" s="180">
        <v>0</v>
      </c>
      <c r="R262" s="180">
        <f>Q262*H262</f>
        <v>0</v>
      </c>
      <c r="S262" s="180">
        <v>0</v>
      </c>
      <c r="T262" s="181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182" t="s">
        <v>138</v>
      </c>
      <c r="AT262" s="182" t="s">
        <v>133</v>
      </c>
      <c r="AU262" s="182" t="s">
        <v>86</v>
      </c>
      <c r="AY262" s="18" t="s">
        <v>131</v>
      </c>
      <c r="BE262" s="183">
        <f>IF(N262="základní",J262,0)</f>
        <v>0</v>
      </c>
      <c r="BF262" s="183">
        <f>IF(N262="snížená",J262,0)</f>
        <v>0</v>
      </c>
      <c r="BG262" s="183">
        <f>IF(N262="zákl. přenesená",J262,0)</f>
        <v>0</v>
      </c>
      <c r="BH262" s="183">
        <f>IF(N262="sníž. přenesená",J262,0)</f>
        <v>0</v>
      </c>
      <c r="BI262" s="183">
        <f>IF(N262="nulová",J262,0)</f>
        <v>0</v>
      </c>
      <c r="BJ262" s="18" t="s">
        <v>84</v>
      </c>
      <c r="BK262" s="183">
        <f>ROUND(I262*H262,2)</f>
        <v>0</v>
      </c>
      <c r="BL262" s="18" t="s">
        <v>138</v>
      </c>
      <c r="BM262" s="182" t="s">
        <v>372</v>
      </c>
    </row>
    <row r="263" s="12" customFormat="1" ht="22.8" customHeight="1">
      <c r="A263" s="12"/>
      <c r="B263" s="157"/>
      <c r="C263" s="12"/>
      <c r="D263" s="158" t="s">
        <v>75</v>
      </c>
      <c r="E263" s="168" t="s">
        <v>373</v>
      </c>
      <c r="F263" s="168" t="s">
        <v>374</v>
      </c>
      <c r="G263" s="12"/>
      <c r="H263" s="12"/>
      <c r="I263" s="160"/>
      <c r="J263" s="169">
        <f>BK263</f>
        <v>0</v>
      </c>
      <c r="K263" s="12"/>
      <c r="L263" s="157"/>
      <c r="M263" s="162"/>
      <c r="N263" s="163"/>
      <c r="O263" s="163"/>
      <c r="P263" s="164">
        <f>P264</f>
        <v>0</v>
      </c>
      <c r="Q263" s="163"/>
      <c r="R263" s="164">
        <f>R264</f>
        <v>0</v>
      </c>
      <c r="S263" s="163"/>
      <c r="T263" s="165">
        <f>T264</f>
        <v>0</v>
      </c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R263" s="158" t="s">
        <v>84</v>
      </c>
      <c r="AT263" s="166" t="s">
        <v>75</v>
      </c>
      <c r="AU263" s="166" t="s">
        <v>84</v>
      </c>
      <c r="AY263" s="158" t="s">
        <v>131</v>
      </c>
      <c r="BK263" s="167">
        <f>BK264</f>
        <v>0</v>
      </c>
    </row>
    <row r="264" s="2" customFormat="1" ht="24.15" customHeight="1">
      <c r="A264" s="37"/>
      <c r="B264" s="170"/>
      <c r="C264" s="171" t="s">
        <v>375</v>
      </c>
      <c r="D264" s="171" t="s">
        <v>133</v>
      </c>
      <c r="E264" s="172" t="s">
        <v>376</v>
      </c>
      <c r="F264" s="173" t="s">
        <v>377</v>
      </c>
      <c r="G264" s="174" t="s">
        <v>164</v>
      </c>
      <c r="H264" s="175">
        <v>1124.3620000000001</v>
      </c>
      <c r="I264" s="176"/>
      <c r="J264" s="177">
        <f>ROUND(I264*H264,2)</f>
        <v>0</v>
      </c>
      <c r="K264" s="173" t="s">
        <v>137</v>
      </c>
      <c r="L264" s="38"/>
      <c r="M264" s="178" t="s">
        <v>1</v>
      </c>
      <c r="N264" s="179" t="s">
        <v>41</v>
      </c>
      <c r="O264" s="76"/>
      <c r="P264" s="180">
        <f>O264*H264</f>
        <v>0</v>
      </c>
      <c r="Q264" s="180">
        <v>0</v>
      </c>
      <c r="R264" s="180">
        <f>Q264*H264</f>
        <v>0</v>
      </c>
      <c r="S264" s="180">
        <v>0</v>
      </c>
      <c r="T264" s="181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182" t="s">
        <v>138</v>
      </c>
      <c r="AT264" s="182" t="s">
        <v>133</v>
      </c>
      <c r="AU264" s="182" t="s">
        <v>86</v>
      </c>
      <c r="AY264" s="18" t="s">
        <v>131</v>
      </c>
      <c r="BE264" s="183">
        <f>IF(N264="základní",J264,0)</f>
        <v>0</v>
      </c>
      <c r="BF264" s="183">
        <f>IF(N264="snížená",J264,0)</f>
        <v>0</v>
      </c>
      <c r="BG264" s="183">
        <f>IF(N264="zákl. přenesená",J264,0)</f>
        <v>0</v>
      </c>
      <c r="BH264" s="183">
        <f>IF(N264="sníž. přenesená",J264,0)</f>
        <v>0</v>
      </c>
      <c r="BI264" s="183">
        <f>IF(N264="nulová",J264,0)</f>
        <v>0</v>
      </c>
      <c r="BJ264" s="18" t="s">
        <v>84</v>
      </c>
      <c r="BK264" s="183">
        <f>ROUND(I264*H264,2)</f>
        <v>0</v>
      </c>
      <c r="BL264" s="18" t="s">
        <v>138</v>
      </c>
      <c r="BM264" s="182" t="s">
        <v>378</v>
      </c>
    </row>
    <row r="265" s="12" customFormat="1" ht="25.92" customHeight="1">
      <c r="A265" s="12"/>
      <c r="B265" s="157"/>
      <c r="C265" s="12"/>
      <c r="D265" s="158" t="s">
        <v>75</v>
      </c>
      <c r="E265" s="159" t="s">
        <v>379</v>
      </c>
      <c r="F265" s="159" t="s">
        <v>380</v>
      </c>
      <c r="G265" s="12"/>
      <c r="H265" s="12"/>
      <c r="I265" s="160"/>
      <c r="J265" s="161">
        <f>BK265</f>
        <v>0</v>
      </c>
      <c r="K265" s="12"/>
      <c r="L265" s="157"/>
      <c r="M265" s="162"/>
      <c r="N265" s="163"/>
      <c r="O265" s="163"/>
      <c r="P265" s="164">
        <f>P266+P310+P313+P339+P354+P376</f>
        <v>0</v>
      </c>
      <c r="Q265" s="163"/>
      <c r="R265" s="164">
        <f>R266+R310+R313+R339+R354+R376</f>
        <v>44.525877860000001</v>
      </c>
      <c r="S265" s="163"/>
      <c r="T265" s="165">
        <f>T266+T310+T313+T339+T354+T376</f>
        <v>0</v>
      </c>
      <c r="U265" s="12"/>
      <c r="V265" s="12"/>
      <c r="W265" s="12"/>
      <c r="X265" s="12"/>
      <c r="Y265" s="12"/>
      <c r="Z265" s="12"/>
      <c r="AA265" s="12"/>
      <c r="AB265" s="12"/>
      <c r="AC265" s="12"/>
      <c r="AD265" s="12"/>
      <c r="AE265" s="12"/>
      <c r="AR265" s="158" t="s">
        <v>86</v>
      </c>
      <c r="AT265" s="166" t="s">
        <v>75</v>
      </c>
      <c r="AU265" s="166" t="s">
        <v>76</v>
      </c>
      <c r="AY265" s="158" t="s">
        <v>131</v>
      </c>
      <c r="BK265" s="167">
        <f>BK266+BK310+BK313+BK339+BK354+BK376</f>
        <v>0</v>
      </c>
    </row>
    <row r="266" s="12" customFormat="1" ht="22.8" customHeight="1">
      <c r="A266" s="12"/>
      <c r="B266" s="157"/>
      <c r="C266" s="12"/>
      <c r="D266" s="158" t="s">
        <v>75</v>
      </c>
      <c r="E266" s="168" t="s">
        <v>381</v>
      </c>
      <c r="F266" s="168" t="s">
        <v>382</v>
      </c>
      <c r="G266" s="12"/>
      <c r="H266" s="12"/>
      <c r="I266" s="160"/>
      <c r="J266" s="169">
        <f>BK266</f>
        <v>0</v>
      </c>
      <c r="K266" s="12"/>
      <c r="L266" s="157"/>
      <c r="M266" s="162"/>
      <c r="N266" s="163"/>
      <c r="O266" s="163"/>
      <c r="P266" s="164">
        <f>SUM(P267:P309)</f>
        <v>0</v>
      </c>
      <c r="Q266" s="163"/>
      <c r="R266" s="164">
        <f>SUM(R267:R309)</f>
        <v>5.6769915599999994</v>
      </c>
      <c r="S266" s="163"/>
      <c r="T266" s="165">
        <f>SUM(T267:T309)</f>
        <v>0</v>
      </c>
      <c r="U266" s="12"/>
      <c r="V266" s="12"/>
      <c r="W266" s="12"/>
      <c r="X266" s="12"/>
      <c r="Y266" s="12"/>
      <c r="Z266" s="12"/>
      <c r="AA266" s="12"/>
      <c r="AB266" s="12"/>
      <c r="AC266" s="12"/>
      <c r="AD266" s="12"/>
      <c r="AE266" s="12"/>
      <c r="AR266" s="158" t="s">
        <v>86</v>
      </c>
      <c r="AT266" s="166" t="s">
        <v>75</v>
      </c>
      <c r="AU266" s="166" t="s">
        <v>84</v>
      </c>
      <c r="AY266" s="158" t="s">
        <v>131</v>
      </c>
      <c r="BK266" s="167">
        <f>SUM(BK267:BK309)</f>
        <v>0</v>
      </c>
    </row>
    <row r="267" s="2" customFormat="1" ht="24.15" customHeight="1">
      <c r="A267" s="37"/>
      <c r="B267" s="170"/>
      <c r="C267" s="171" t="s">
        <v>383</v>
      </c>
      <c r="D267" s="171" t="s">
        <v>133</v>
      </c>
      <c r="E267" s="172" t="s">
        <v>384</v>
      </c>
      <c r="F267" s="173" t="s">
        <v>385</v>
      </c>
      <c r="G267" s="174" t="s">
        <v>136</v>
      </c>
      <c r="H267" s="175">
        <v>334.45999999999998</v>
      </c>
      <c r="I267" s="176"/>
      <c r="J267" s="177">
        <f>ROUND(I267*H267,2)</f>
        <v>0</v>
      </c>
      <c r="K267" s="173" t="s">
        <v>386</v>
      </c>
      <c r="L267" s="38"/>
      <c r="M267" s="178" t="s">
        <v>1</v>
      </c>
      <c r="N267" s="179" t="s">
        <v>41</v>
      </c>
      <c r="O267" s="76"/>
      <c r="P267" s="180">
        <f>O267*H267</f>
        <v>0</v>
      </c>
      <c r="Q267" s="180">
        <v>0</v>
      </c>
      <c r="R267" s="180">
        <f>Q267*H267</f>
        <v>0</v>
      </c>
      <c r="S267" s="180">
        <v>0</v>
      </c>
      <c r="T267" s="181">
        <f>S267*H267</f>
        <v>0</v>
      </c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R267" s="182" t="s">
        <v>233</v>
      </c>
      <c r="AT267" s="182" t="s">
        <v>133</v>
      </c>
      <c r="AU267" s="182" t="s">
        <v>86</v>
      </c>
      <c r="AY267" s="18" t="s">
        <v>131</v>
      </c>
      <c r="BE267" s="183">
        <f>IF(N267="základní",J267,0)</f>
        <v>0</v>
      </c>
      <c r="BF267" s="183">
        <f>IF(N267="snížená",J267,0)</f>
        <v>0</v>
      </c>
      <c r="BG267" s="183">
        <f>IF(N267="zákl. přenesená",J267,0)</f>
        <v>0</v>
      </c>
      <c r="BH267" s="183">
        <f>IF(N267="sníž. přenesená",J267,0)</f>
        <v>0</v>
      </c>
      <c r="BI267" s="183">
        <f>IF(N267="nulová",J267,0)</f>
        <v>0</v>
      </c>
      <c r="BJ267" s="18" t="s">
        <v>84</v>
      </c>
      <c r="BK267" s="183">
        <f>ROUND(I267*H267,2)</f>
        <v>0</v>
      </c>
      <c r="BL267" s="18" t="s">
        <v>233</v>
      </c>
      <c r="BM267" s="182" t="s">
        <v>387</v>
      </c>
    </row>
    <row r="268" s="13" customFormat="1">
      <c r="A268" s="13"/>
      <c r="B268" s="184"/>
      <c r="C268" s="13"/>
      <c r="D268" s="185" t="s">
        <v>140</v>
      </c>
      <c r="E268" s="186" t="s">
        <v>1</v>
      </c>
      <c r="F268" s="187" t="s">
        <v>388</v>
      </c>
      <c r="G268" s="13"/>
      <c r="H268" s="186" t="s">
        <v>1</v>
      </c>
      <c r="I268" s="188"/>
      <c r="J268" s="13"/>
      <c r="K268" s="13"/>
      <c r="L268" s="184"/>
      <c r="M268" s="189"/>
      <c r="N268" s="190"/>
      <c r="O268" s="190"/>
      <c r="P268" s="190"/>
      <c r="Q268" s="190"/>
      <c r="R268" s="190"/>
      <c r="S268" s="190"/>
      <c r="T268" s="191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186" t="s">
        <v>140</v>
      </c>
      <c r="AU268" s="186" t="s">
        <v>86</v>
      </c>
      <c r="AV268" s="13" t="s">
        <v>84</v>
      </c>
      <c r="AW268" s="13" t="s">
        <v>32</v>
      </c>
      <c r="AX268" s="13" t="s">
        <v>76</v>
      </c>
      <c r="AY268" s="186" t="s">
        <v>131</v>
      </c>
    </row>
    <row r="269" s="14" customFormat="1">
      <c r="A269" s="14"/>
      <c r="B269" s="192"/>
      <c r="C269" s="14"/>
      <c r="D269" s="185" t="s">
        <v>140</v>
      </c>
      <c r="E269" s="193" t="s">
        <v>1</v>
      </c>
      <c r="F269" s="194" t="s">
        <v>389</v>
      </c>
      <c r="G269" s="14"/>
      <c r="H269" s="195">
        <v>334.45999999999998</v>
      </c>
      <c r="I269" s="196"/>
      <c r="J269" s="14"/>
      <c r="K269" s="14"/>
      <c r="L269" s="192"/>
      <c r="M269" s="197"/>
      <c r="N269" s="198"/>
      <c r="O269" s="198"/>
      <c r="P269" s="198"/>
      <c r="Q269" s="198"/>
      <c r="R269" s="198"/>
      <c r="S269" s="198"/>
      <c r="T269" s="199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193" t="s">
        <v>140</v>
      </c>
      <c r="AU269" s="193" t="s">
        <v>86</v>
      </c>
      <c r="AV269" s="14" t="s">
        <v>86</v>
      </c>
      <c r="AW269" s="14" t="s">
        <v>32</v>
      </c>
      <c r="AX269" s="14" t="s">
        <v>76</v>
      </c>
      <c r="AY269" s="193" t="s">
        <v>131</v>
      </c>
    </row>
    <row r="270" s="15" customFormat="1">
      <c r="A270" s="15"/>
      <c r="B270" s="200"/>
      <c r="C270" s="15"/>
      <c r="D270" s="185" t="s">
        <v>140</v>
      </c>
      <c r="E270" s="201" t="s">
        <v>1</v>
      </c>
      <c r="F270" s="202" t="s">
        <v>144</v>
      </c>
      <c r="G270" s="15"/>
      <c r="H270" s="203">
        <v>334.45999999999998</v>
      </c>
      <c r="I270" s="204"/>
      <c r="J270" s="15"/>
      <c r="K270" s="15"/>
      <c r="L270" s="200"/>
      <c r="M270" s="205"/>
      <c r="N270" s="206"/>
      <c r="O270" s="206"/>
      <c r="P270" s="206"/>
      <c r="Q270" s="206"/>
      <c r="R270" s="206"/>
      <c r="S270" s="206"/>
      <c r="T270" s="207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01" t="s">
        <v>140</v>
      </c>
      <c r="AU270" s="201" t="s">
        <v>86</v>
      </c>
      <c r="AV270" s="15" t="s">
        <v>138</v>
      </c>
      <c r="AW270" s="15" t="s">
        <v>32</v>
      </c>
      <c r="AX270" s="15" t="s">
        <v>84</v>
      </c>
      <c r="AY270" s="201" t="s">
        <v>131</v>
      </c>
    </row>
    <row r="271" s="2" customFormat="1" ht="16.5" customHeight="1">
      <c r="A271" s="37"/>
      <c r="B271" s="170"/>
      <c r="C271" s="212" t="s">
        <v>390</v>
      </c>
      <c r="D271" s="212" t="s">
        <v>391</v>
      </c>
      <c r="E271" s="213" t="s">
        <v>392</v>
      </c>
      <c r="F271" s="214" t="s">
        <v>393</v>
      </c>
      <c r="G271" s="215" t="s">
        <v>164</v>
      </c>
      <c r="H271" s="216">
        <v>0.13400000000000001</v>
      </c>
      <c r="I271" s="217"/>
      <c r="J271" s="218">
        <f>ROUND(I271*H271,2)</f>
        <v>0</v>
      </c>
      <c r="K271" s="214" t="s">
        <v>386</v>
      </c>
      <c r="L271" s="219"/>
      <c r="M271" s="220" t="s">
        <v>1</v>
      </c>
      <c r="N271" s="221" t="s">
        <v>41</v>
      </c>
      <c r="O271" s="76"/>
      <c r="P271" s="180">
        <f>O271*H271</f>
        <v>0</v>
      </c>
      <c r="Q271" s="180">
        <v>1</v>
      </c>
      <c r="R271" s="180">
        <f>Q271*H271</f>
        <v>0.13400000000000001</v>
      </c>
      <c r="S271" s="180">
        <v>0</v>
      </c>
      <c r="T271" s="181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182" t="s">
        <v>320</v>
      </c>
      <c r="AT271" s="182" t="s">
        <v>391</v>
      </c>
      <c r="AU271" s="182" t="s">
        <v>86</v>
      </c>
      <c r="AY271" s="18" t="s">
        <v>131</v>
      </c>
      <c r="BE271" s="183">
        <f>IF(N271="základní",J271,0)</f>
        <v>0</v>
      </c>
      <c r="BF271" s="183">
        <f>IF(N271="snížená",J271,0)</f>
        <v>0</v>
      </c>
      <c r="BG271" s="183">
        <f>IF(N271="zákl. přenesená",J271,0)</f>
        <v>0</v>
      </c>
      <c r="BH271" s="183">
        <f>IF(N271="sníž. přenesená",J271,0)</f>
        <v>0</v>
      </c>
      <c r="BI271" s="183">
        <f>IF(N271="nulová",J271,0)</f>
        <v>0</v>
      </c>
      <c r="BJ271" s="18" t="s">
        <v>84</v>
      </c>
      <c r="BK271" s="183">
        <f>ROUND(I271*H271,2)</f>
        <v>0</v>
      </c>
      <c r="BL271" s="18" t="s">
        <v>233</v>
      </c>
      <c r="BM271" s="182" t="s">
        <v>394</v>
      </c>
    </row>
    <row r="272" s="2" customFormat="1">
      <c r="A272" s="37"/>
      <c r="B272" s="38"/>
      <c r="C272" s="37"/>
      <c r="D272" s="185" t="s">
        <v>182</v>
      </c>
      <c r="E272" s="37"/>
      <c r="F272" s="208" t="s">
        <v>395</v>
      </c>
      <c r="G272" s="37"/>
      <c r="H272" s="37"/>
      <c r="I272" s="209"/>
      <c r="J272" s="37"/>
      <c r="K272" s="37"/>
      <c r="L272" s="38"/>
      <c r="M272" s="210"/>
      <c r="N272" s="211"/>
      <c r="O272" s="76"/>
      <c r="P272" s="76"/>
      <c r="Q272" s="76"/>
      <c r="R272" s="76"/>
      <c r="S272" s="76"/>
      <c r="T272" s="7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T272" s="18" t="s">
        <v>182</v>
      </c>
      <c r="AU272" s="18" t="s">
        <v>86</v>
      </c>
    </row>
    <row r="273" s="14" customFormat="1">
      <c r="A273" s="14"/>
      <c r="B273" s="192"/>
      <c r="C273" s="14"/>
      <c r="D273" s="185" t="s">
        <v>140</v>
      </c>
      <c r="E273" s="193" t="s">
        <v>1</v>
      </c>
      <c r="F273" s="194" t="s">
        <v>396</v>
      </c>
      <c r="G273" s="14"/>
      <c r="H273" s="195">
        <v>0.13400000000000001</v>
      </c>
      <c r="I273" s="196"/>
      <c r="J273" s="14"/>
      <c r="K273" s="14"/>
      <c r="L273" s="192"/>
      <c r="M273" s="197"/>
      <c r="N273" s="198"/>
      <c r="O273" s="198"/>
      <c r="P273" s="198"/>
      <c r="Q273" s="198"/>
      <c r="R273" s="198"/>
      <c r="S273" s="198"/>
      <c r="T273" s="199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193" t="s">
        <v>140</v>
      </c>
      <c r="AU273" s="193" t="s">
        <v>86</v>
      </c>
      <c r="AV273" s="14" t="s">
        <v>86</v>
      </c>
      <c r="AW273" s="14" t="s">
        <v>32</v>
      </c>
      <c r="AX273" s="14" t="s">
        <v>84</v>
      </c>
      <c r="AY273" s="193" t="s">
        <v>131</v>
      </c>
    </row>
    <row r="274" s="2" customFormat="1" ht="24.15" customHeight="1">
      <c r="A274" s="37"/>
      <c r="B274" s="170"/>
      <c r="C274" s="171" t="s">
        <v>397</v>
      </c>
      <c r="D274" s="171" t="s">
        <v>133</v>
      </c>
      <c r="E274" s="172" t="s">
        <v>398</v>
      </c>
      <c r="F274" s="173" t="s">
        <v>399</v>
      </c>
      <c r="G274" s="174" t="s">
        <v>136</v>
      </c>
      <c r="H274" s="175">
        <v>24.300000000000001</v>
      </c>
      <c r="I274" s="176"/>
      <c r="J274" s="177">
        <f>ROUND(I274*H274,2)</f>
        <v>0</v>
      </c>
      <c r="K274" s="173" t="s">
        <v>386</v>
      </c>
      <c r="L274" s="38"/>
      <c r="M274" s="178" t="s">
        <v>1</v>
      </c>
      <c r="N274" s="179" t="s">
        <v>41</v>
      </c>
      <c r="O274" s="76"/>
      <c r="P274" s="180">
        <f>O274*H274</f>
        <v>0</v>
      </c>
      <c r="Q274" s="180">
        <v>0</v>
      </c>
      <c r="R274" s="180">
        <f>Q274*H274</f>
        <v>0</v>
      </c>
      <c r="S274" s="180">
        <v>0</v>
      </c>
      <c r="T274" s="181">
        <f>S274*H274</f>
        <v>0</v>
      </c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R274" s="182" t="s">
        <v>233</v>
      </c>
      <c r="AT274" s="182" t="s">
        <v>133</v>
      </c>
      <c r="AU274" s="182" t="s">
        <v>86</v>
      </c>
      <c r="AY274" s="18" t="s">
        <v>131</v>
      </c>
      <c r="BE274" s="183">
        <f>IF(N274="základní",J274,0)</f>
        <v>0</v>
      </c>
      <c r="BF274" s="183">
        <f>IF(N274="snížená",J274,0)</f>
        <v>0</v>
      </c>
      <c r="BG274" s="183">
        <f>IF(N274="zákl. přenesená",J274,0)</f>
        <v>0</v>
      </c>
      <c r="BH274" s="183">
        <f>IF(N274="sníž. přenesená",J274,0)</f>
        <v>0</v>
      </c>
      <c r="BI274" s="183">
        <f>IF(N274="nulová",J274,0)</f>
        <v>0</v>
      </c>
      <c r="BJ274" s="18" t="s">
        <v>84</v>
      </c>
      <c r="BK274" s="183">
        <f>ROUND(I274*H274,2)</f>
        <v>0</v>
      </c>
      <c r="BL274" s="18" t="s">
        <v>233</v>
      </c>
      <c r="BM274" s="182" t="s">
        <v>400</v>
      </c>
    </row>
    <row r="275" s="13" customFormat="1">
      <c r="A275" s="13"/>
      <c r="B275" s="184"/>
      <c r="C275" s="13"/>
      <c r="D275" s="185" t="s">
        <v>140</v>
      </c>
      <c r="E275" s="186" t="s">
        <v>1</v>
      </c>
      <c r="F275" s="187" t="s">
        <v>401</v>
      </c>
      <c r="G275" s="13"/>
      <c r="H275" s="186" t="s">
        <v>1</v>
      </c>
      <c r="I275" s="188"/>
      <c r="J275" s="13"/>
      <c r="K275" s="13"/>
      <c r="L275" s="184"/>
      <c r="M275" s="189"/>
      <c r="N275" s="190"/>
      <c r="O275" s="190"/>
      <c r="P275" s="190"/>
      <c r="Q275" s="190"/>
      <c r="R275" s="190"/>
      <c r="S275" s="190"/>
      <c r="T275" s="191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186" t="s">
        <v>140</v>
      </c>
      <c r="AU275" s="186" t="s">
        <v>86</v>
      </c>
      <c r="AV275" s="13" t="s">
        <v>84</v>
      </c>
      <c r="AW275" s="13" t="s">
        <v>32</v>
      </c>
      <c r="AX275" s="13" t="s">
        <v>76</v>
      </c>
      <c r="AY275" s="186" t="s">
        <v>131</v>
      </c>
    </row>
    <row r="276" s="14" customFormat="1">
      <c r="A276" s="14"/>
      <c r="B276" s="192"/>
      <c r="C276" s="14"/>
      <c r="D276" s="185" t="s">
        <v>140</v>
      </c>
      <c r="E276" s="193" t="s">
        <v>1</v>
      </c>
      <c r="F276" s="194" t="s">
        <v>402</v>
      </c>
      <c r="G276" s="14"/>
      <c r="H276" s="195">
        <v>24.300000000000001</v>
      </c>
      <c r="I276" s="196"/>
      <c r="J276" s="14"/>
      <c r="K276" s="14"/>
      <c r="L276" s="192"/>
      <c r="M276" s="197"/>
      <c r="N276" s="198"/>
      <c r="O276" s="198"/>
      <c r="P276" s="198"/>
      <c r="Q276" s="198"/>
      <c r="R276" s="198"/>
      <c r="S276" s="198"/>
      <c r="T276" s="199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193" t="s">
        <v>140</v>
      </c>
      <c r="AU276" s="193" t="s">
        <v>86</v>
      </c>
      <c r="AV276" s="14" t="s">
        <v>86</v>
      </c>
      <c r="AW276" s="14" t="s">
        <v>32</v>
      </c>
      <c r="AX276" s="14" t="s">
        <v>84</v>
      </c>
      <c r="AY276" s="193" t="s">
        <v>131</v>
      </c>
    </row>
    <row r="277" s="2" customFormat="1" ht="16.5" customHeight="1">
      <c r="A277" s="37"/>
      <c r="B277" s="170"/>
      <c r="C277" s="212" t="s">
        <v>403</v>
      </c>
      <c r="D277" s="212" t="s">
        <v>391</v>
      </c>
      <c r="E277" s="213" t="s">
        <v>392</v>
      </c>
      <c r="F277" s="214" t="s">
        <v>393</v>
      </c>
      <c r="G277" s="215" t="s">
        <v>164</v>
      </c>
      <c r="H277" s="216">
        <v>0.01</v>
      </c>
      <c r="I277" s="217"/>
      <c r="J277" s="218">
        <f>ROUND(I277*H277,2)</f>
        <v>0</v>
      </c>
      <c r="K277" s="214" t="s">
        <v>386</v>
      </c>
      <c r="L277" s="219"/>
      <c r="M277" s="220" t="s">
        <v>1</v>
      </c>
      <c r="N277" s="221" t="s">
        <v>41</v>
      </c>
      <c r="O277" s="76"/>
      <c r="P277" s="180">
        <f>O277*H277</f>
        <v>0</v>
      </c>
      <c r="Q277" s="180">
        <v>1</v>
      </c>
      <c r="R277" s="180">
        <f>Q277*H277</f>
        <v>0.01</v>
      </c>
      <c r="S277" s="180">
        <v>0</v>
      </c>
      <c r="T277" s="181">
        <f>S277*H277</f>
        <v>0</v>
      </c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R277" s="182" t="s">
        <v>320</v>
      </c>
      <c r="AT277" s="182" t="s">
        <v>391</v>
      </c>
      <c r="AU277" s="182" t="s">
        <v>86</v>
      </c>
      <c r="AY277" s="18" t="s">
        <v>131</v>
      </c>
      <c r="BE277" s="183">
        <f>IF(N277="základní",J277,0)</f>
        <v>0</v>
      </c>
      <c r="BF277" s="183">
        <f>IF(N277="snížená",J277,0)</f>
        <v>0</v>
      </c>
      <c r="BG277" s="183">
        <f>IF(N277="zákl. přenesená",J277,0)</f>
        <v>0</v>
      </c>
      <c r="BH277" s="183">
        <f>IF(N277="sníž. přenesená",J277,0)</f>
        <v>0</v>
      </c>
      <c r="BI277" s="183">
        <f>IF(N277="nulová",J277,0)</f>
        <v>0</v>
      </c>
      <c r="BJ277" s="18" t="s">
        <v>84</v>
      </c>
      <c r="BK277" s="183">
        <f>ROUND(I277*H277,2)</f>
        <v>0</v>
      </c>
      <c r="BL277" s="18" t="s">
        <v>233</v>
      </c>
      <c r="BM277" s="182" t="s">
        <v>404</v>
      </c>
    </row>
    <row r="278" s="2" customFormat="1">
      <c r="A278" s="37"/>
      <c r="B278" s="38"/>
      <c r="C278" s="37"/>
      <c r="D278" s="185" t="s">
        <v>182</v>
      </c>
      <c r="E278" s="37"/>
      <c r="F278" s="208" t="s">
        <v>395</v>
      </c>
      <c r="G278" s="37"/>
      <c r="H278" s="37"/>
      <c r="I278" s="209"/>
      <c r="J278" s="37"/>
      <c r="K278" s="37"/>
      <c r="L278" s="38"/>
      <c r="M278" s="210"/>
      <c r="N278" s="211"/>
      <c r="O278" s="76"/>
      <c r="P278" s="76"/>
      <c r="Q278" s="76"/>
      <c r="R278" s="76"/>
      <c r="S278" s="76"/>
      <c r="T278" s="77"/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T278" s="18" t="s">
        <v>182</v>
      </c>
      <c r="AU278" s="18" t="s">
        <v>86</v>
      </c>
    </row>
    <row r="279" s="14" customFormat="1">
      <c r="A279" s="14"/>
      <c r="B279" s="192"/>
      <c r="C279" s="14"/>
      <c r="D279" s="185" t="s">
        <v>140</v>
      </c>
      <c r="E279" s="193" t="s">
        <v>1</v>
      </c>
      <c r="F279" s="194" t="s">
        <v>405</v>
      </c>
      <c r="G279" s="14"/>
      <c r="H279" s="195">
        <v>0.01</v>
      </c>
      <c r="I279" s="196"/>
      <c r="J279" s="14"/>
      <c r="K279" s="14"/>
      <c r="L279" s="192"/>
      <c r="M279" s="197"/>
      <c r="N279" s="198"/>
      <c r="O279" s="198"/>
      <c r="P279" s="198"/>
      <c r="Q279" s="198"/>
      <c r="R279" s="198"/>
      <c r="S279" s="198"/>
      <c r="T279" s="199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193" t="s">
        <v>140</v>
      </c>
      <c r="AU279" s="193" t="s">
        <v>86</v>
      </c>
      <c r="AV279" s="14" t="s">
        <v>86</v>
      </c>
      <c r="AW279" s="14" t="s">
        <v>32</v>
      </c>
      <c r="AX279" s="14" t="s">
        <v>84</v>
      </c>
      <c r="AY279" s="193" t="s">
        <v>131</v>
      </c>
    </row>
    <row r="280" s="2" customFormat="1" ht="24.15" customHeight="1">
      <c r="A280" s="37"/>
      <c r="B280" s="170"/>
      <c r="C280" s="171" t="s">
        <v>406</v>
      </c>
      <c r="D280" s="171" t="s">
        <v>133</v>
      </c>
      <c r="E280" s="172" t="s">
        <v>407</v>
      </c>
      <c r="F280" s="173" t="s">
        <v>408</v>
      </c>
      <c r="G280" s="174" t="s">
        <v>136</v>
      </c>
      <c r="H280" s="175">
        <v>334.45999999999998</v>
      </c>
      <c r="I280" s="176"/>
      <c r="J280" s="177">
        <f>ROUND(I280*H280,2)</f>
        <v>0</v>
      </c>
      <c r="K280" s="173" t="s">
        <v>137</v>
      </c>
      <c r="L280" s="38"/>
      <c r="M280" s="178" t="s">
        <v>1</v>
      </c>
      <c r="N280" s="179" t="s">
        <v>41</v>
      </c>
      <c r="O280" s="76"/>
      <c r="P280" s="180">
        <f>O280*H280</f>
        <v>0</v>
      </c>
      <c r="Q280" s="180">
        <v>0</v>
      </c>
      <c r="R280" s="180">
        <f>Q280*H280</f>
        <v>0</v>
      </c>
      <c r="S280" s="180">
        <v>0</v>
      </c>
      <c r="T280" s="181">
        <f>S280*H280</f>
        <v>0</v>
      </c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R280" s="182" t="s">
        <v>233</v>
      </c>
      <c r="AT280" s="182" t="s">
        <v>133</v>
      </c>
      <c r="AU280" s="182" t="s">
        <v>86</v>
      </c>
      <c r="AY280" s="18" t="s">
        <v>131</v>
      </c>
      <c r="BE280" s="183">
        <f>IF(N280="základní",J280,0)</f>
        <v>0</v>
      </c>
      <c r="BF280" s="183">
        <f>IF(N280="snížená",J280,0)</f>
        <v>0</v>
      </c>
      <c r="BG280" s="183">
        <f>IF(N280="zákl. přenesená",J280,0)</f>
        <v>0</v>
      </c>
      <c r="BH280" s="183">
        <f>IF(N280="sníž. přenesená",J280,0)</f>
        <v>0</v>
      </c>
      <c r="BI280" s="183">
        <f>IF(N280="nulová",J280,0)</f>
        <v>0</v>
      </c>
      <c r="BJ280" s="18" t="s">
        <v>84</v>
      </c>
      <c r="BK280" s="183">
        <f>ROUND(I280*H280,2)</f>
        <v>0</v>
      </c>
      <c r="BL280" s="18" t="s">
        <v>233</v>
      </c>
      <c r="BM280" s="182" t="s">
        <v>409</v>
      </c>
    </row>
    <row r="281" s="13" customFormat="1">
      <c r="A281" s="13"/>
      <c r="B281" s="184"/>
      <c r="C281" s="13"/>
      <c r="D281" s="185" t="s">
        <v>140</v>
      </c>
      <c r="E281" s="186" t="s">
        <v>1</v>
      </c>
      <c r="F281" s="187" t="s">
        <v>410</v>
      </c>
      <c r="G281" s="13"/>
      <c r="H281" s="186" t="s">
        <v>1</v>
      </c>
      <c r="I281" s="188"/>
      <c r="J281" s="13"/>
      <c r="K281" s="13"/>
      <c r="L281" s="184"/>
      <c r="M281" s="189"/>
      <c r="N281" s="190"/>
      <c r="O281" s="190"/>
      <c r="P281" s="190"/>
      <c r="Q281" s="190"/>
      <c r="R281" s="190"/>
      <c r="S281" s="190"/>
      <c r="T281" s="191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186" t="s">
        <v>140</v>
      </c>
      <c r="AU281" s="186" t="s">
        <v>86</v>
      </c>
      <c r="AV281" s="13" t="s">
        <v>84</v>
      </c>
      <c r="AW281" s="13" t="s">
        <v>32</v>
      </c>
      <c r="AX281" s="13" t="s">
        <v>76</v>
      </c>
      <c r="AY281" s="186" t="s">
        <v>131</v>
      </c>
    </row>
    <row r="282" s="14" customFormat="1">
      <c r="A282" s="14"/>
      <c r="B282" s="192"/>
      <c r="C282" s="14"/>
      <c r="D282" s="185" t="s">
        <v>140</v>
      </c>
      <c r="E282" s="193" t="s">
        <v>1</v>
      </c>
      <c r="F282" s="194" t="s">
        <v>389</v>
      </c>
      <c r="G282" s="14"/>
      <c r="H282" s="195">
        <v>334.45999999999998</v>
      </c>
      <c r="I282" s="196"/>
      <c r="J282" s="14"/>
      <c r="K282" s="14"/>
      <c r="L282" s="192"/>
      <c r="M282" s="197"/>
      <c r="N282" s="198"/>
      <c r="O282" s="198"/>
      <c r="P282" s="198"/>
      <c r="Q282" s="198"/>
      <c r="R282" s="198"/>
      <c r="S282" s="198"/>
      <c r="T282" s="199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193" t="s">
        <v>140</v>
      </c>
      <c r="AU282" s="193" t="s">
        <v>86</v>
      </c>
      <c r="AV282" s="14" t="s">
        <v>86</v>
      </c>
      <c r="AW282" s="14" t="s">
        <v>32</v>
      </c>
      <c r="AX282" s="14" t="s">
        <v>84</v>
      </c>
      <c r="AY282" s="193" t="s">
        <v>131</v>
      </c>
    </row>
    <row r="283" s="2" customFormat="1" ht="24.15" customHeight="1">
      <c r="A283" s="37"/>
      <c r="B283" s="170"/>
      <c r="C283" s="212" t="s">
        <v>411</v>
      </c>
      <c r="D283" s="212" t="s">
        <v>391</v>
      </c>
      <c r="E283" s="213" t="s">
        <v>412</v>
      </c>
      <c r="F283" s="214" t="s">
        <v>413</v>
      </c>
      <c r="G283" s="215" t="s">
        <v>136</v>
      </c>
      <c r="H283" s="216">
        <v>508.37900000000002</v>
      </c>
      <c r="I283" s="217"/>
      <c r="J283" s="218">
        <f>ROUND(I283*H283,2)</f>
        <v>0</v>
      </c>
      <c r="K283" s="214" t="s">
        <v>137</v>
      </c>
      <c r="L283" s="219"/>
      <c r="M283" s="220" t="s">
        <v>1</v>
      </c>
      <c r="N283" s="221" t="s">
        <v>41</v>
      </c>
      <c r="O283" s="76"/>
      <c r="P283" s="180">
        <f>O283*H283</f>
        <v>0</v>
      </c>
      <c r="Q283" s="180">
        <v>0.00064000000000000005</v>
      </c>
      <c r="R283" s="180">
        <f>Q283*H283</f>
        <v>0.32536256000000002</v>
      </c>
      <c r="S283" s="180">
        <v>0</v>
      </c>
      <c r="T283" s="181">
        <f>S283*H283</f>
        <v>0</v>
      </c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R283" s="182" t="s">
        <v>320</v>
      </c>
      <c r="AT283" s="182" t="s">
        <v>391</v>
      </c>
      <c r="AU283" s="182" t="s">
        <v>86</v>
      </c>
      <c r="AY283" s="18" t="s">
        <v>131</v>
      </c>
      <c r="BE283" s="183">
        <f>IF(N283="základní",J283,0)</f>
        <v>0</v>
      </c>
      <c r="BF283" s="183">
        <f>IF(N283="snížená",J283,0)</f>
        <v>0</v>
      </c>
      <c r="BG283" s="183">
        <f>IF(N283="zákl. přenesená",J283,0)</f>
        <v>0</v>
      </c>
      <c r="BH283" s="183">
        <f>IF(N283="sníž. přenesená",J283,0)</f>
        <v>0</v>
      </c>
      <c r="BI283" s="183">
        <f>IF(N283="nulová",J283,0)</f>
        <v>0</v>
      </c>
      <c r="BJ283" s="18" t="s">
        <v>84</v>
      </c>
      <c r="BK283" s="183">
        <f>ROUND(I283*H283,2)</f>
        <v>0</v>
      </c>
      <c r="BL283" s="18" t="s">
        <v>233</v>
      </c>
      <c r="BM283" s="182" t="s">
        <v>414</v>
      </c>
    </row>
    <row r="284" s="14" customFormat="1">
      <c r="A284" s="14"/>
      <c r="B284" s="192"/>
      <c r="C284" s="14"/>
      <c r="D284" s="185" t="s">
        <v>140</v>
      </c>
      <c r="E284" s="193" t="s">
        <v>1</v>
      </c>
      <c r="F284" s="194" t="s">
        <v>415</v>
      </c>
      <c r="G284" s="14"/>
      <c r="H284" s="195">
        <v>508.37900000000002</v>
      </c>
      <c r="I284" s="196"/>
      <c r="J284" s="14"/>
      <c r="K284" s="14"/>
      <c r="L284" s="192"/>
      <c r="M284" s="197"/>
      <c r="N284" s="198"/>
      <c r="O284" s="198"/>
      <c r="P284" s="198"/>
      <c r="Q284" s="198"/>
      <c r="R284" s="198"/>
      <c r="S284" s="198"/>
      <c r="T284" s="199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193" t="s">
        <v>140</v>
      </c>
      <c r="AU284" s="193" t="s">
        <v>86</v>
      </c>
      <c r="AV284" s="14" t="s">
        <v>86</v>
      </c>
      <c r="AW284" s="14" t="s">
        <v>32</v>
      </c>
      <c r="AX284" s="14" t="s">
        <v>84</v>
      </c>
      <c r="AY284" s="193" t="s">
        <v>131</v>
      </c>
    </row>
    <row r="285" s="2" customFormat="1" ht="24.15" customHeight="1">
      <c r="A285" s="37"/>
      <c r="B285" s="170"/>
      <c r="C285" s="171" t="s">
        <v>416</v>
      </c>
      <c r="D285" s="171" t="s">
        <v>133</v>
      </c>
      <c r="E285" s="172" t="s">
        <v>417</v>
      </c>
      <c r="F285" s="173" t="s">
        <v>418</v>
      </c>
      <c r="G285" s="174" t="s">
        <v>136</v>
      </c>
      <c r="H285" s="175">
        <v>129</v>
      </c>
      <c r="I285" s="176"/>
      <c r="J285" s="177">
        <f>ROUND(I285*H285,2)</f>
        <v>0</v>
      </c>
      <c r="K285" s="173" t="s">
        <v>386</v>
      </c>
      <c r="L285" s="38"/>
      <c r="M285" s="178" t="s">
        <v>1</v>
      </c>
      <c r="N285" s="179" t="s">
        <v>41</v>
      </c>
      <c r="O285" s="76"/>
      <c r="P285" s="180">
        <f>O285*H285</f>
        <v>0</v>
      </c>
      <c r="Q285" s="180">
        <v>0</v>
      </c>
      <c r="R285" s="180">
        <f>Q285*H285</f>
        <v>0</v>
      </c>
      <c r="S285" s="180">
        <v>0</v>
      </c>
      <c r="T285" s="181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182" t="s">
        <v>233</v>
      </c>
      <c r="AT285" s="182" t="s">
        <v>133</v>
      </c>
      <c r="AU285" s="182" t="s">
        <v>86</v>
      </c>
      <c r="AY285" s="18" t="s">
        <v>131</v>
      </c>
      <c r="BE285" s="183">
        <f>IF(N285="základní",J285,0)</f>
        <v>0</v>
      </c>
      <c r="BF285" s="183">
        <f>IF(N285="snížená",J285,0)</f>
        <v>0</v>
      </c>
      <c r="BG285" s="183">
        <f>IF(N285="zákl. přenesená",J285,0)</f>
        <v>0</v>
      </c>
      <c r="BH285" s="183">
        <f>IF(N285="sníž. přenesená",J285,0)</f>
        <v>0</v>
      </c>
      <c r="BI285" s="183">
        <f>IF(N285="nulová",J285,0)</f>
        <v>0</v>
      </c>
      <c r="BJ285" s="18" t="s">
        <v>84</v>
      </c>
      <c r="BK285" s="183">
        <f>ROUND(I285*H285,2)</f>
        <v>0</v>
      </c>
      <c r="BL285" s="18" t="s">
        <v>233</v>
      </c>
      <c r="BM285" s="182" t="s">
        <v>419</v>
      </c>
    </row>
    <row r="286" s="14" customFormat="1">
      <c r="A286" s="14"/>
      <c r="B286" s="192"/>
      <c r="C286" s="14"/>
      <c r="D286" s="185" t="s">
        <v>140</v>
      </c>
      <c r="E286" s="193" t="s">
        <v>1</v>
      </c>
      <c r="F286" s="194" t="s">
        <v>420</v>
      </c>
      <c r="G286" s="14"/>
      <c r="H286" s="195">
        <v>129</v>
      </c>
      <c r="I286" s="196"/>
      <c r="J286" s="14"/>
      <c r="K286" s="14"/>
      <c r="L286" s="192"/>
      <c r="M286" s="197"/>
      <c r="N286" s="198"/>
      <c r="O286" s="198"/>
      <c r="P286" s="198"/>
      <c r="Q286" s="198"/>
      <c r="R286" s="198"/>
      <c r="S286" s="198"/>
      <c r="T286" s="199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193" t="s">
        <v>140</v>
      </c>
      <c r="AU286" s="193" t="s">
        <v>86</v>
      </c>
      <c r="AV286" s="14" t="s">
        <v>86</v>
      </c>
      <c r="AW286" s="14" t="s">
        <v>32</v>
      </c>
      <c r="AX286" s="14" t="s">
        <v>76</v>
      </c>
      <c r="AY286" s="193" t="s">
        <v>131</v>
      </c>
    </row>
    <row r="287" s="15" customFormat="1">
      <c r="A287" s="15"/>
      <c r="B287" s="200"/>
      <c r="C287" s="15"/>
      <c r="D287" s="185" t="s">
        <v>140</v>
      </c>
      <c r="E287" s="201" t="s">
        <v>1</v>
      </c>
      <c r="F287" s="202" t="s">
        <v>144</v>
      </c>
      <c r="G287" s="15"/>
      <c r="H287" s="203">
        <v>129</v>
      </c>
      <c r="I287" s="204"/>
      <c r="J287" s="15"/>
      <c r="K287" s="15"/>
      <c r="L287" s="200"/>
      <c r="M287" s="205"/>
      <c r="N287" s="206"/>
      <c r="O287" s="206"/>
      <c r="P287" s="206"/>
      <c r="Q287" s="206"/>
      <c r="R287" s="206"/>
      <c r="S287" s="206"/>
      <c r="T287" s="207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  <c r="AE287" s="15"/>
      <c r="AT287" s="201" t="s">
        <v>140</v>
      </c>
      <c r="AU287" s="201" t="s">
        <v>86</v>
      </c>
      <c r="AV287" s="15" t="s">
        <v>138</v>
      </c>
      <c r="AW287" s="15" t="s">
        <v>32</v>
      </c>
      <c r="AX287" s="15" t="s">
        <v>84</v>
      </c>
      <c r="AY287" s="201" t="s">
        <v>131</v>
      </c>
    </row>
    <row r="288" s="2" customFormat="1" ht="24.15" customHeight="1">
      <c r="A288" s="37"/>
      <c r="B288" s="170"/>
      <c r="C288" s="212" t="s">
        <v>421</v>
      </c>
      <c r="D288" s="212" t="s">
        <v>391</v>
      </c>
      <c r="E288" s="213" t="s">
        <v>422</v>
      </c>
      <c r="F288" s="214" t="s">
        <v>423</v>
      </c>
      <c r="G288" s="215" t="s">
        <v>136</v>
      </c>
      <c r="H288" s="216">
        <v>141.90000000000001</v>
      </c>
      <c r="I288" s="217"/>
      <c r="J288" s="218">
        <f>ROUND(I288*H288,2)</f>
        <v>0</v>
      </c>
      <c r="K288" s="214" t="s">
        <v>386</v>
      </c>
      <c r="L288" s="219"/>
      <c r="M288" s="220" t="s">
        <v>1</v>
      </c>
      <c r="N288" s="221" t="s">
        <v>41</v>
      </c>
      <c r="O288" s="76"/>
      <c r="P288" s="180">
        <f>O288*H288</f>
        <v>0</v>
      </c>
      <c r="Q288" s="180">
        <v>0.00029999999999999997</v>
      </c>
      <c r="R288" s="180">
        <f>Q288*H288</f>
        <v>0.042569999999999997</v>
      </c>
      <c r="S288" s="180">
        <v>0</v>
      </c>
      <c r="T288" s="181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182" t="s">
        <v>320</v>
      </c>
      <c r="AT288" s="182" t="s">
        <v>391</v>
      </c>
      <c r="AU288" s="182" t="s">
        <v>86</v>
      </c>
      <c r="AY288" s="18" t="s">
        <v>131</v>
      </c>
      <c r="BE288" s="183">
        <f>IF(N288="základní",J288,0)</f>
        <v>0</v>
      </c>
      <c r="BF288" s="183">
        <f>IF(N288="snížená",J288,0)</f>
        <v>0</v>
      </c>
      <c r="BG288" s="183">
        <f>IF(N288="zákl. přenesená",J288,0)</f>
        <v>0</v>
      </c>
      <c r="BH288" s="183">
        <f>IF(N288="sníž. přenesená",J288,0)</f>
        <v>0</v>
      </c>
      <c r="BI288" s="183">
        <f>IF(N288="nulová",J288,0)</f>
        <v>0</v>
      </c>
      <c r="BJ288" s="18" t="s">
        <v>84</v>
      </c>
      <c r="BK288" s="183">
        <f>ROUND(I288*H288,2)</f>
        <v>0</v>
      </c>
      <c r="BL288" s="18" t="s">
        <v>233</v>
      </c>
      <c r="BM288" s="182" t="s">
        <v>424</v>
      </c>
    </row>
    <row r="289" s="14" customFormat="1">
      <c r="A289" s="14"/>
      <c r="B289" s="192"/>
      <c r="C289" s="14"/>
      <c r="D289" s="185" t="s">
        <v>140</v>
      </c>
      <c r="E289" s="193" t="s">
        <v>1</v>
      </c>
      <c r="F289" s="194" t="s">
        <v>425</v>
      </c>
      <c r="G289" s="14"/>
      <c r="H289" s="195">
        <v>141.90000000000001</v>
      </c>
      <c r="I289" s="196"/>
      <c r="J289" s="14"/>
      <c r="K289" s="14"/>
      <c r="L289" s="192"/>
      <c r="M289" s="197"/>
      <c r="N289" s="198"/>
      <c r="O289" s="198"/>
      <c r="P289" s="198"/>
      <c r="Q289" s="198"/>
      <c r="R289" s="198"/>
      <c r="S289" s="198"/>
      <c r="T289" s="199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193" t="s">
        <v>140</v>
      </c>
      <c r="AU289" s="193" t="s">
        <v>86</v>
      </c>
      <c r="AV289" s="14" t="s">
        <v>86</v>
      </c>
      <c r="AW289" s="14" t="s">
        <v>32</v>
      </c>
      <c r="AX289" s="14" t="s">
        <v>84</v>
      </c>
      <c r="AY289" s="193" t="s">
        <v>131</v>
      </c>
    </row>
    <row r="290" s="2" customFormat="1" ht="24.15" customHeight="1">
      <c r="A290" s="37"/>
      <c r="B290" s="170"/>
      <c r="C290" s="171" t="s">
        <v>426</v>
      </c>
      <c r="D290" s="171" t="s">
        <v>133</v>
      </c>
      <c r="E290" s="172" t="s">
        <v>427</v>
      </c>
      <c r="F290" s="173" t="s">
        <v>428</v>
      </c>
      <c r="G290" s="174" t="s">
        <v>136</v>
      </c>
      <c r="H290" s="175">
        <v>668.91999999999996</v>
      </c>
      <c r="I290" s="176"/>
      <c r="J290" s="177">
        <f>ROUND(I290*H290,2)</f>
        <v>0</v>
      </c>
      <c r="K290" s="173" t="s">
        <v>386</v>
      </c>
      <c r="L290" s="38"/>
      <c r="M290" s="178" t="s">
        <v>1</v>
      </c>
      <c r="N290" s="179" t="s">
        <v>41</v>
      </c>
      <c r="O290" s="76"/>
      <c r="P290" s="180">
        <f>O290*H290</f>
        <v>0</v>
      </c>
      <c r="Q290" s="180">
        <v>0.00040000000000000002</v>
      </c>
      <c r="R290" s="180">
        <f>Q290*H290</f>
        <v>0.26756799999999997</v>
      </c>
      <c r="S290" s="180">
        <v>0</v>
      </c>
      <c r="T290" s="181">
        <f>S290*H290</f>
        <v>0</v>
      </c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R290" s="182" t="s">
        <v>233</v>
      </c>
      <c r="AT290" s="182" t="s">
        <v>133</v>
      </c>
      <c r="AU290" s="182" t="s">
        <v>86</v>
      </c>
      <c r="AY290" s="18" t="s">
        <v>131</v>
      </c>
      <c r="BE290" s="183">
        <f>IF(N290="základní",J290,0)</f>
        <v>0</v>
      </c>
      <c r="BF290" s="183">
        <f>IF(N290="snížená",J290,0)</f>
        <v>0</v>
      </c>
      <c r="BG290" s="183">
        <f>IF(N290="zákl. přenesená",J290,0)</f>
        <v>0</v>
      </c>
      <c r="BH290" s="183">
        <f>IF(N290="sníž. přenesená",J290,0)</f>
        <v>0</v>
      </c>
      <c r="BI290" s="183">
        <f>IF(N290="nulová",J290,0)</f>
        <v>0</v>
      </c>
      <c r="BJ290" s="18" t="s">
        <v>84</v>
      </c>
      <c r="BK290" s="183">
        <f>ROUND(I290*H290,2)</f>
        <v>0</v>
      </c>
      <c r="BL290" s="18" t="s">
        <v>233</v>
      </c>
      <c r="BM290" s="182" t="s">
        <v>429</v>
      </c>
    </row>
    <row r="291" s="13" customFormat="1">
      <c r="A291" s="13"/>
      <c r="B291" s="184"/>
      <c r="C291" s="13"/>
      <c r="D291" s="185" t="s">
        <v>140</v>
      </c>
      <c r="E291" s="186" t="s">
        <v>1</v>
      </c>
      <c r="F291" s="187" t="s">
        <v>388</v>
      </c>
      <c r="G291" s="13"/>
      <c r="H291" s="186" t="s">
        <v>1</v>
      </c>
      <c r="I291" s="188"/>
      <c r="J291" s="13"/>
      <c r="K291" s="13"/>
      <c r="L291" s="184"/>
      <c r="M291" s="189"/>
      <c r="N291" s="190"/>
      <c r="O291" s="190"/>
      <c r="P291" s="190"/>
      <c r="Q291" s="190"/>
      <c r="R291" s="190"/>
      <c r="S291" s="190"/>
      <c r="T291" s="191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186" t="s">
        <v>140</v>
      </c>
      <c r="AU291" s="186" t="s">
        <v>86</v>
      </c>
      <c r="AV291" s="13" t="s">
        <v>84</v>
      </c>
      <c r="AW291" s="13" t="s">
        <v>32</v>
      </c>
      <c r="AX291" s="13" t="s">
        <v>76</v>
      </c>
      <c r="AY291" s="186" t="s">
        <v>131</v>
      </c>
    </row>
    <row r="292" s="14" customFormat="1">
      <c r="A292" s="14"/>
      <c r="B292" s="192"/>
      <c r="C292" s="14"/>
      <c r="D292" s="185" t="s">
        <v>140</v>
      </c>
      <c r="E292" s="193" t="s">
        <v>1</v>
      </c>
      <c r="F292" s="194" t="s">
        <v>430</v>
      </c>
      <c r="G292" s="14"/>
      <c r="H292" s="195">
        <v>668.91999999999996</v>
      </c>
      <c r="I292" s="196"/>
      <c r="J292" s="14"/>
      <c r="K292" s="14"/>
      <c r="L292" s="192"/>
      <c r="M292" s="197"/>
      <c r="N292" s="198"/>
      <c r="O292" s="198"/>
      <c r="P292" s="198"/>
      <c r="Q292" s="198"/>
      <c r="R292" s="198"/>
      <c r="S292" s="198"/>
      <c r="T292" s="199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193" t="s">
        <v>140</v>
      </c>
      <c r="AU292" s="193" t="s">
        <v>86</v>
      </c>
      <c r="AV292" s="14" t="s">
        <v>86</v>
      </c>
      <c r="AW292" s="14" t="s">
        <v>32</v>
      </c>
      <c r="AX292" s="14" t="s">
        <v>76</v>
      </c>
      <c r="AY292" s="193" t="s">
        <v>131</v>
      </c>
    </row>
    <row r="293" s="15" customFormat="1">
      <c r="A293" s="15"/>
      <c r="B293" s="200"/>
      <c r="C293" s="15"/>
      <c r="D293" s="185" t="s">
        <v>140</v>
      </c>
      <c r="E293" s="201" t="s">
        <v>1</v>
      </c>
      <c r="F293" s="202" t="s">
        <v>144</v>
      </c>
      <c r="G293" s="15"/>
      <c r="H293" s="203">
        <v>668.91999999999996</v>
      </c>
      <c r="I293" s="204"/>
      <c r="J293" s="15"/>
      <c r="K293" s="15"/>
      <c r="L293" s="200"/>
      <c r="M293" s="205"/>
      <c r="N293" s="206"/>
      <c r="O293" s="206"/>
      <c r="P293" s="206"/>
      <c r="Q293" s="206"/>
      <c r="R293" s="206"/>
      <c r="S293" s="206"/>
      <c r="T293" s="207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  <c r="AE293" s="15"/>
      <c r="AT293" s="201" t="s">
        <v>140</v>
      </c>
      <c r="AU293" s="201" t="s">
        <v>86</v>
      </c>
      <c r="AV293" s="15" t="s">
        <v>138</v>
      </c>
      <c r="AW293" s="15" t="s">
        <v>32</v>
      </c>
      <c r="AX293" s="15" t="s">
        <v>84</v>
      </c>
      <c r="AY293" s="201" t="s">
        <v>131</v>
      </c>
    </row>
    <row r="294" s="2" customFormat="1" ht="44.25" customHeight="1">
      <c r="A294" s="37"/>
      <c r="B294" s="170"/>
      <c r="C294" s="212" t="s">
        <v>431</v>
      </c>
      <c r="D294" s="212" t="s">
        <v>391</v>
      </c>
      <c r="E294" s="213" t="s">
        <v>432</v>
      </c>
      <c r="F294" s="214" t="s">
        <v>433</v>
      </c>
      <c r="G294" s="215" t="s">
        <v>136</v>
      </c>
      <c r="H294" s="216">
        <v>418.07499999999999</v>
      </c>
      <c r="I294" s="217"/>
      <c r="J294" s="218">
        <f>ROUND(I294*H294,2)</f>
        <v>0</v>
      </c>
      <c r="K294" s="214" t="s">
        <v>386</v>
      </c>
      <c r="L294" s="219"/>
      <c r="M294" s="220" t="s">
        <v>1</v>
      </c>
      <c r="N294" s="221" t="s">
        <v>41</v>
      </c>
      <c r="O294" s="76"/>
      <c r="P294" s="180">
        <f>O294*H294</f>
        <v>0</v>
      </c>
      <c r="Q294" s="180">
        <v>0.0054000000000000003</v>
      </c>
      <c r="R294" s="180">
        <f>Q294*H294</f>
        <v>2.2576049999999999</v>
      </c>
      <c r="S294" s="180">
        <v>0</v>
      </c>
      <c r="T294" s="181">
        <f>S294*H294</f>
        <v>0</v>
      </c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R294" s="182" t="s">
        <v>320</v>
      </c>
      <c r="AT294" s="182" t="s">
        <v>391</v>
      </c>
      <c r="AU294" s="182" t="s">
        <v>86</v>
      </c>
      <c r="AY294" s="18" t="s">
        <v>131</v>
      </c>
      <c r="BE294" s="183">
        <f>IF(N294="základní",J294,0)</f>
        <v>0</v>
      </c>
      <c r="BF294" s="183">
        <f>IF(N294="snížená",J294,0)</f>
        <v>0</v>
      </c>
      <c r="BG294" s="183">
        <f>IF(N294="zákl. přenesená",J294,0)</f>
        <v>0</v>
      </c>
      <c r="BH294" s="183">
        <f>IF(N294="sníž. přenesená",J294,0)</f>
        <v>0</v>
      </c>
      <c r="BI294" s="183">
        <f>IF(N294="nulová",J294,0)</f>
        <v>0</v>
      </c>
      <c r="BJ294" s="18" t="s">
        <v>84</v>
      </c>
      <c r="BK294" s="183">
        <f>ROUND(I294*H294,2)</f>
        <v>0</v>
      </c>
      <c r="BL294" s="18" t="s">
        <v>233</v>
      </c>
      <c r="BM294" s="182" t="s">
        <v>434</v>
      </c>
    </row>
    <row r="295" s="14" customFormat="1">
      <c r="A295" s="14"/>
      <c r="B295" s="192"/>
      <c r="C295" s="14"/>
      <c r="D295" s="185" t="s">
        <v>140</v>
      </c>
      <c r="E295" s="193" t="s">
        <v>1</v>
      </c>
      <c r="F295" s="194" t="s">
        <v>435</v>
      </c>
      <c r="G295" s="14"/>
      <c r="H295" s="195">
        <v>418.07499999999999</v>
      </c>
      <c r="I295" s="196"/>
      <c r="J295" s="14"/>
      <c r="K295" s="14"/>
      <c r="L295" s="192"/>
      <c r="M295" s="197"/>
      <c r="N295" s="198"/>
      <c r="O295" s="198"/>
      <c r="P295" s="198"/>
      <c r="Q295" s="198"/>
      <c r="R295" s="198"/>
      <c r="S295" s="198"/>
      <c r="T295" s="199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193" t="s">
        <v>140</v>
      </c>
      <c r="AU295" s="193" t="s">
        <v>86</v>
      </c>
      <c r="AV295" s="14" t="s">
        <v>86</v>
      </c>
      <c r="AW295" s="14" t="s">
        <v>32</v>
      </c>
      <c r="AX295" s="14" t="s">
        <v>84</v>
      </c>
      <c r="AY295" s="193" t="s">
        <v>131</v>
      </c>
    </row>
    <row r="296" s="2" customFormat="1" ht="49.05" customHeight="1">
      <c r="A296" s="37"/>
      <c r="B296" s="170"/>
      <c r="C296" s="212" t="s">
        <v>436</v>
      </c>
      <c r="D296" s="212" t="s">
        <v>391</v>
      </c>
      <c r="E296" s="213" t="s">
        <v>437</v>
      </c>
      <c r="F296" s="214" t="s">
        <v>438</v>
      </c>
      <c r="G296" s="215" t="s">
        <v>136</v>
      </c>
      <c r="H296" s="216">
        <v>418.07499999999999</v>
      </c>
      <c r="I296" s="217"/>
      <c r="J296" s="218">
        <f>ROUND(I296*H296,2)</f>
        <v>0</v>
      </c>
      <c r="K296" s="214" t="s">
        <v>137</v>
      </c>
      <c r="L296" s="219"/>
      <c r="M296" s="220" t="s">
        <v>1</v>
      </c>
      <c r="N296" s="221" t="s">
        <v>41</v>
      </c>
      <c r="O296" s="76"/>
      <c r="P296" s="180">
        <f>O296*H296</f>
        <v>0</v>
      </c>
      <c r="Q296" s="180">
        <v>0.0053</v>
      </c>
      <c r="R296" s="180">
        <f>Q296*H296</f>
        <v>2.2157974999999999</v>
      </c>
      <c r="S296" s="180">
        <v>0</v>
      </c>
      <c r="T296" s="181">
        <f>S296*H296</f>
        <v>0</v>
      </c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R296" s="182" t="s">
        <v>320</v>
      </c>
      <c r="AT296" s="182" t="s">
        <v>391</v>
      </c>
      <c r="AU296" s="182" t="s">
        <v>86</v>
      </c>
      <c r="AY296" s="18" t="s">
        <v>131</v>
      </c>
      <c r="BE296" s="183">
        <f>IF(N296="základní",J296,0)</f>
        <v>0</v>
      </c>
      <c r="BF296" s="183">
        <f>IF(N296="snížená",J296,0)</f>
        <v>0</v>
      </c>
      <c r="BG296" s="183">
        <f>IF(N296="zákl. přenesená",J296,0)</f>
        <v>0</v>
      </c>
      <c r="BH296" s="183">
        <f>IF(N296="sníž. přenesená",J296,0)</f>
        <v>0</v>
      </c>
      <c r="BI296" s="183">
        <f>IF(N296="nulová",J296,0)</f>
        <v>0</v>
      </c>
      <c r="BJ296" s="18" t="s">
        <v>84</v>
      </c>
      <c r="BK296" s="183">
        <f>ROUND(I296*H296,2)</f>
        <v>0</v>
      </c>
      <c r="BL296" s="18" t="s">
        <v>233</v>
      </c>
      <c r="BM296" s="182" t="s">
        <v>439</v>
      </c>
    </row>
    <row r="297" s="2" customFormat="1" ht="24.15" customHeight="1">
      <c r="A297" s="37"/>
      <c r="B297" s="170"/>
      <c r="C297" s="171" t="s">
        <v>440</v>
      </c>
      <c r="D297" s="171" t="s">
        <v>133</v>
      </c>
      <c r="E297" s="172" t="s">
        <v>441</v>
      </c>
      <c r="F297" s="173" t="s">
        <v>442</v>
      </c>
      <c r="G297" s="174" t="s">
        <v>136</v>
      </c>
      <c r="H297" s="175">
        <v>48.600000000000001</v>
      </c>
      <c r="I297" s="176"/>
      <c r="J297" s="177">
        <f>ROUND(I297*H297,2)</f>
        <v>0</v>
      </c>
      <c r="K297" s="173" t="s">
        <v>386</v>
      </c>
      <c r="L297" s="38"/>
      <c r="M297" s="178" t="s">
        <v>1</v>
      </c>
      <c r="N297" s="179" t="s">
        <v>41</v>
      </c>
      <c r="O297" s="76"/>
      <c r="P297" s="180">
        <f>O297*H297</f>
        <v>0</v>
      </c>
      <c r="Q297" s="180">
        <v>0.00040000000000000002</v>
      </c>
      <c r="R297" s="180">
        <f>Q297*H297</f>
        <v>0.019440000000000002</v>
      </c>
      <c r="S297" s="180">
        <v>0</v>
      </c>
      <c r="T297" s="181">
        <f>S297*H297</f>
        <v>0</v>
      </c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R297" s="182" t="s">
        <v>233</v>
      </c>
      <c r="AT297" s="182" t="s">
        <v>133</v>
      </c>
      <c r="AU297" s="182" t="s">
        <v>86</v>
      </c>
      <c r="AY297" s="18" t="s">
        <v>131</v>
      </c>
      <c r="BE297" s="183">
        <f>IF(N297="základní",J297,0)</f>
        <v>0</v>
      </c>
      <c r="BF297" s="183">
        <f>IF(N297="snížená",J297,0)</f>
        <v>0</v>
      </c>
      <c r="BG297" s="183">
        <f>IF(N297="zákl. přenesená",J297,0)</f>
        <v>0</v>
      </c>
      <c r="BH297" s="183">
        <f>IF(N297="sníž. přenesená",J297,0)</f>
        <v>0</v>
      </c>
      <c r="BI297" s="183">
        <f>IF(N297="nulová",J297,0)</f>
        <v>0</v>
      </c>
      <c r="BJ297" s="18" t="s">
        <v>84</v>
      </c>
      <c r="BK297" s="183">
        <f>ROUND(I297*H297,2)</f>
        <v>0</v>
      </c>
      <c r="BL297" s="18" t="s">
        <v>233</v>
      </c>
      <c r="BM297" s="182" t="s">
        <v>443</v>
      </c>
    </row>
    <row r="298" s="13" customFormat="1">
      <c r="A298" s="13"/>
      <c r="B298" s="184"/>
      <c r="C298" s="13"/>
      <c r="D298" s="185" t="s">
        <v>140</v>
      </c>
      <c r="E298" s="186" t="s">
        <v>1</v>
      </c>
      <c r="F298" s="187" t="s">
        <v>401</v>
      </c>
      <c r="G298" s="13"/>
      <c r="H298" s="186" t="s">
        <v>1</v>
      </c>
      <c r="I298" s="188"/>
      <c r="J298" s="13"/>
      <c r="K298" s="13"/>
      <c r="L298" s="184"/>
      <c r="M298" s="189"/>
      <c r="N298" s="190"/>
      <c r="O298" s="190"/>
      <c r="P298" s="190"/>
      <c r="Q298" s="190"/>
      <c r="R298" s="190"/>
      <c r="S298" s="190"/>
      <c r="T298" s="191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186" t="s">
        <v>140</v>
      </c>
      <c r="AU298" s="186" t="s">
        <v>86</v>
      </c>
      <c r="AV298" s="13" t="s">
        <v>84</v>
      </c>
      <c r="AW298" s="13" t="s">
        <v>32</v>
      </c>
      <c r="AX298" s="13" t="s">
        <v>76</v>
      </c>
      <c r="AY298" s="186" t="s">
        <v>131</v>
      </c>
    </row>
    <row r="299" s="14" customFormat="1">
      <c r="A299" s="14"/>
      <c r="B299" s="192"/>
      <c r="C299" s="14"/>
      <c r="D299" s="185" t="s">
        <v>140</v>
      </c>
      <c r="E299" s="193" t="s">
        <v>1</v>
      </c>
      <c r="F299" s="194" t="s">
        <v>444</v>
      </c>
      <c r="G299" s="14"/>
      <c r="H299" s="195">
        <v>48.600000000000001</v>
      </c>
      <c r="I299" s="196"/>
      <c r="J299" s="14"/>
      <c r="K299" s="14"/>
      <c r="L299" s="192"/>
      <c r="M299" s="197"/>
      <c r="N299" s="198"/>
      <c r="O299" s="198"/>
      <c r="P299" s="198"/>
      <c r="Q299" s="198"/>
      <c r="R299" s="198"/>
      <c r="S299" s="198"/>
      <c r="T299" s="199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193" t="s">
        <v>140</v>
      </c>
      <c r="AU299" s="193" t="s">
        <v>86</v>
      </c>
      <c r="AV299" s="14" t="s">
        <v>86</v>
      </c>
      <c r="AW299" s="14" t="s">
        <v>32</v>
      </c>
      <c r="AX299" s="14" t="s">
        <v>84</v>
      </c>
      <c r="AY299" s="193" t="s">
        <v>131</v>
      </c>
    </row>
    <row r="300" s="2" customFormat="1" ht="44.25" customHeight="1">
      <c r="A300" s="37"/>
      <c r="B300" s="170"/>
      <c r="C300" s="212" t="s">
        <v>445</v>
      </c>
      <c r="D300" s="212" t="s">
        <v>391</v>
      </c>
      <c r="E300" s="213" t="s">
        <v>432</v>
      </c>
      <c r="F300" s="214" t="s">
        <v>433</v>
      </c>
      <c r="G300" s="215" t="s">
        <v>136</v>
      </c>
      <c r="H300" s="216">
        <v>30.375</v>
      </c>
      <c r="I300" s="217"/>
      <c r="J300" s="218">
        <f>ROUND(I300*H300,2)</f>
        <v>0</v>
      </c>
      <c r="K300" s="214" t="s">
        <v>386</v>
      </c>
      <c r="L300" s="219"/>
      <c r="M300" s="220" t="s">
        <v>1</v>
      </c>
      <c r="N300" s="221" t="s">
        <v>41</v>
      </c>
      <c r="O300" s="76"/>
      <c r="P300" s="180">
        <f>O300*H300</f>
        <v>0</v>
      </c>
      <c r="Q300" s="180">
        <v>0.0054000000000000003</v>
      </c>
      <c r="R300" s="180">
        <f>Q300*H300</f>
        <v>0.164025</v>
      </c>
      <c r="S300" s="180">
        <v>0</v>
      </c>
      <c r="T300" s="181">
        <f>S300*H300</f>
        <v>0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R300" s="182" t="s">
        <v>320</v>
      </c>
      <c r="AT300" s="182" t="s">
        <v>391</v>
      </c>
      <c r="AU300" s="182" t="s">
        <v>86</v>
      </c>
      <c r="AY300" s="18" t="s">
        <v>131</v>
      </c>
      <c r="BE300" s="183">
        <f>IF(N300="základní",J300,0)</f>
        <v>0</v>
      </c>
      <c r="BF300" s="183">
        <f>IF(N300="snížená",J300,0)</f>
        <v>0</v>
      </c>
      <c r="BG300" s="183">
        <f>IF(N300="zákl. přenesená",J300,0)</f>
        <v>0</v>
      </c>
      <c r="BH300" s="183">
        <f>IF(N300="sníž. přenesená",J300,0)</f>
        <v>0</v>
      </c>
      <c r="BI300" s="183">
        <f>IF(N300="nulová",J300,0)</f>
        <v>0</v>
      </c>
      <c r="BJ300" s="18" t="s">
        <v>84</v>
      </c>
      <c r="BK300" s="183">
        <f>ROUND(I300*H300,2)</f>
        <v>0</v>
      </c>
      <c r="BL300" s="18" t="s">
        <v>233</v>
      </c>
      <c r="BM300" s="182" t="s">
        <v>446</v>
      </c>
    </row>
    <row r="301" s="14" customFormat="1">
      <c r="A301" s="14"/>
      <c r="B301" s="192"/>
      <c r="C301" s="14"/>
      <c r="D301" s="185" t="s">
        <v>140</v>
      </c>
      <c r="E301" s="193" t="s">
        <v>1</v>
      </c>
      <c r="F301" s="194" t="s">
        <v>447</v>
      </c>
      <c r="G301" s="14"/>
      <c r="H301" s="195">
        <v>30.375</v>
      </c>
      <c r="I301" s="196"/>
      <c r="J301" s="14"/>
      <c r="K301" s="14"/>
      <c r="L301" s="192"/>
      <c r="M301" s="197"/>
      <c r="N301" s="198"/>
      <c r="O301" s="198"/>
      <c r="P301" s="198"/>
      <c r="Q301" s="198"/>
      <c r="R301" s="198"/>
      <c r="S301" s="198"/>
      <c r="T301" s="199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193" t="s">
        <v>140</v>
      </c>
      <c r="AU301" s="193" t="s">
        <v>86</v>
      </c>
      <c r="AV301" s="14" t="s">
        <v>86</v>
      </c>
      <c r="AW301" s="14" t="s">
        <v>32</v>
      </c>
      <c r="AX301" s="14" t="s">
        <v>84</v>
      </c>
      <c r="AY301" s="193" t="s">
        <v>131</v>
      </c>
    </row>
    <row r="302" s="2" customFormat="1" ht="49.05" customHeight="1">
      <c r="A302" s="37"/>
      <c r="B302" s="170"/>
      <c r="C302" s="212" t="s">
        <v>448</v>
      </c>
      <c r="D302" s="212" t="s">
        <v>391</v>
      </c>
      <c r="E302" s="213" t="s">
        <v>437</v>
      </c>
      <c r="F302" s="214" t="s">
        <v>438</v>
      </c>
      <c r="G302" s="215" t="s">
        <v>136</v>
      </c>
      <c r="H302" s="216">
        <v>30.375</v>
      </c>
      <c r="I302" s="217"/>
      <c r="J302" s="218">
        <f>ROUND(I302*H302,2)</f>
        <v>0</v>
      </c>
      <c r="K302" s="214" t="s">
        <v>137</v>
      </c>
      <c r="L302" s="219"/>
      <c r="M302" s="220" t="s">
        <v>1</v>
      </c>
      <c r="N302" s="221" t="s">
        <v>41</v>
      </c>
      <c r="O302" s="76"/>
      <c r="P302" s="180">
        <f>O302*H302</f>
        <v>0</v>
      </c>
      <c r="Q302" s="180">
        <v>0.0053</v>
      </c>
      <c r="R302" s="180">
        <f>Q302*H302</f>
        <v>0.16098750000000001</v>
      </c>
      <c r="S302" s="180">
        <v>0</v>
      </c>
      <c r="T302" s="181">
        <f>S302*H302</f>
        <v>0</v>
      </c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R302" s="182" t="s">
        <v>320</v>
      </c>
      <c r="AT302" s="182" t="s">
        <v>391</v>
      </c>
      <c r="AU302" s="182" t="s">
        <v>86</v>
      </c>
      <c r="AY302" s="18" t="s">
        <v>131</v>
      </c>
      <c r="BE302" s="183">
        <f>IF(N302="základní",J302,0)</f>
        <v>0</v>
      </c>
      <c r="BF302" s="183">
        <f>IF(N302="snížená",J302,0)</f>
        <v>0</v>
      </c>
      <c r="BG302" s="183">
        <f>IF(N302="zákl. přenesená",J302,0)</f>
        <v>0</v>
      </c>
      <c r="BH302" s="183">
        <f>IF(N302="sníž. přenesená",J302,0)</f>
        <v>0</v>
      </c>
      <c r="BI302" s="183">
        <f>IF(N302="nulová",J302,0)</f>
        <v>0</v>
      </c>
      <c r="BJ302" s="18" t="s">
        <v>84</v>
      </c>
      <c r="BK302" s="183">
        <f>ROUND(I302*H302,2)</f>
        <v>0</v>
      </c>
      <c r="BL302" s="18" t="s">
        <v>233</v>
      </c>
      <c r="BM302" s="182" t="s">
        <v>449</v>
      </c>
    </row>
    <row r="303" s="2" customFormat="1" ht="24.15" customHeight="1">
      <c r="A303" s="37"/>
      <c r="B303" s="170"/>
      <c r="C303" s="171" t="s">
        <v>450</v>
      </c>
      <c r="D303" s="171" t="s">
        <v>133</v>
      </c>
      <c r="E303" s="172" t="s">
        <v>451</v>
      </c>
      <c r="F303" s="173" t="s">
        <v>452</v>
      </c>
      <c r="G303" s="174" t="s">
        <v>136</v>
      </c>
      <c r="H303" s="175">
        <v>86</v>
      </c>
      <c r="I303" s="176"/>
      <c r="J303" s="177">
        <f>ROUND(I303*H303,2)</f>
        <v>0</v>
      </c>
      <c r="K303" s="173" t="s">
        <v>386</v>
      </c>
      <c r="L303" s="38"/>
      <c r="M303" s="178" t="s">
        <v>1</v>
      </c>
      <c r="N303" s="179" t="s">
        <v>41</v>
      </c>
      <c r="O303" s="76"/>
      <c r="P303" s="180">
        <f>O303*H303</f>
        <v>0</v>
      </c>
      <c r="Q303" s="180">
        <v>0.00075000000000000002</v>
      </c>
      <c r="R303" s="180">
        <f>Q303*H303</f>
        <v>0.064500000000000002</v>
      </c>
      <c r="S303" s="180">
        <v>0</v>
      </c>
      <c r="T303" s="181">
        <f>S303*H303</f>
        <v>0</v>
      </c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R303" s="182" t="s">
        <v>233</v>
      </c>
      <c r="AT303" s="182" t="s">
        <v>133</v>
      </c>
      <c r="AU303" s="182" t="s">
        <v>86</v>
      </c>
      <c r="AY303" s="18" t="s">
        <v>131</v>
      </c>
      <c r="BE303" s="183">
        <f>IF(N303="základní",J303,0)</f>
        <v>0</v>
      </c>
      <c r="BF303" s="183">
        <f>IF(N303="snížená",J303,0)</f>
        <v>0</v>
      </c>
      <c r="BG303" s="183">
        <f>IF(N303="zákl. přenesená",J303,0)</f>
        <v>0</v>
      </c>
      <c r="BH303" s="183">
        <f>IF(N303="sníž. přenesená",J303,0)</f>
        <v>0</v>
      </c>
      <c r="BI303" s="183">
        <f>IF(N303="nulová",J303,0)</f>
        <v>0</v>
      </c>
      <c r="BJ303" s="18" t="s">
        <v>84</v>
      </c>
      <c r="BK303" s="183">
        <f>ROUND(I303*H303,2)</f>
        <v>0</v>
      </c>
      <c r="BL303" s="18" t="s">
        <v>233</v>
      </c>
      <c r="BM303" s="182" t="s">
        <v>453</v>
      </c>
    </row>
    <row r="304" s="13" customFormat="1">
      <c r="A304" s="13"/>
      <c r="B304" s="184"/>
      <c r="C304" s="13"/>
      <c r="D304" s="185" t="s">
        <v>140</v>
      </c>
      <c r="E304" s="186" t="s">
        <v>1</v>
      </c>
      <c r="F304" s="187" t="s">
        <v>401</v>
      </c>
      <c r="G304" s="13"/>
      <c r="H304" s="186" t="s">
        <v>1</v>
      </c>
      <c r="I304" s="188"/>
      <c r="J304" s="13"/>
      <c r="K304" s="13"/>
      <c r="L304" s="184"/>
      <c r="M304" s="189"/>
      <c r="N304" s="190"/>
      <c r="O304" s="190"/>
      <c r="P304" s="190"/>
      <c r="Q304" s="190"/>
      <c r="R304" s="190"/>
      <c r="S304" s="190"/>
      <c r="T304" s="191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186" t="s">
        <v>140</v>
      </c>
      <c r="AU304" s="186" t="s">
        <v>86</v>
      </c>
      <c r="AV304" s="13" t="s">
        <v>84</v>
      </c>
      <c r="AW304" s="13" t="s">
        <v>32</v>
      </c>
      <c r="AX304" s="13" t="s">
        <v>76</v>
      </c>
      <c r="AY304" s="186" t="s">
        <v>131</v>
      </c>
    </row>
    <row r="305" s="14" customFormat="1">
      <c r="A305" s="14"/>
      <c r="B305" s="192"/>
      <c r="C305" s="14"/>
      <c r="D305" s="185" t="s">
        <v>140</v>
      </c>
      <c r="E305" s="193" t="s">
        <v>1</v>
      </c>
      <c r="F305" s="194" t="s">
        <v>454</v>
      </c>
      <c r="G305" s="14"/>
      <c r="H305" s="195">
        <v>86</v>
      </c>
      <c r="I305" s="196"/>
      <c r="J305" s="14"/>
      <c r="K305" s="14"/>
      <c r="L305" s="192"/>
      <c r="M305" s="197"/>
      <c r="N305" s="198"/>
      <c r="O305" s="198"/>
      <c r="P305" s="198"/>
      <c r="Q305" s="198"/>
      <c r="R305" s="198"/>
      <c r="S305" s="198"/>
      <c r="T305" s="199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193" t="s">
        <v>140</v>
      </c>
      <c r="AU305" s="193" t="s">
        <v>86</v>
      </c>
      <c r="AV305" s="14" t="s">
        <v>86</v>
      </c>
      <c r="AW305" s="14" t="s">
        <v>32</v>
      </c>
      <c r="AX305" s="14" t="s">
        <v>84</v>
      </c>
      <c r="AY305" s="193" t="s">
        <v>131</v>
      </c>
    </row>
    <row r="306" s="2" customFormat="1" ht="24.15" customHeight="1">
      <c r="A306" s="37"/>
      <c r="B306" s="170"/>
      <c r="C306" s="171" t="s">
        <v>455</v>
      </c>
      <c r="D306" s="171" t="s">
        <v>133</v>
      </c>
      <c r="E306" s="172" t="s">
        <v>456</v>
      </c>
      <c r="F306" s="173" t="s">
        <v>457</v>
      </c>
      <c r="G306" s="174" t="s">
        <v>350</v>
      </c>
      <c r="H306" s="175">
        <v>94.599999999999994</v>
      </c>
      <c r="I306" s="176"/>
      <c r="J306" s="177">
        <f>ROUND(I306*H306,2)</f>
        <v>0</v>
      </c>
      <c r="K306" s="173" t="s">
        <v>386</v>
      </c>
      <c r="L306" s="38"/>
      <c r="M306" s="178" t="s">
        <v>1</v>
      </c>
      <c r="N306" s="179" t="s">
        <v>41</v>
      </c>
      <c r="O306" s="76"/>
      <c r="P306" s="180">
        <f>O306*H306</f>
        <v>0</v>
      </c>
      <c r="Q306" s="180">
        <v>0.00016000000000000001</v>
      </c>
      <c r="R306" s="180">
        <f>Q306*H306</f>
        <v>0.015136</v>
      </c>
      <c r="S306" s="180">
        <v>0</v>
      </c>
      <c r="T306" s="181">
        <f>S306*H306</f>
        <v>0</v>
      </c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R306" s="182" t="s">
        <v>233</v>
      </c>
      <c r="AT306" s="182" t="s">
        <v>133</v>
      </c>
      <c r="AU306" s="182" t="s">
        <v>86</v>
      </c>
      <c r="AY306" s="18" t="s">
        <v>131</v>
      </c>
      <c r="BE306" s="183">
        <f>IF(N306="základní",J306,0)</f>
        <v>0</v>
      </c>
      <c r="BF306" s="183">
        <f>IF(N306="snížená",J306,0)</f>
        <v>0</v>
      </c>
      <c r="BG306" s="183">
        <f>IF(N306="zákl. přenesená",J306,0)</f>
        <v>0</v>
      </c>
      <c r="BH306" s="183">
        <f>IF(N306="sníž. přenesená",J306,0)</f>
        <v>0</v>
      </c>
      <c r="BI306" s="183">
        <f>IF(N306="nulová",J306,0)</f>
        <v>0</v>
      </c>
      <c r="BJ306" s="18" t="s">
        <v>84</v>
      </c>
      <c r="BK306" s="183">
        <f>ROUND(I306*H306,2)</f>
        <v>0</v>
      </c>
      <c r="BL306" s="18" t="s">
        <v>233</v>
      </c>
      <c r="BM306" s="182" t="s">
        <v>458</v>
      </c>
    </row>
    <row r="307" s="14" customFormat="1">
      <c r="A307" s="14"/>
      <c r="B307" s="192"/>
      <c r="C307" s="14"/>
      <c r="D307" s="185" t="s">
        <v>140</v>
      </c>
      <c r="E307" s="193" t="s">
        <v>1</v>
      </c>
      <c r="F307" s="194" t="s">
        <v>459</v>
      </c>
      <c r="G307" s="14"/>
      <c r="H307" s="195">
        <v>86</v>
      </c>
      <c r="I307" s="196"/>
      <c r="J307" s="14"/>
      <c r="K307" s="14"/>
      <c r="L307" s="192"/>
      <c r="M307" s="197"/>
      <c r="N307" s="198"/>
      <c r="O307" s="198"/>
      <c r="P307" s="198"/>
      <c r="Q307" s="198"/>
      <c r="R307" s="198"/>
      <c r="S307" s="198"/>
      <c r="T307" s="199"/>
      <c r="U307" s="14"/>
      <c r="V307" s="14"/>
      <c r="W307" s="14"/>
      <c r="X307" s="14"/>
      <c r="Y307" s="14"/>
      <c r="Z307" s="14"/>
      <c r="AA307" s="14"/>
      <c r="AB307" s="14"/>
      <c r="AC307" s="14"/>
      <c r="AD307" s="14"/>
      <c r="AE307" s="14"/>
      <c r="AT307" s="193" t="s">
        <v>140</v>
      </c>
      <c r="AU307" s="193" t="s">
        <v>86</v>
      </c>
      <c r="AV307" s="14" t="s">
        <v>86</v>
      </c>
      <c r="AW307" s="14" t="s">
        <v>32</v>
      </c>
      <c r="AX307" s="14" t="s">
        <v>84</v>
      </c>
      <c r="AY307" s="193" t="s">
        <v>131</v>
      </c>
    </row>
    <row r="308" s="14" customFormat="1">
      <c r="A308" s="14"/>
      <c r="B308" s="192"/>
      <c r="C308" s="14"/>
      <c r="D308" s="185" t="s">
        <v>140</v>
      </c>
      <c r="E308" s="14"/>
      <c r="F308" s="194" t="s">
        <v>460</v>
      </c>
      <c r="G308" s="14"/>
      <c r="H308" s="195">
        <v>94.599999999999994</v>
      </c>
      <c r="I308" s="196"/>
      <c r="J308" s="14"/>
      <c r="K308" s="14"/>
      <c r="L308" s="192"/>
      <c r="M308" s="197"/>
      <c r="N308" s="198"/>
      <c r="O308" s="198"/>
      <c r="P308" s="198"/>
      <c r="Q308" s="198"/>
      <c r="R308" s="198"/>
      <c r="S308" s="198"/>
      <c r="T308" s="199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193" t="s">
        <v>140</v>
      </c>
      <c r="AU308" s="193" t="s">
        <v>86</v>
      </c>
      <c r="AV308" s="14" t="s">
        <v>86</v>
      </c>
      <c r="AW308" s="14" t="s">
        <v>3</v>
      </c>
      <c r="AX308" s="14" t="s">
        <v>84</v>
      </c>
      <c r="AY308" s="193" t="s">
        <v>131</v>
      </c>
    </row>
    <row r="309" s="2" customFormat="1" ht="33" customHeight="1">
      <c r="A309" s="37"/>
      <c r="B309" s="170"/>
      <c r="C309" s="171" t="s">
        <v>461</v>
      </c>
      <c r="D309" s="171" t="s">
        <v>133</v>
      </c>
      <c r="E309" s="172" t="s">
        <v>462</v>
      </c>
      <c r="F309" s="173" t="s">
        <v>463</v>
      </c>
      <c r="G309" s="174" t="s">
        <v>164</v>
      </c>
      <c r="H309" s="175">
        <v>5.6769999999999996</v>
      </c>
      <c r="I309" s="176"/>
      <c r="J309" s="177">
        <f>ROUND(I309*H309,2)</f>
        <v>0</v>
      </c>
      <c r="K309" s="173" t="s">
        <v>137</v>
      </c>
      <c r="L309" s="38"/>
      <c r="M309" s="178" t="s">
        <v>1</v>
      </c>
      <c r="N309" s="179" t="s">
        <v>41</v>
      </c>
      <c r="O309" s="76"/>
      <c r="P309" s="180">
        <f>O309*H309</f>
        <v>0</v>
      </c>
      <c r="Q309" s="180">
        <v>0</v>
      </c>
      <c r="R309" s="180">
        <f>Q309*H309</f>
        <v>0</v>
      </c>
      <c r="S309" s="180">
        <v>0</v>
      </c>
      <c r="T309" s="181">
        <f>S309*H309</f>
        <v>0</v>
      </c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R309" s="182" t="s">
        <v>233</v>
      </c>
      <c r="AT309" s="182" t="s">
        <v>133</v>
      </c>
      <c r="AU309" s="182" t="s">
        <v>86</v>
      </c>
      <c r="AY309" s="18" t="s">
        <v>131</v>
      </c>
      <c r="BE309" s="183">
        <f>IF(N309="základní",J309,0)</f>
        <v>0</v>
      </c>
      <c r="BF309" s="183">
        <f>IF(N309="snížená",J309,0)</f>
        <v>0</v>
      </c>
      <c r="BG309" s="183">
        <f>IF(N309="zákl. přenesená",J309,0)</f>
        <v>0</v>
      </c>
      <c r="BH309" s="183">
        <f>IF(N309="sníž. přenesená",J309,0)</f>
        <v>0</v>
      </c>
      <c r="BI309" s="183">
        <f>IF(N309="nulová",J309,0)</f>
        <v>0</v>
      </c>
      <c r="BJ309" s="18" t="s">
        <v>84</v>
      </c>
      <c r="BK309" s="183">
        <f>ROUND(I309*H309,2)</f>
        <v>0</v>
      </c>
      <c r="BL309" s="18" t="s">
        <v>233</v>
      </c>
      <c r="BM309" s="182" t="s">
        <v>464</v>
      </c>
    </row>
    <row r="310" s="12" customFormat="1" ht="22.8" customHeight="1">
      <c r="A310" s="12"/>
      <c r="B310" s="157"/>
      <c r="C310" s="12"/>
      <c r="D310" s="158" t="s">
        <v>75</v>
      </c>
      <c r="E310" s="168" t="s">
        <v>465</v>
      </c>
      <c r="F310" s="168" t="s">
        <v>466</v>
      </c>
      <c r="G310" s="12"/>
      <c r="H310" s="12"/>
      <c r="I310" s="160"/>
      <c r="J310" s="169">
        <f>BK310</f>
        <v>0</v>
      </c>
      <c r="K310" s="12"/>
      <c r="L310" s="157"/>
      <c r="M310" s="162"/>
      <c r="N310" s="163"/>
      <c r="O310" s="163"/>
      <c r="P310" s="164">
        <f>SUM(P311:P312)</f>
        <v>0</v>
      </c>
      <c r="Q310" s="163"/>
      <c r="R310" s="164">
        <f>SUM(R311:R312)</f>
        <v>0.0070600000000000003</v>
      </c>
      <c r="S310" s="163"/>
      <c r="T310" s="165">
        <f>SUM(T311:T312)</f>
        <v>0</v>
      </c>
      <c r="U310" s="12"/>
      <c r="V310" s="12"/>
      <c r="W310" s="12"/>
      <c r="X310" s="12"/>
      <c r="Y310" s="12"/>
      <c r="Z310" s="12"/>
      <c r="AA310" s="12"/>
      <c r="AB310" s="12"/>
      <c r="AC310" s="12"/>
      <c r="AD310" s="12"/>
      <c r="AE310" s="12"/>
      <c r="AR310" s="158" t="s">
        <v>86</v>
      </c>
      <c r="AT310" s="166" t="s">
        <v>75</v>
      </c>
      <c r="AU310" s="166" t="s">
        <v>84</v>
      </c>
      <c r="AY310" s="158" t="s">
        <v>131</v>
      </c>
      <c r="BK310" s="167">
        <f>SUM(BK311:BK312)</f>
        <v>0</v>
      </c>
    </row>
    <row r="311" s="2" customFormat="1" ht="16.5" customHeight="1">
      <c r="A311" s="37"/>
      <c r="B311" s="170"/>
      <c r="C311" s="171" t="s">
        <v>467</v>
      </c>
      <c r="D311" s="171" t="s">
        <v>133</v>
      </c>
      <c r="E311" s="172" t="s">
        <v>468</v>
      </c>
      <c r="F311" s="173" t="s">
        <v>469</v>
      </c>
      <c r="G311" s="174" t="s">
        <v>470</v>
      </c>
      <c r="H311" s="175">
        <v>2</v>
      </c>
      <c r="I311" s="176"/>
      <c r="J311" s="177">
        <f>ROUND(I311*H311,2)</f>
        <v>0</v>
      </c>
      <c r="K311" s="173" t="s">
        <v>137</v>
      </c>
      <c r="L311" s="38"/>
      <c r="M311" s="178" t="s">
        <v>1</v>
      </c>
      <c r="N311" s="179" t="s">
        <v>41</v>
      </c>
      <c r="O311" s="76"/>
      <c r="P311" s="180">
        <f>O311*H311</f>
        <v>0</v>
      </c>
      <c r="Q311" s="180">
        <v>0.0020300000000000001</v>
      </c>
      <c r="R311" s="180">
        <f>Q311*H311</f>
        <v>0.0040600000000000002</v>
      </c>
      <c r="S311" s="180">
        <v>0</v>
      </c>
      <c r="T311" s="181">
        <f>S311*H311</f>
        <v>0</v>
      </c>
      <c r="U311" s="37"/>
      <c r="V311" s="37"/>
      <c r="W311" s="37"/>
      <c r="X311" s="37"/>
      <c r="Y311" s="37"/>
      <c r="Z311" s="37"/>
      <c r="AA311" s="37"/>
      <c r="AB311" s="37"/>
      <c r="AC311" s="37"/>
      <c r="AD311" s="37"/>
      <c r="AE311" s="37"/>
      <c r="AR311" s="182" t="s">
        <v>233</v>
      </c>
      <c r="AT311" s="182" t="s">
        <v>133</v>
      </c>
      <c r="AU311" s="182" t="s">
        <v>86</v>
      </c>
      <c r="AY311" s="18" t="s">
        <v>131</v>
      </c>
      <c r="BE311" s="183">
        <f>IF(N311="základní",J311,0)</f>
        <v>0</v>
      </c>
      <c r="BF311" s="183">
        <f>IF(N311="snížená",J311,0)</f>
        <v>0</v>
      </c>
      <c r="BG311" s="183">
        <f>IF(N311="zákl. přenesená",J311,0)</f>
        <v>0</v>
      </c>
      <c r="BH311" s="183">
        <f>IF(N311="sníž. přenesená",J311,0)</f>
        <v>0</v>
      </c>
      <c r="BI311" s="183">
        <f>IF(N311="nulová",J311,0)</f>
        <v>0</v>
      </c>
      <c r="BJ311" s="18" t="s">
        <v>84</v>
      </c>
      <c r="BK311" s="183">
        <f>ROUND(I311*H311,2)</f>
        <v>0</v>
      </c>
      <c r="BL311" s="18" t="s">
        <v>233</v>
      </c>
      <c r="BM311" s="182" t="s">
        <v>471</v>
      </c>
    </row>
    <row r="312" s="2" customFormat="1" ht="24.15" customHeight="1">
      <c r="A312" s="37"/>
      <c r="B312" s="170"/>
      <c r="C312" s="171" t="s">
        <v>472</v>
      </c>
      <c r="D312" s="171" t="s">
        <v>133</v>
      </c>
      <c r="E312" s="172" t="s">
        <v>473</v>
      </c>
      <c r="F312" s="173" t="s">
        <v>474</v>
      </c>
      <c r="G312" s="174" t="s">
        <v>470</v>
      </c>
      <c r="H312" s="175">
        <v>2</v>
      </c>
      <c r="I312" s="176"/>
      <c r="J312" s="177">
        <f>ROUND(I312*H312,2)</f>
        <v>0</v>
      </c>
      <c r="K312" s="173" t="s">
        <v>137</v>
      </c>
      <c r="L312" s="38"/>
      <c r="M312" s="178" t="s">
        <v>1</v>
      </c>
      <c r="N312" s="179" t="s">
        <v>41</v>
      </c>
      <c r="O312" s="76"/>
      <c r="P312" s="180">
        <f>O312*H312</f>
        <v>0</v>
      </c>
      <c r="Q312" s="180">
        <v>0.0015</v>
      </c>
      <c r="R312" s="180">
        <f>Q312*H312</f>
        <v>0.0030000000000000001</v>
      </c>
      <c r="S312" s="180">
        <v>0</v>
      </c>
      <c r="T312" s="181">
        <f>S312*H312</f>
        <v>0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R312" s="182" t="s">
        <v>233</v>
      </c>
      <c r="AT312" s="182" t="s">
        <v>133</v>
      </c>
      <c r="AU312" s="182" t="s">
        <v>86</v>
      </c>
      <c r="AY312" s="18" t="s">
        <v>131</v>
      </c>
      <c r="BE312" s="183">
        <f>IF(N312="základní",J312,0)</f>
        <v>0</v>
      </c>
      <c r="BF312" s="183">
        <f>IF(N312="snížená",J312,0)</f>
        <v>0</v>
      </c>
      <c r="BG312" s="183">
        <f>IF(N312="zákl. přenesená",J312,0)</f>
        <v>0</v>
      </c>
      <c r="BH312" s="183">
        <f>IF(N312="sníž. přenesená",J312,0)</f>
        <v>0</v>
      </c>
      <c r="BI312" s="183">
        <f>IF(N312="nulová",J312,0)</f>
        <v>0</v>
      </c>
      <c r="BJ312" s="18" t="s">
        <v>84</v>
      </c>
      <c r="BK312" s="183">
        <f>ROUND(I312*H312,2)</f>
        <v>0</v>
      </c>
      <c r="BL312" s="18" t="s">
        <v>233</v>
      </c>
      <c r="BM312" s="182" t="s">
        <v>475</v>
      </c>
    </row>
    <row r="313" s="12" customFormat="1" ht="22.8" customHeight="1">
      <c r="A313" s="12"/>
      <c r="B313" s="157"/>
      <c r="C313" s="12"/>
      <c r="D313" s="158" t="s">
        <v>75</v>
      </c>
      <c r="E313" s="168" t="s">
        <v>476</v>
      </c>
      <c r="F313" s="168" t="s">
        <v>477</v>
      </c>
      <c r="G313" s="12"/>
      <c r="H313" s="12"/>
      <c r="I313" s="160"/>
      <c r="J313" s="169">
        <f>BK313</f>
        <v>0</v>
      </c>
      <c r="K313" s="12"/>
      <c r="L313" s="157"/>
      <c r="M313" s="162"/>
      <c r="N313" s="163"/>
      <c r="O313" s="163"/>
      <c r="P313" s="164">
        <f>SUM(P314:P338)</f>
        <v>0</v>
      </c>
      <c r="Q313" s="163"/>
      <c r="R313" s="164">
        <f>SUM(R314:R338)</f>
        <v>36.456528400000003</v>
      </c>
      <c r="S313" s="163"/>
      <c r="T313" s="165">
        <f>SUM(T314:T338)</f>
        <v>0</v>
      </c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R313" s="158" t="s">
        <v>86</v>
      </c>
      <c r="AT313" s="166" t="s">
        <v>75</v>
      </c>
      <c r="AU313" s="166" t="s">
        <v>84</v>
      </c>
      <c r="AY313" s="158" t="s">
        <v>131</v>
      </c>
      <c r="BK313" s="167">
        <f>SUM(BK314:BK338)</f>
        <v>0</v>
      </c>
    </row>
    <row r="314" s="2" customFormat="1" ht="16.5" customHeight="1">
      <c r="A314" s="37"/>
      <c r="B314" s="170"/>
      <c r="C314" s="171" t="s">
        <v>478</v>
      </c>
      <c r="D314" s="171" t="s">
        <v>133</v>
      </c>
      <c r="E314" s="172" t="s">
        <v>479</v>
      </c>
      <c r="F314" s="173" t="s">
        <v>480</v>
      </c>
      <c r="G314" s="174" t="s">
        <v>147</v>
      </c>
      <c r="H314" s="175">
        <v>60.835999999999999</v>
      </c>
      <c r="I314" s="176"/>
      <c r="J314" s="177">
        <f>ROUND(I314*H314,2)</f>
        <v>0</v>
      </c>
      <c r="K314" s="173" t="s">
        <v>137</v>
      </c>
      <c r="L314" s="38"/>
      <c r="M314" s="178" t="s">
        <v>1</v>
      </c>
      <c r="N314" s="179" t="s">
        <v>41</v>
      </c>
      <c r="O314" s="76"/>
      <c r="P314" s="180">
        <f>O314*H314</f>
        <v>0</v>
      </c>
      <c r="Q314" s="180">
        <v>0</v>
      </c>
      <c r="R314" s="180">
        <f>Q314*H314</f>
        <v>0</v>
      </c>
      <c r="S314" s="180">
        <v>0</v>
      </c>
      <c r="T314" s="181">
        <f>S314*H314</f>
        <v>0</v>
      </c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R314" s="182" t="s">
        <v>233</v>
      </c>
      <c r="AT314" s="182" t="s">
        <v>133</v>
      </c>
      <c r="AU314" s="182" t="s">
        <v>86</v>
      </c>
      <c r="AY314" s="18" t="s">
        <v>131</v>
      </c>
      <c r="BE314" s="183">
        <f>IF(N314="základní",J314,0)</f>
        <v>0</v>
      </c>
      <c r="BF314" s="183">
        <f>IF(N314="snížená",J314,0)</f>
        <v>0</v>
      </c>
      <c r="BG314" s="183">
        <f>IF(N314="zákl. přenesená",J314,0)</f>
        <v>0</v>
      </c>
      <c r="BH314" s="183">
        <f>IF(N314="sníž. přenesená",J314,0)</f>
        <v>0</v>
      </c>
      <c r="BI314" s="183">
        <f>IF(N314="nulová",J314,0)</f>
        <v>0</v>
      </c>
      <c r="BJ314" s="18" t="s">
        <v>84</v>
      </c>
      <c r="BK314" s="183">
        <f>ROUND(I314*H314,2)</f>
        <v>0</v>
      </c>
      <c r="BL314" s="18" t="s">
        <v>233</v>
      </c>
      <c r="BM314" s="182" t="s">
        <v>481</v>
      </c>
    </row>
    <row r="315" s="2" customFormat="1" ht="33" customHeight="1">
      <c r="A315" s="37"/>
      <c r="B315" s="170"/>
      <c r="C315" s="171" t="s">
        <v>482</v>
      </c>
      <c r="D315" s="171" t="s">
        <v>133</v>
      </c>
      <c r="E315" s="172" t="s">
        <v>483</v>
      </c>
      <c r="F315" s="173" t="s">
        <v>484</v>
      </c>
      <c r="G315" s="174" t="s">
        <v>147</v>
      </c>
      <c r="H315" s="175">
        <v>60.835999999999999</v>
      </c>
      <c r="I315" s="176"/>
      <c r="J315" s="177">
        <f>ROUND(I315*H315,2)</f>
        <v>0</v>
      </c>
      <c r="K315" s="173" t="s">
        <v>137</v>
      </c>
      <c r="L315" s="38"/>
      <c r="M315" s="178" t="s">
        <v>1</v>
      </c>
      <c r="N315" s="179" t="s">
        <v>41</v>
      </c>
      <c r="O315" s="76"/>
      <c r="P315" s="180">
        <f>O315*H315</f>
        <v>0</v>
      </c>
      <c r="Q315" s="180">
        <v>0.00189</v>
      </c>
      <c r="R315" s="180">
        <f>Q315*H315</f>
        <v>0.11498003999999999</v>
      </c>
      <c r="S315" s="180">
        <v>0</v>
      </c>
      <c r="T315" s="181">
        <f>S315*H315</f>
        <v>0</v>
      </c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R315" s="182" t="s">
        <v>233</v>
      </c>
      <c r="AT315" s="182" t="s">
        <v>133</v>
      </c>
      <c r="AU315" s="182" t="s">
        <v>86</v>
      </c>
      <c r="AY315" s="18" t="s">
        <v>131</v>
      </c>
      <c r="BE315" s="183">
        <f>IF(N315="základní",J315,0)</f>
        <v>0</v>
      </c>
      <c r="BF315" s="183">
        <f>IF(N315="snížená",J315,0)</f>
        <v>0</v>
      </c>
      <c r="BG315" s="183">
        <f>IF(N315="zákl. přenesená",J315,0)</f>
        <v>0</v>
      </c>
      <c r="BH315" s="183">
        <f>IF(N315="sníž. přenesená",J315,0)</f>
        <v>0</v>
      </c>
      <c r="BI315" s="183">
        <f>IF(N315="nulová",J315,0)</f>
        <v>0</v>
      </c>
      <c r="BJ315" s="18" t="s">
        <v>84</v>
      </c>
      <c r="BK315" s="183">
        <f>ROUND(I315*H315,2)</f>
        <v>0</v>
      </c>
      <c r="BL315" s="18" t="s">
        <v>233</v>
      </c>
      <c r="BM315" s="182" t="s">
        <v>485</v>
      </c>
    </row>
    <row r="316" s="2" customFormat="1" ht="24.15" customHeight="1">
      <c r="A316" s="37"/>
      <c r="B316" s="170"/>
      <c r="C316" s="171" t="s">
        <v>486</v>
      </c>
      <c r="D316" s="171" t="s">
        <v>133</v>
      </c>
      <c r="E316" s="172" t="s">
        <v>487</v>
      </c>
      <c r="F316" s="173" t="s">
        <v>488</v>
      </c>
      <c r="G316" s="174" t="s">
        <v>350</v>
      </c>
      <c r="H316" s="175">
        <v>812</v>
      </c>
      <c r="I316" s="176"/>
      <c r="J316" s="177">
        <f>ROUND(I316*H316,2)</f>
        <v>0</v>
      </c>
      <c r="K316" s="173" t="s">
        <v>137</v>
      </c>
      <c r="L316" s="38"/>
      <c r="M316" s="178" t="s">
        <v>1</v>
      </c>
      <c r="N316" s="179" t="s">
        <v>41</v>
      </c>
      <c r="O316" s="76"/>
      <c r="P316" s="180">
        <f>O316*H316</f>
        <v>0</v>
      </c>
      <c r="Q316" s="180">
        <v>0</v>
      </c>
      <c r="R316" s="180">
        <f>Q316*H316</f>
        <v>0</v>
      </c>
      <c r="S316" s="180">
        <v>0</v>
      </c>
      <c r="T316" s="181">
        <f>S316*H316</f>
        <v>0</v>
      </c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R316" s="182" t="s">
        <v>233</v>
      </c>
      <c r="AT316" s="182" t="s">
        <v>133</v>
      </c>
      <c r="AU316" s="182" t="s">
        <v>86</v>
      </c>
      <c r="AY316" s="18" t="s">
        <v>131</v>
      </c>
      <c r="BE316" s="183">
        <f>IF(N316="základní",J316,0)</f>
        <v>0</v>
      </c>
      <c r="BF316" s="183">
        <f>IF(N316="snížená",J316,0)</f>
        <v>0</v>
      </c>
      <c r="BG316" s="183">
        <f>IF(N316="zákl. přenesená",J316,0)</f>
        <v>0</v>
      </c>
      <c r="BH316" s="183">
        <f>IF(N316="sníž. přenesená",J316,0)</f>
        <v>0</v>
      </c>
      <c r="BI316" s="183">
        <f>IF(N316="nulová",J316,0)</f>
        <v>0</v>
      </c>
      <c r="BJ316" s="18" t="s">
        <v>84</v>
      </c>
      <c r="BK316" s="183">
        <f>ROUND(I316*H316,2)</f>
        <v>0</v>
      </c>
      <c r="BL316" s="18" t="s">
        <v>233</v>
      </c>
      <c r="BM316" s="182" t="s">
        <v>489</v>
      </c>
    </row>
    <row r="317" s="14" customFormat="1">
      <c r="A317" s="14"/>
      <c r="B317" s="192"/>
      <c r="C317" s="14"/>
      <c r="D317" s="185" t="s">
        <v>140</v>
      </c>
      <c r="E317" s="193" t="s">
        <v>1</v>
      </c>
      <c r="F317" s="194" t="s">
        <v>490</v>
      </c>
      <c r="G317" s="14"/>
      <c r="H317" s="195">
        <v>696</v>
      </c>
      <c r="I317" s="196"/>
      <c r="J317" s="14"/>
      <c r="K317" s="14"/>
      <c r="L317" s="192"/>
      <c r="M317" s="197"/>
      <c r="N317" s="198"/>
      <c r="O317" s="198"/>
      <c r="P317" s="198"/>
      <c r="Q317" s="198"/>
      <c r="R317" s="198"/>
      <c r="S317" s="198"/>
      <c r="T317" s="199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193" t="s">
        <v>140</v>
      </c>
      <c r="AU317" s="193" t="s">
        <v>86</v>
      </c>
      <c r="AV317" s="14" t="s">
        <v>86</v>
      </c>
      <c r="AW317" s="14" t="s">
        <v>32</v>
      </c>
      <c r="AX317" s="14" t="s">
        <v>76</v>
      </c>
      <c r="AY317" s="193" t="s">
        <v>131</v>
      </c>
    </row>
    <row r="318" s="14" customFormat="1">
      <c r="A318" s="14"/>
      <c r="B318" s="192"/>
      <c r="C318" s="14"/>
      <c r="D318" s="185" t="s">
        <v>140</v>
      </c>
      <c r="E318" s="193" t="s">
        <v>1</v>
      </c>
      <c r="F318" s="194" t="s">
        <v>491</v>
      </c>
      <c r="G318" s="14"/>
      <c r="H318" s="195">
        <v>116</v>
      </c>
      <c r="I318" s="196"/>
      <c r="J318" s="14"/>
      <c r="K318" s="14"/>
      <c r="L318" s="192"/>
      <c r="M318" s="197"/>
      <c r="N318" s="198"/>
      <c r="O318" s="198"/>
      <c r="P318" s="198"/>
      <c r="Q318" s="198"/>
      <c r="R318" s="198"/>
      <c r="S318" s="198"/>
      <c r="T318" s="199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193" t="s">
        <v>140</v>
      </c>
      <c r="AU318" s="193" t="s">
        <v>86</v>
      </c>
      <c r="AV318" s="14" t="s">
        <v>86</v>
      </c>
      <c r="AW318" s="14" t="s">
        <v>32</v>
      </c>
      <c r="AX318" s="14" t="s">
        <v>76</v>
      </c>
      <c r="AY318" s="193" t="s">
        <v>131</v>
      </c>
    </row>
    <row r="319" s="15" customFormat="1">
      <c r="A319" s="15"/>
      <c r="B319" s="200"/>
      <c r="C319" s="15"/>
      <c r="D319" s="185" t="s">
        <v>140</v>
      </c>
      <c r="E319" s="201" t="s">
        <v>1</v>
      </c>
      <c r="F319" s="202" t="s">
        <v>144</v>
      </c>
      <c r="G319" s="15"/>
      <c r="H319" s="203">
        <v>812</v>
      </c>
      <c r="I319" s="204"/>
      <c r="J319" s="15"/>
      <c r="K319" s="15"/>
      <c r="L319" s="200"/>
      <c r="M319" s="205"/>
      <c r="N319" s="206"/>
      <c r="O319" s="206"/>
      <c r="P319" s="206"/>
      <c r="Q319" s="206"/>
      <c r="R319" s="206"/>
      <c r="S319" s="206"/>
      <c r="T319" s="207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  <c r="AE319" s="15"/>
      <c r="AT319" s="201" t="s">
        <v>140</v>
      </c>
      <c r="AU319" s="201" t="s">
        <v>86</v>
      </c>
      <c r="AV319" s="15" t="s">
        <v>138</v>
      </c>
      <c r="AW319" s="15" t="s">
        <v>32</v>
      </c>
      <c r="AX319" s="15" t="s">
        <v>84</v>
      </c>
      <c r="AY319" s="201" t="s">
        <v>131</v>
      </c>
    </row>
    <row r="320" s="2" customFormat="1" ht="33" customHeight="1">
      <c r="A320" s="37"/>
      <c r="B320" s="170"/>
      <c r="C320" s="171" t="s">
        <v>492</v>
      </c>
      <c r="D320" s="171" t="s">
        <v>133</v>
      </c>
      <c r="E320" s="172" t="s">
        <v>493</v>
      </c>
      <c r="F320" s="173" t="s">
        <v>494</v>
      </c>
      <c r="G320" s="174" t="s">
        <v>350</v>
      </c>
      <c r="H320" s="175">
        <v>58</v>
      </c>
      <c r="I320" s="176"/>
      <c r="J320" s="177">
        <f>ROUND(I320*H320,2)</f>
        <v>0</v>
      </c>
      <c r="K320" s="173" t="s">
        <v>137</v>
      </c>
      <c r="L320" s="38"/>
      <c r="M320" s="178" t="s">
        <v>1</v>
      </c>
      <c r="N320" s="179" t="s">
        <v>41</v>
      </c>
      <c r="O320" s="76"/>
      <c r="P320" s="180">
        <f>O320*H320</f>
        <v>0</v>
      </c>
      <c r="Q320" s="180">
        <v>0</v>
      </c>
      <c r="R320" s="180">
        <f>Q320*H320</f>
        <v>0</v>
      </c>
      <c r="S320" s="180">
        <v>0</v>
      </c>
      <c r="T320" s="181">
        <f>S320*H320</f>
        <v>0</v>
      </c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R320" s="182" t="s">
        <v>233</v>
      </c>
      <c r="AT320" s="182" t="s">
        <v>133</v>
      </c>
      <c r="AU320" s="182" t="s">
        <v>86</v>
      </c>
      <c r="AY320" s="18" t="s">
        <v>131</v>
      </c>
      <c r="BE320" s="183">
        <f>IF(N320="základní",J320,0)</f>
        <v>0</v>
      </c>
      <c r="BF320" s="183">
        <f>IF(N320="snížená",J320,0)</f>
        <v>0</v>
      </c>
      <c r="BG320" s="183">
        <f>IF(N320="zákl. přenesená",J320,0)</f>
        <v>0</v>
      </c>
      <c r="BH320" s="183">
        <f>IF(N320="sníž. přenesená",J320,0)</f>
        <v>0</v>
      </c>
      <c r="BI320" s="183">
        <f>IF(N320="nulová",J320,0)</f>
        <v>0</v>
      </c>
      <c r="BJ320" s="18" t="s">
        <v>84</v>
      </c>
      <c r="BK320" s="183">
        <f>ROUND(I320*H320,2)</f>
        <v>0</v>
      </c>
      <c r="BL320" s="18" t="s">
        <v>233</v>
      </c>
      <c r="BM320" s="182" t="s">
        <v>495</v>
      </c>
    </row>
    <row r="321" s="14" customFormat="1">
      <c r="A321" s="14"/>
      <c r="B321" s="192"/>
      <c r="C321" s="14"/>
      <c r="D321" s="185" t="s">
        <v>140</v>
      </c>
      <c r="E321" s="193" t="s">
        <v>1</v>
      </c>
      <c r="F321" s="194" t="s">
        <v>496</v>
      </c>
      <c r="G321" s="14"/>
      <c r="H321" s="195">
        <v>58</v>
      </c>
      <c r="I321" s="196"/>
      <c r="J321" s="14"/>
      <c r="K321" s="14"/>
      <c r="L321" s="192"/>
      <c r="M321" s="197"/>
      <c r="N321" s="198"/>
      <c r="O321" s="198"/>
      <c r="P321" s="198"/>
      <c r="Q321" s="198"/>
      <c r="R321" s="198"/>
      <c r="S321" s="198"/>
      <c r="T321" s="199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193" t="s">
        <v>140</v>
      </c>
      <c r="AU321" s="193" t="s">
        <v>86</v>
      </c>
      <c r="AV321" s="14" t="s">
        <v>86</v>
      </c>
      <c r="AW321" s="14" t="s">
        <v>32</v>
      </c>
      <c r="AX321" s="14" t="s">
        <v>84</v>
      </c>
      <c r="AY321" s="193" t="s">
        <v>131</v>
      </c>
    </row>
    <row r="322" s="2" customFormat="1" ht="24.15" customHeight="1">
      <c r="A322" s="37"/>
      <c r="B322" s="170"/>
      <c r="C322" s="171" t="s">
        <v>497</v>
      </c>
      <c r="D322" s="171" t="s">
        <v>133</v>
      </c>
      <c r="E322" s="172" t="s">
        <v>498</v>
      </c>
      <c r="F322" s="173" t="s">
        <v>499</v>
      </c>
      <c r="G322" s="174" t="s">
        <v>350</v>
      </c>
      <c r="H322" s="175">
        <v>417.60000000000002</v>
      </c>
      <c r="I322" s="176"/>
      <c r="J322" s="177">
        <f>ROUND(I322*H322,2)</f>
        <v>0</v>
      </c>
      <c r="K322" s="173" t="s">
        <v>137</v>
      </c>
      <c r="L322" s="38"/>
      <c r="M322" s="178" t="s">
        <v>1</v>
      </c>
      <c r="N322" s="179" t="s">
        <v>41</v>
      </c>
      <c r="O322" s="76"/>
      <c r="P322" s="180">
        <f>O322*H322</f>
        <v>0</v>
      </c>
      <c r="Q322" s="180">
        <v>0</v>
      </c>
      <c r="R322" s="180">
        <f>Q322*H322</f>
        <v>0</v>
      </c>
      <c r="S322" s="180">
        <v>0</v>
      </c>
      <c r="T322" s="181">
        <f>S322*H322</f>
        <v>0</v>
      </c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R322" s="182" t="s">
        <v>233</v>
      </c>
      <c r="AT322" s="182" t="s">
        <v>133</v>
      </c>
      <c r="AU322" s="182" t="s">
        <v>86</v>
      </c>
      <c r="AY322" s="18" t="s">
        <v>131</v>
      </c>
      <c r="BE322" s="183">
        <f>IF(N322="základní",J322,0)</f>
        <v>0</v>
      </c>
      <c r="BF322" s="183">
        <f>IF(N322="snížená",J322,0)</f>
        <v>0</v>
      </c>
      <c r="BG322" s="183">
        <f>IF(N322="zákl. přenesená",J322,0)</f>
        <v>0</v>
      </c>
      <c r="BH322" s="183">
        <f>IF(N322="sníž. přenesená",J322,0)</f>
        <v>0</v>
      </c>
      <c r="BI322" s="183">
        <f>IF(N322="nulová",J322,0)</f>
        <v>0</v>
      </c>
      <c r="BJ322" s="18" t="s">
        <v>84</v>
      </c>
      <c r="BK322" s="183">
        <f>ROUND(I322*H322,2)</f>
        <v>0</v>
      </c>
      <c r="BL322" s="18" t="s">
        <v>233</v>
      </c>
      <c r="BM322" s="182" t="s">
        <v>500</v>
      </c>
    </row>
    <row r="323" s="13" customFormat="1">
      <c r="A323" s="13"/>
      <c r="B323" s="184"/>
      <c r="C323" s="13"/>
      <c r="D323" s="185" t="s">
        <v>140</v>
      </c>
      <c r="E323" s="186" t="s">
        <v>1</v>
      </c>
      <c r="F323" s="187" t="s">
        <v>296</v>
      </c>
      <c r="G323" s="13"/>
      <c r="H323" s="186" t="s">
        <v>1</v>
      </c>
      <c r="I323" s="188"/>
      <c r="J323" s="13"/>
      <c r="K323" s="13"/>
      <c r="L323" s="184"/>
      <c r="M323" s="189"/>
      <c r="N323" s="190"/>
      <c r="O323" s="190"/>
      <c r="P323" s="190"/>
      <c r="Q323" s="190"/>
      <c r="R323" s="190"/>
      <c r="S323" s="190"/>
      <c r="T323" s="191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186" t="s">
        <v>140</v>
      </c>
      <c r="AU323" s="186" t="s">
        <v>86</v>
      </c>
      <c r="AV323" s="13" t="s">
        <v>84</v>
      </c>
      <c r="AW323" s="13" t="s">
        <v>32</v>
      </c>
      <c r="AX323" s="13" t="s">
        <v>76</v>
      </c>
      <c r="AY323" s="186" t="s">
        <v>131</v>
      </c>
    </row>
    <row r="324" s="14" customFormat="1">
      <c r="A324" s="14"/>
      <c r="B324" s="192"/>
      <c r="C324" s="14"/>
      <c r="D324" s="185" t="s">
        <v>140</v>
      </c>
      <c r="E324" s="193" t="s">
        <v>1</v>
      </c>
      <c r="F324" s="194" t="s">
        <v>501</v>
      </c>
      <c r="G324" s="14"/>
      <c r="H324" s="195">
        <v>417.60000000000002</v>
      </c>
      <c r="I324" s="196"/>
      <c r="J324" s="14"/>
      <c r="K324" s="14"/>
      <c r="L324" s="192"/>
      <c r="M324" s="197"/>
      <c r="N324" s="198"/>
      <c r="O324" s="198"/>
      <c r="P324" s="198"/>
      <c r="Q324" s="198"/>
      <c r="R324" s="198"/>
      <c r="S324" s="198"/>
      <c r="T324" s="199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193" t="s">
        <v>140</v>
      </c>
      <c r="AU324" s="193" t="s">
        <v>86</v>
      </c>
      <c r="AV324" s="14" t="s">
        <v>86</v>
      </c>
      <c r="AW324" s="14" t="s">
        <v>32</v>
      </c>
      <c r="AX324" s="14" t="s">
        <v>76</v>
      </c>
      <c r="AY324" s="193" t="s">
        <v>131</v>
      </c>
    </row>
    <row r="325" s="15" customFormat="1">
      <c r="A325" s="15"/>
      <c r="B325" s="200"/>
      <c r="C325" s="15"/>
      <c r="D325" s="185" t="s">
        <v>140</v>
      </c>
      <c r="E325" s="201" t="s">
        <v>1</v>
      </c>
      <c r="F325" s="202" t="s">
        <v>144</v>
      </c>
      <c r="G325" s="15"/>
      <c r="H325" s="203">
        <v>417.60000000000002</v>
      </c>
      <c r="I325" s="204"/>
      <c r="J325" s="15"/>
      <c r="K325" s="15"/>
      <c r="L325" s="200"/>
      <c r="M325" s="205"/>
      <c r="N325" s="206"/>
      <c r="O325" s="206"/>
      <c r="P325" s="206"/>
      <c r="Q325" s="206"/>
      <c r="R325" s="206"/>
      <c r="S325" s="206"/>
      <c r="T325" s="207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T325" s="201" t="s">
        <v>140</v>
      </c>
      <c r="AU325" s="201" t="s">
        <v>86</v>
      </c>
      <c r="AV325" s="15" t="s">
        <v>138</v>
      </c>
      <c r="AW325" s="15" t="s">
        <v>32</v>
      </c>
      <c r="AX325" s="15" t="s">
        <v>84</v>
      </c>
      <c r="AY325" s="201" t="s">
        <v>131</v>
      </c>
    </row>
    <row r="326" s="2" customFormat="1" ht="16.5" customHeight="1">
      <c r="A326" s="37"/>
      <c r="B326" s="170"/>
      <c r="C326" s="212" t="s">
        <v>502</v>
      </c>
      <c r="D326" s="212" t="s">
        <v>391</v>
      </c>
      <c r="E326" s="213" t="s">
        <v>503</v>
      </c>
      <c r="F326" s="214" t="s">
        <v>504</v>
      </c>
      <c r="G326" s="215" t="s">
        <v>147</v>
      </c>
      <c r="H326" s="216">
        <v>62.052999999999997</v>
      </c>
      <c r="I326" s="217"/>
      <c r="J326" s="218">
        <f>ROUND(I326*H326,2)</f>
        <v>0</v>
      </c>
      <c r="K326" s="214" t="s">
        <v>1</v>
      </c>
      <c r="L326" s="219"/>
      <c r="M326" s="220" t="s">
        <v>1</v>
      </c>
      <c r="N326" s="221" t="s">
        <v>41</v>
      </c>
      <c r="O326" s="76"/>
      <c r="P326" s="180">
        <f>O326*H326</f>
        <v>0</v>
      </c>
      <c r="Q326" s="180">
        <v>0.44</v>
      </c>
      <c r="R326" s="180">
        <f>Q326*H326</f>
        <v>27.303319999999999</v>
      </c>
      <c r="S326" s="180">
        <v>0</v>
      </c>
      <c r="T326" s="181">
        <f>S326*H326</f>
        <v>0</v>
      </c>
      <c r="U326" s="37"/>
      <c r="V326" s="37"/>
      <c r="W326" s="37"/>
      <c r="X326" s="37"/>
      <c r="Y326" s="37"/>
      <c r="Z326" s="37"/>
      <c r="AA326" s="37"/>
      <c r="AB326" s="37"/>
      <c r="AC326" s="37"/>
      <c r="AD326" s="37"/>
      <c r="AE326" s="37"/>
      <c r="AR326" s="182" t="s">
        <v>320</v>
      </c>
      <c r="AT326" s="182" t="s">
        <v>391</v>
      </c>
      <c r="AU326" s="182" t="s">
        <v>86</v>
      </c>
      <c r="AY326" s="18" t="s">
        <v>131</v>
      </c>
      <c r="BE326" s="183">
        <f>IF(N326="základní",J326,0)</f>
        <v>0</v>
      </c>
      <c r="BF326" s="183">
        <f>IF(N326="snížená",J326,0)</f>
        <v>0</v>
      </c>
      <c r="BG326" s="183">
        <f>IF(N326="zákl. přenesená",J326,0)</f>
        <v>0</v>
      </c>
      <c r="BH326" s="183">
        <f>IF(N326="sníž. přenesená",J326,0)</f>
        <v>0</v>
      </c>
      <c r="BI326" s="183">
        <f>IF(N326="nulová",J326,0)</f>
        <v>0</v>
      </c>
      <c r="BJ326" s="18" t="s">
        <v>84</v>
      </c>
      <c r="BK326" s="183">
        <f>ROUND(I326*H326,2)</f>
        <v>0</v>
      </c>
      <c r="BL326" s="18" t="s">
        <v>233</v>
      </c>
      <c r="BM326" s="182" t="s">
        <v>505</v>
      </c>
    </row>
    <row r="327" s="14" customFormat="1">
      <c r="A327" s="14"/>
      <c r="B327" s="192"/>
      <c r="C327" s="14"/>
      <c r="D327" s="185" t="s">
        <v>140</v>
      </c>
      <c r="E327" s="193" t="s">
        <v>1</v>
      </c>
      <c r="F327" s="194" t="s">
        <v>506</v>
      </c>
      <c r="G327" s="14"/>
      <c r="H327" s="195">
        <v>52.116</v>
      </c>
      <c r="I327" s="196"/>
      <c r="J327" s="14"/>
      <c r="K327" s="14"/>
      <c r="L327" s="192"/>
      <c r="M327" s="197"/>
      <c r="N327" s="198"/>
      <c r="O327" s="198"/>
      <c r="P327" s="198"/>
      <c r="Q327" s="198"/>
      <c r="R327" s="198"/>
      <c r="S327" s="198"/>
      <c r="T327" s="199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193" t="s">
        <v>140</v>
      </c>
      <c r="AU327" s="193" t="s">
        <v>86</v>
      </c>
      <c r="AV327" s="14" t="s">
        <v>86</v>
      </c>
      <c r="AW327" s="14" t="s">
        <v>32</v>
      </c>
      <c r="AX327" s="14" t="s">
        <v>76</v>
      </c>
      <c r="AY327" s="193" t="s">
        <v>131</v>
      </c>
    </row>
    <row r="328" s="14" customFormat="1">
      <c r="A328" s="14"/>
      <c r="B328" s="192"/>
      <c r="C328" s="14"/>
      <c r="D328" s="185" t="s">
        <v>140</v>
      </c>
      <c r="E328" s="193" t="s">
        <v>1</v>
      </c>
      <c r="F328" s="194" t="s">
        <v>507</v>
      </c>
      <c r="G328" s="14"/>
      <c r="H328" s="195">
        <v>7.6100000000000003</v>
      </c>
      <c r="I328" s="196"/>
      <c r="J328" s="14"/>
      <c r="K328" s="14"/>
      <c r="L328" s="192"/>
      <c r="M328" s="197"/>
      <c r="N328" s="198"/>
      <c r="O328" s="198"/>
      <c r="P328" s="198"/>
      <c r="Q328" s="198"/>
      <c r="R328" s="198"/>
      <c r="S328" s="198"/>
      <c r="T328" s="199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193" t="s">
        <v>140</v>
      </c>
      <c r="AU328" s="193" t="s">
        <v>86</v>
      </c>
      <c r="AV328" s="14" t="s">
        <v>86</v>
      </c>
      <c r="AW328" s="14" t="s">
        <v>32</v>
      </c>
      <c r="AX328" s="14" t="s">
        <v>76</v>
      </c>
      <c r="AY328" s="193" t="s">
        <v>131</v>
      </c>
    </row>
    <row r="329" s="14" customFormat="1">
      <c r="A329" s="14"/>
      <c r="B329" s="192"/>
      <c r="C329" s="14"/>
      <c r="D329" s="185" t="s">
        <v>140</v>
      </c>
      <c r="E329" s="193" t="s">
        <v>1</v>
      </c>
      <c r="F329" s="194" t="s">
        <v>508</v>
      </c>
      <c r="G329" s="14"/>
      <c r="H329" s="195">
        <v>1.1100000000000001</v>
      </c>
      <c r="I329" s="196"/>
      <c r="J329" s="14"/>
      <c r="K329" s="14"/>
      <c r="L329" s="192"/>
      <c r="M329" s="197"/>
      <c r="N329" s="198"/>
      <c r="O329" s="198"/>
      <c r="P329" s="198"/>
      <c r="Q329" s="198"/>
      <c r="R329" s="198"/>
      <c r="S329" s="198"/>
      <c r="T329" s="199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193" t="s">
        <v>140</v>
      </c>
      <c r="AU329" s="193" t="s">
        <v>86</v>
      </c>
      <c r="AV329" s="14" t="s">
        <v>86</v>
      </c>
      <c r="AW329" s="14" t="s">
        <v>32</v>
      </c>
      <c r="AX329" s="14" t="s">
        <v>76</v>
      </c>
      <c r="AY329" s="193" t="s">
        <v>131</v>
      </c>
    </row>
    <row r="330" s="15" customFormat="1">
      <c r="A330" s="15"/>
      <c r="B330" s="200"/>
      <c r="C330" s="15"/>
      <c r="D330" s="185" t="s">
        <v>140</v>
      </c>
      <c r="E330" s="201" t="s">
        <v>1</v>
      </c>
      <c r="F330" s="202" t="s">
        <v>144</v>
      </c>
      <c r="G330" s="15"/>
      <c r="H330" s="203">
        <v>60.835999999999999</v>
      </c>
      <c r="I330" s="204"/>
      <c r="J330" s="15"/>
      <c r="K330" s="15"/>
      <c r="L330" s="200"/>
      <c r="M330" s="205"/>
      <c r="N330" s="206"/>
      <c r="O330" s="206"/>
      <c r="P330" s="206"/>
      <c r="Q330" s="206"/>
      <c r="R330" s="206"/>
      <c r="S330" s="206"/>
      <c r="T330" s="207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T330" s="201" t="s">
        <v>140</v>
      </c>
      <c r="AU330" s="201" t="s">
        <v>86</v>
      </c>
      <c r="AV330" s="15" t="s">
        <v>138</v>
      </c>
      <c r="AW330" s="15" t="s">
        <v>32</v>
      </c>
      <c r="AX330" s="15" t="s">
        <v>84</v>
      </c>
      <c r="AY330" s="201" t="s">
        <v>131</v>
      </c>
    </row>
    <row r="331" s="14" customFormat="1">
      <c r="A331" s="14"/>
      <c r="B331" s="192"/>
      <c r="C331" s="14"/>
      <c r="D331" s="185" t="s">
        <v>140</v>
      </c>
      <c r="E331" s="14"/>
      <c r="F331" s="194" t="s">
        <v>509</v>
      </c>
      <c r="G331" s="14"/>
      <c r="H331" s="195">
        <v>62.052999999999997</v>
      </c>
      <c r="I331" s="196"/>
      <c r="J331" s="14"/>
      <c r="K331" s="14"/>
      <c r="L331" s="192"/>
      <c r="M331" s="197"/>
      <c r="N331" s="198"/>
      <c r="O331" s="198"/>
      <c r="P331" s="198"/>
      <c r="Q331" s="198"/>
      <c r="R331" s="198"/>
      <c r="S331" s="198"/>
      <c r="T331" s="199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193" t="s">
        <v>140</v>
      </c>
      <c r="AU331" s="193" t="s">
        <v>86</v>
      </c>
      <c r="AV331" s="14" t="s">
        <v>86</v>
      </c>
      <c r="AW331" s="14" t="s">
        <v>3</v>
      </c>
      <c r="AX331" s="14" t="s">
        <v>84</v>
      </c>
      <c r="AY331" s="193" t="s">
        <v>131</v>
      </c>
    </row>
    <row r="332" s="2" customFormat="1" ht="24.15" customHeight="1">
      <c r="A332" s="37"/>
      <c r="B332" s="170"/>
      <c r="C332" s="171" t="s">
        <v>510</v>
      </c>
      <c r="D332" s="171" t="s">
        <v>133</v>
      </c>
      <c r="E332" s="172" t="s">
        <v>511</v>
      </c>
      <c r="F332" s="173" t="s">
        <v>512</v>
      </c>
      <c r="G332" s="174" t="s">
        <v>136</v>
      </c>
      <c r="H332" s="175">
        <v>636.70000000000005</v>
      </c>
      <c r="I332" s="176"/>
      <c r="J332" s="177">
        <f>ROUND(I332*H332,2)</f>
        <v>0</v>
      </c>
      <c r="K332" s="173" t="s">
        <v>137</v>
      </c>
      <c r="L332" s="38"/>
      <c r="M332" s="178" t="s">
        <v>1</v>
      </c>
      <c r="N332" s="179" t="s">
        <v>41</v>
      </c>
      <c r="O332" s="76"/>
      <c r="P332" s="180">
        <f>O332*H332</f>
        <v>0</v>
      </c>
      <c r="Q332" s="180">
        <v>0.01157</v>
      </c>
      <c r="R332" s="180">
        <f>Q332*H332</f>
        <v>7.3666190000000009</v>
      </c>
      <c r="S332" s="180">
        <v>0</v>
      </c>
      <c r="T332" s="181">
        <f>S332*H332</f>
        <v>0</v>
      </c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R332" s="182" t="s">
        <v>233</v>
      </c>
      <c r="AT332" s="182" t="s">
        <v>133</v>
      </c>
      <c r="AU332" s="182" t="s">
        <v>86</v>
      </c>
      <c r="AY332" s="18" t="s">
        <v>131</v>
      </c>
      <c r="BE332" s="183">
        <f>IF(N332="základní",J332,0)</f>
        <v>0</v>
      </c>
      <c r="BF332" s="183">
        <f>IF(N332="snížená",J332,0)</f>
        <v>0</v>
      </c>
      <c r="BG332" s="183">
        <f>IF(N332="zákl. přenesená",J332,0)</f>
        <v>0</v>
      </c>
      <c r="BH332" s="183">
        <f>IF(N332="sníž. přenesená",J332,0)</f>
        <v>0</v>
      </c>
      <c r="BI332" s="183">
        <f>IF(N332="nulová",J332,0)</f>
        <v>0</v>
      </c>
      <c r="BJ332" s="18" t="s">
        <v>84</v>
      </c>
      <c r="BK332" s="183">
        <f>ROUND(I332*H332,2)</f>
        <v>0</v>
      </c>
      <c r="BL332" s="18" t="s">
        <v>233</v>
      </c>
      <c r="BM332" s="182" t="s">
        <v>513</v>
      </c>
    </row>
    <row r="333" s="14" customFormat="1">
      <c r="A333" s="14"/>
      <c r="B333" s="192"/>
      <c r="C333" s="14"/>
      <c r="D333" s="185" t="s">
        <v>140</v>
      </c>
      <c r="E333" s="193" t="s">
        <v>1</v>
      </c>
      <c r="F333" s="194" t="s">
        <v>514</v>
      </c>
      <c r="G333" s="14"/>
      <c r="H333" s="195">
        <v>594</v>
      </c>
      <c r="I333" s="196"/>
      <c r="J333" s="14"/>
      <c r="K333" s="14"/>
      <c r="L333" s="192"/>
      <c r="M333" s="197"/>
      <c r="N333" s="198"/>
      <c r="O333" s="198"/>
      <c r="P333" s="198"/>
      <c r="Q333" s="198"/>
      <c r="R333" s="198"/>
      <c r="S333" s="198"/>
      <c r="T333" s="199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193" t="s">
        <v>140</v>
      </c>
      <c r="AU333" s="193" t="s">
        <v>86</v>
      </c>
      <c r="AV333" s="14" t="s">
        <v>86</v>
      </c>
      <c r="AW333" s="14" t="s">
        <v>32</v>
      </c>
      <c r="AX333" s="14" t="s">
        <v>76</v>
      </c>
      <c r="AY333" s="193" t="s">
        <v>131</v>
      </c>
    </row>
    <row r="334" s="14" customFormat="1">
      <c r="A334" s="14"/>
      <c r="B334" s="192"/>
      <c r="C334" s="14"/>
      <c r="D334" s="185" t="s">
        <v>140</v>
      </c>
      <c r="E334" s="193" t="s">
        <v>1</v>
      </c>
      <c r="F334" s="194" t="s">
        <v>515</v>
      </c>
      <c r="G334" s="14"/>
      <c r="H334" s="195">
        <v>42.700000000000003</v>
      </c>
      <c r="I334" s="196"/>
      <c r="J334" s="14"/>
      <c r="K334" s="14"/>
      <c r="L334" s="192"/>
      <c r="M334" s="197"/>
      <c r="N334" s="198"/>
      <c r="O334" s="198"/>
      <c r="P334" s="198"/>
      <c r="Q334" s="198"/>
      <c r="R334" s="198"/>
      <c r="S334" s="198"/>
      <c r="T334" s="199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193" t="s">
        <v>140</v>
      </c>
      <c r="AU334" s="193" t="s">
        <v>86</v>
      </c>
      <c r="AV334" s="14" t="s">
        <v>86</v>
      </c>
      <c r="AW334" s="14" t="s">
        <v>32</v>
      </c>
      <c r="AX334" s="14" t="s">
        <v>76</v>
      </c>
      <c r="AY334" s="193" t="s">
        <v>131</v>
      </c>
    </row>
    <row r="335" s="15" customFormat="1">
      <c r="A335" s="15"/>
      <c r="B335" s="200"/>
      <c r="C335" s="15"/>
      <c r="D335" s="185" t="s">
        <v>140</v>
      </c>
      <c r="E335" s="201" t="s">
        <v>1</v>
      </c>
      <c r="F335" s="202" t="s">
        <v>144</v>
      </c>
      <c r="G335" s="15"/>
      <c r="H335" s="203">
        <v>636.70000000000005</v>
      </c>
      <c r="I335" s="204"/>
      <c r="J335" s="15"/>
      <c r="K335" s="15"/>
      <c r="L335" s="200"/>
      <c r="M335" s="205"/>
      <c r="N335" s="206"/>
      <c r="O335" s="206"/>
      <c r="P335" s="206"/>
      <c r="Q335" s="206"/>
      <c r="R335" s="206"/>
      <c r="S335" s="206"/>
      <c r="T335" s="207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  <c r="AE335" s="15"/>
      <c r="AT335" s="201" t="s">
        <v>140</v>
      </c>
      <c r="AU335" s="201" t="s">
        <v>86</v>
      </c>
      <c r="AV335" s="15" t="s">
        <v>138</v>
      </c>
      <c r="AW335" s="15" t="s">
        <v>32</v>
      </c>
      <c r="AX335" s="15" t="s">
        <v>84</v>
      </c>
      <c r="AY335" s="201" t="s">
        <v>131</v>
      </c>
    </row>
    <row r="336" s="2" customFormat="1" ht="24.15" customHeight="1">
      <c r="A336" s="37"/>
      <c r="B336" s="170"/>
      <c r="C336" s="171" t="s">
        <v>516</v>
      </c>
      <c r="D336" s="171" t="s">
        <v>133</v>
      </c>
      <c r="E336" s="172" t="s">
        <v>517</v>
      </c>
      <c r="F336" s="173" t="s">
        <v>518</v>
      </c>
      <c r="G336" s="174" t="s">
        <v>147</v>
      </c>
      <c r="H336" s="175">
        <v>71.528000000000006</v>
      </c>
      <c r="I336" s="176"/>
      <c r="J336" s="177">
        <f>ROUND(I336*H336,2)</f>
        <v>0</v>
      </c>
      <c r="K336" s="173" t="s">
        <v>137</v>
      </c>
      <c r="L336" s="38"/>
      <c r="M336" s="178" t="s">
        <v>1</v>
      </c>
      <c r="N336" s="179" t="s">
        <v>41</v>
      </c>
      <c r="O336" s="76"/>
      <c r="P336" s="180">
        <f>O336*H336</f>
        <v>0</v>
      </c>
      <c r="Q336" s="180">
        <v>0.023369999999999998</v>
      </c>
      <c r="R336" s="180">
        <f>Q336*H336</f>
        <v>1.6716093599999999</v>
      </c>
      <c r="S336" s="180">
        <v>0</v>
      </c>
      <c r="T336" s="181">
        <f>S336*H336</f>
        <v>0</v>
      </c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R336" s="182" t="s">
        <v>233</v>
      </c>
      <c r="AT336" s="182" t="s">
        <v>133</v>
      </c>
      <c r="AU336" s="182" t="s">
        <v>86</v>
      </c>
      <c r="AY336" s="18" t="s">
        <v>131</v>
      </c>
      <c r="BE336" s="183">
        <f>IF(N336="základní",J336,0)</f>
        <v>0</v>
      </c>
      <c r="BF336" s="183">
        <f>IF(N336="snížená",J336,0)</f>
        <v>0</v>
      </c>
      <c r="BG336" s="183">
        <f>IF(N336="zákl. přenesená",J336,0)</f>
        <v>0</v>
      </c>
      <c r="BH336" s="183">
        <f>IF(N336="sníž. přenesená",J336,0)</f>
        <v>0</v>
      </c>
      <c r="BI336" s="183">
        <f>IF(N336="nulová",J336,0)</f>
        <v>0</v>
      </c>
      <c r="BJ336" s="18" t="s">
        <v>84</v>
      </c>
      <c r="BK336" s="183">
        <f>ROUND(I336*H336,2)</f>
        <v>0</v>
      </c>
      <c r="BL336" s="18" t="s">
        <v>233</v>
      </c>
      <c r="BM336" s="182" t="s">
        <v>519</v>
      </c>
    </row>
    <row r="337" s="14" customFormat="1">
      <c r="A337" s="14"/>
      <c r="B337" s="192"/>
      <c r="C337" s="14"/>
      <c r="D337" s="185" t="s">
        <v>140</v>
      </c>
      <c r="E337" s="193" t="s">
        <v>1</v>
      </c>
      <c r="F337" s="194" t="s">
        <v>520</v>
      </c>
      <c r="G337" s="14"/>
      <c r="H337" s="195">
        <v>71.528000000000006</v>
      </c>
      <c r="I337" s="196"/>
      <c r="J337" s="14"/>
      <c r="K337" s="14"/>
      <c r="L337" s="192"/>
      <c r="M337" s="197"/>
      <c r="N337" s="198"/>
      <c r="O337" s="198"/>
      <c r="P337" s="198"/>
      <c r="Q337" s="198"/>
      <c r="R337" s="198"/>
      <c r="S337" s="198"/>
      <c r="T337" s="199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193" t="s">
        <v>140</v>
      </c>
      <c r="AU337" s="193" t="s">
        <v>86</v>
      </c>
      <c r="AV337" s="14" t="s">
        <v>86</v>
      </c>
      <c r="AW337" s="14" t="s">
        <v>32</v>
      </c>
      <c r="AX337" s="14" t="s">
        <v>76</v>
      </c>
      <c r="AY337" s="193" t="s">
        <v>131</v>
      </c>
    </row>
    <row r="338" s="15" customFormat="1">
      <c r="A338" s="15"/>
      <c r="B338" s="200"/>
      <c r="C338" s="15"/>
      <c r="D338" s="185" t="s">
        <v>140</v>
      </c>
      <c r="E338" s="201" t="s">
        <v>1</v>
      </c>
      <c r="F338" s="202" t="s">
        <v>144</v>
      </c>
      <c r="G338" s="15"/>
      <c r="H338" s="203">
        <v>71.528000000000006</v>
      </c>
      <c r="I338" s="204"/>
      <c r="J338" s="15"/>
      <c r="K338" s="15"/>
      <c r="L338" s="200"/>
      <c r="M338" s="205"/>
      <c r="N338" s="206"/>
      <c r="O338" s="206"/>
      <c r="P338" s="206"/>
      <c r="Q338" s="206"/>
      <c r="R338" s="206"/>
      <c r="S338" s="206"/>
      <c r="T338" s="207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  <c r="AE338" s="15"/>
      <c r="AT338" s="201" t="s">
        <v>140</v>
      </c>
      <c r="AU338" s="201" t="s">
        <v>86</v>
      </c>
      <c r="AV338" s="15" t="s">
        <v>138</v>
      </c>
      <c r="AW338" s="15" t="s">
        <v>32</v>
      </c>
      <c r="AX338" s="15" t="s">
        <v>84</v>
      </c>
      <c r="AY338" s="201" t="s">
        <v>131</v>
      </c>
    </row>
    <row r="339" s="12" customFormat="1" ht="22.8" customHeight="1">
      <c r="A339" s="12"/>
      <c r="B339" s="157"/>
      <c r="C339" s="12"/>
      <c r="D339" s="158" t="s">
        <v>75</v>
      </c>
      <c r="E339" s="168" t="s">
        <v>521</v>
      </c>
      <c r="F339" s="168" t="s">
        <v>522</v>
      </c>
      <c r="G339" s="12"/>
      <c r="H339" s="12"/>
      <c r="I339" s="160"/>
      <c r="J339" s="169">
        <f>BK339</f>
        <v>0</v>
      </c>
      <c r="K339" s="12"/>
      <c r="L339" s="157"/>
      <c r="M339" s="162"/>
      <c r="N339" s="163"/>
      <c r="O339" s="163"/>
      <c r="P339" s="164">
        <f>SUM(P340:P353)</f>
        <v>0</v>
      </c>
      <c r="Q339" s="163"/>
      <c r="R339" s="164">
        <f>SUM(R340:R353)</f>
        <v>2.1387710000000002</v>
      </c>
      <c r="S339" s="163"/>
      <c r="T339" s="165">
        <f>SUM(T340:T353)</f>
        <v>0</v>
      </c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R339" s="158" t="s">
        <v>86</v>
      </c>
      <c r="AT339" s="166" t="s">
        <v>75</v>
      </c>
      <c r="AU339" s="166" t="s">
        <v>84</v>
      </c>
      <c r="AY339" s="158" t="s">
        <v>131</v>
      </c>
      <c r="BK339" s="167">
        <f>SUM(BK340:BK353)</f>
        <v>0</v>
      </c>
    </row>
    <row r="340" s="2" customFormat="1" ht="24.15" customHeight="1">
      <c r="A340" s="37"/>
      <c r="B340" s="170"/>
      <c r="C340" s="171" t="s">
        <v>523</v>
      </c>
      <c r="D340" s="171" t="s">
        <v>133</v>
      </c>
      <c r="E340" s="172" t="s">
        <v>524</v>
      </c>
      <c r="F340" s="173" t="s">
        <v>525</v>
      </c>
      <c r="G340" s="174" t="s">
        <v>136</v>
      </c>
      <c r="H340" s="175">
        <v>594</v>
      </c>
      <c r="I340" s="176"/>
      <c r="J340" s="177">
        <f>ROUND(I340*H340,2)</f>
        <v>0</v>
      </c>
      <c r="K340" s="173" t="s">
        <v>137</v>
      </c>
      <c r="L340" s="38"/>
      <c r="M340" s="178" t="s">
        <v>1</v>
      </c>
      <c r="N340" s="179" t="s">
        <v>41</v>
      </c>
      <c r="O340" s="76"/>
      <c r="P340" s="180">
        <f>O340*H340</f>
        <v>0</v>
      </c>
      <c r="Q340" s="180">
        <v>0</v>
      </c>
      <c r="R340" s="180">
        <f>Q340*H340</f>
        <v>0</v>
      </c>
      <c r="S340" s="180">
        <v>0</v>
      </c>
      <c r="T340" s="181">
        <f>S340*H340</f>
        <v>0</v>
      </c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R340" s="182" t="s">
        <v>233</v>
      </c>
      <c r="AT340" s="182" t="s">
        <v>133</v>
      </c>
      <c r="AU340" s="182" t="s">
        <v>86</v>
      </c>
      <c r="AY340" s="18" t="s">
        <v>131</v>
      </c>
      <c r="BE340" s="183">
        <f>IF(N340="základní",J340,0)</f>
        <v>0</v>
      </c>
      <c r="BF340" s="183">
        <f>IF(N340="snížená",J340,0)</f>
        <v>0</v>
      </c>
      <c r="BG340" s="183">
        <f>IF(N340="zákl. přenesená",J340,0)</f>
        <v>0</v>
      </c>
      <c r="BH340" s="183">
        <f>IF(N340="sníž. přenesená",J340,0)</f>
        <v>0</v>
      </c>
      <c r="BI340" s="183">
        <f>IF(N340="nulová",J340,0)</f>
        <v>0</v>
      </c>
      <c r="BJ340" s="18" t="s">
        <v>84</v>
      </c>
      <c r="BK340" s="183">
        <f>ROUND(I340*H340,2)</f>
        <v>0</v>
      </c>
      <c r="BL340" s="18" t="s">
        <v>233</v>
      </c>
      <c r="BM340" s="182" t="s">
        <v>526</v>
      </c>
    </row>
    <row r="341" s="14" customFormat="1">
      <c r="A341" s="14"/>
      <c r="B341" s="192"/>
      <c r="C341" s="14"/>
      <c r="D341" s="185" t="s">
        <v>140</v>
      </c>
      <c r="E341" s="193" t="s">
        <v>1</v>
      </c>
      <c r="F341" s="194" t="s">
        <v>527</v>
      </c>
      <c r="G341" s="14"/>
      <c r="H341" s="195">
        <v>594</v>
      </c>
      <c r="I341" s="196"/>
      <c r="J341" s="14"/>
      <c r="K341" s="14"/>
      <c r="L341" s="192"/>
      <c r="M341" s="197"/>
      <c r="N341" s="198"/>
      <c r="O341" s="198"/>
      <c r="P341" s="198"/>
      <c r="Q341" s="198"/>
      <c r="R341" s="198"/>
      <c r="S341" s="198"/>
      <c r="T341" s="199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193" t="s">
        <v>140</v>
      </c>
      <c r="AU341" s="193" t="s">
        <v>86</v>
      </c>
      <c r="AV341" s="14" t="s">
        <v>86</v>
      </c>
      <c r="AW341" s="14" t="s">
        <v>32</v>
      </c>
      <c r="AX341" s="14" t="s">
        <v>76</v>
      </c>
      <c r="AY341" s="193" t="s">
        <v>131</v>
      </c>
    </row>
    <row r="342" s="15" customFormat="1">
      <c r="A342" s="15"/>
      <c r="B342" s="200"/>
      <c r="C342" s="15"/>
      <c r="D342" s="185" t="s">
        <v>140</v>
      </c>
      <c r="E342" s="201" t="s">
        <v>1</v>
      </c>
      <c r="F342" s="202" t="s">
        <v>144</v>
      </c>
      <c r="G342" s="15"/>
      <c r="H342" s="203">
        <v>594</v>
      </c>
      <c r="I342" s="204"/>
      <c r="J342" s="15"/>
      <c r="K342" s="15"/>
      <c r="L342" s="200"/>
      <c r="M342" s="205"/>
      <c r="N342" s="206"/>
      <c r="O342" s="206"/>
      <c r="P342" s="206"/>
      <c r="Q342" s="206"/>
      <c r="R342" s="206"/>
      <c r="S342" s="206"/>
      <c r="T342" s="207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  <c r="AE342" s="15"/>
      <c r="AT342" s="201" t="s">
        <v>140</v>
      </c>
      <c r="AU342" s="201" t="s">
        <v>86</v>
      </c>
      <c r="AV342" s="15" t="s">
        <v>138</v>
      </c>
      <c r="AW342" s="15" t="s">
        <v>32</v>
      </c>
      <c r="AX342" s="15" t="s">
        <v>84</v>
      </c>
      <c r="AY342" s="201" t="s">
        <v>131</v>
      </c>
    </row>
    <row r="343" s="2" customFormat="1" ht="16.5" customHeight="1">
      <c r="A343" s="37"/>
      <c r="B343" s="170"/>
      <c r="C343" s="212" t="s">
        <v>528</v>
      </c>
      <c r="D343" s="212" t="s">
        <v>391</v>
      </c>
      <c r="E343" s="213" t="s">
        <v>529</v>
      </c>
      <c r="F343" s="214" t="s">
        <v>530</v>
      </c>
      <c r="G343" s="215" t="s">
        <v>136</v>
      </c>
      <c r="H343" s="216">
        <v>683.10000000000002</v>
      </c>
      <c r="I343" s="217"/>
      <c r="J343" s="218">
        <f>ROUND(I343*H343,2)</f>
        <v>0</v>
      </c>
      <c r="K343" s="214" t="s">
        <v>1</v>
      </c>
      <c r="L343" s="219"/>
      <c r="M343" s="220" t="s">
        <v>1</v>
      </c>
      <c r="N343" s="221" t="s">
        <v>41</v>
      </c>
      <c r="O343" s="76"/>
      <c r="P343" s="180">
        <f>O343*H343</f>
        <v>0</v>
      </c>
      <c r="Q343" s="180">
        <v>0.00050000000000000001</v>
      </c>
      <c r="R343" s="180">
        <f>Q343*H343</f>
        <v>0.34155000000000002</v>
      </c>
      <c r="S343" s="180">
        <v>0</v>
      </c>
      <c r="T343" s="181">
        <f>S343*H343</f>
        <v>0</v>
      </c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R343" s="182" t="s">
        <v>320</v>
      </c>
      <c r="AT343" s="182" t="s">
        <v>391</v>
      </c>
      <c r="AU343" s="182" t="s">
        <v>86</v>
      </c>
      <c r="AY343" s="18" t="s">
        <v>131</v>
      </c>
      <c r="BE343" s="183">
        <f>IF(N343="základní",J343,0)</f>
        <v>0</v>
      </c>
      <c r="BF343" s="183">
        <f>IF(N343="snížená",J343,0)</f>
        <v>0</v>
      </c>
      <c r="BG343" s="183">
        <f>IF(N343="zákl. přenesená",J343,0)</f>
        <v>0</v>
      </c>
      <c r="BH343" s="183">
        <f>IF(N343="sníž. přenesená",J343,0)</f>
        <v>0</v>
      </c>
      <c r="BI343" s="183">
        <f>IF(N343="nulová",J343,0)</f>
        <v>0</v>
      </c>
      <c r="BJ343" s="18" t="s">
        <v>84</v>
      </c>
      <c r="BK343" s="183">
        <f>ROUND(I343*H343,2)</f>
        <v>0</v>
      </c>
      <c r="BL343" s="18" t="s">
        <v>233</v>
      </c>
      <c r="BM343" s="182" t="s">
        <v>531</v>
      </c>
    </row>
    <row r="344" s="14" customFormat="1">
      <c r="A344" s="14"/>
      <c r="B344" s="192"/>
      <c r="C344" s="14"/>
      <c r="D344" s="185" t="s">
        <v>140</v>
      </c>
      <c r="E344" s="193" t="s">
        <v>1</v>
      </c>
      <c r="F344" s="194" t="s">
        <v>532</v>
      </c>
      <c r="G344" s="14"/>
      <c r="H344" s="195">
        <v>683.10000000000002</v>
      </c>
      <c r="I344" s="196"/>
      <c r="J344" s="14"/>
      <c r="K344" s="14"/>
      <c r="L344" s="192"/>
      <c r="M344" s="197"/>
      <c r="N344" s="198"/>
      <c r="O344" s="198"/>
      <c r="P344" s="198"/>
      <c r="Q344" s="198"/>
      <c r="R344" s="198"/>
      <c r="S344" s="198"/>
      <c r="T344" s="199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193" t="s">
        <v>140</v>
      </c>
      <c r="AU344" s="193" t="s">
        <v>86</v>
      </c>
      <c r="AV344" s="14" t="s">
        <v>86</v>
      </c>
      <c r="AW344" s="14" t="s">
        <v>32</v>
      </c>
      <c r="AX344" s="14" t="s">
        <v>84</v>
      </c>
      <c r="AY344" s="193" t="s">
        <v>131</v>
      </c>
    </row>
    <row r="345" s="2" customFormat="1" ht="24.15" customHeight="1">
      <c r="A345" s="37"/>
      <c r="B345" s="170"/>
      <c r="C345" s="171" t="s">
        <v>533</v>
      </c>
      <c r="D345" s="171" t="s">
        <v>133</v>
      </c>
      <c r="E345" s="172" t="s">
        <v>534</v>
      </c>
      <c r="F345" s="173" t="s">
        <v>535</v>
      </c>
      <c r="G345" s="174" t="s">
        <v>136</v>
      </c>
      <c r="H345" s="175">
        <v>594</v>
      </c>
      <c r="I345" s="176"/>
      <c r="J345" s="177">
        <f>ROUND(I345*H345,2)</f>
        <v>0</v>
      </c>
      <c r="K345" s="173" t="s">
        <v>137</v>
      </c>
      <c r="L345" s="38"/>
      <c r="M345" s="178" t="s">
        <v>1</v>
      </c>
      <c r="N345" s="179" t="s">
        <v>41</v>
      </c>
      <c r="O345" s="76"/>
      <c r="P345" s="180">
        <f>O345*H345</f>
        <v>0</v>
      </c>
      <c r="Q345" s="180">
        <v>0.00263</v>
      </c>
      <c r="R345" s="180">
        <f>Q345*H345</f>
        <v>1.5622199999999999</v>
      </c>
      <c r="S345" s="180">
        <v>0</v>
      </c>
      <c r="T345" s="181">
        <f>S345*H345</f>
        <v>0</v>
      </c>
      <c r="U345" s="37"/>
      <c r="V345" s="37"/>
      <c r="W345" s="37"/>
      <c r="X345" s="37"/>
      <c r="Y345" s="37"/>
      <c r="Z345" s="37"/>
      <c r="AA345" s="37"/>
      <c r="AB345" s="37"/>
      <c r="AC345" s="37"/>
      <c r="AD345" s="37"/>
      <c r="AE345" s="37"/>
      <c r="AR345" s="182" t="s">
        <v>233</v>
      </c>
      <c r="AT345" s="182" t="s">
        <v>133</v>
      </c>
      <c r="AU345" s="182" t="s">
        <v>86</v>
      </c>
      <c r="AY345" s="18" t="s">
        <v>131</v>
      </c>
      <c r="BE345" s="183">
        <f>IF(N345="základní",J345,0)</f>
        <v>0</v>
      </c>
      <c r="BF345" s="183">
        <f>IF(N345="snížená",J345,0)</f>
        <v>0</v>
      </c>
      <c r="BG345" s="183">
        <f>IF(N345="zákl. přenesená",J345,0)</f>
        <v>0</v>
      </c>
      <c r="BH345" s="183">
        <f>IF(N345="sníž. přenesená",J345,0)</f>
        <v>0</v>
      </c>
      <c r="BI345" s="183">
        <f>IF(N345="nulová",J345,0)</f>
        <v>0</v>
      </c>
      <c r="BJ345" s="18" t="s">
        <v>84</v>
      </c>
      <c r="BK345" s="183">
        <f>ROUND(I345*H345,2)</f>
        <v>0</v>
      </c>
      <c r="BL345" s="18" t="s">
        <v>233</v>
      </c>
      <c r="BM345" s="182" t="s">
        <v>536</v>
      </c>
    </row>
    <row r="346" s="14" customFormat="1">
      <c r="A346" s="14"/>
      <c r="B346" s="192"/>
      <c r="C346" s="14"/>
      <c r="D346" s="185" t="s">
        <v>140</v>
      </c>
      <c r="E346" s="193" t="s">
        <v>1</v>
      </c>
      <c r="F346" s="194" t="s">
        <v>527</v>
      </c>
      <c r="G346" s="14"/>
      <c r="H346" s="195">
        <v>594</v>
      </c>
      <c r="I346" s="196"/>
      <c r="J346" s="14"/>
      <c r="K346" s="14"/>
      <c r="L346" s="192"/>
      <c r="M346" s="197"/>
      <c r="N346" s="198"/>
      <c r="O346" s="198"/>
      <c r="P346" s="198"/>
      <c r="Q346" s="198"/>
      <c r="R346" s="198"/>
      <c r="S346" s="198"/>
      <c r="T346" s="199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193" t="s">
        <v>140</v>
      </c>
      <c r="AU346" s="193" t="s">
        <v>86</v>
      </c>
      <c r="AV346" s="14" t="s">
        <v>86</v>
      </c>
      <c r="AW346" s="14" t="s">
        <v>32</v>
      </c>
      <c r="AX346" s="14" t="s">
        <v>84</v>
      </c>
      <c r="AY346" s="193" t="s">
        <v>131</v>
      </c>
    </row>
    <row r="347" s="2" customFormat="1" ht="24.15" customHeight="1">
      <c r="A347" s="37"/>
      <c r="B347" s="170"/>
      <c r="C347" s="171" t="s">
        <v>537</v>
      </c>
      <c r="D347" s="171" t="s">
        <v>133</v>
      </c>
      <c r="E347" s="172" t="s">
        <v>538</v>
      </c>
      <c r="F347" s="173" t="s">
        <v>539</v>
      </c>
      <c r="G347" s="174" t="s">
        <v>350</v>
      </c>
      <c r="H347" s="175">
        <v>84.900000000000006</v>
      </c>
      <c r="I347" s="176"/>
      <c r="J347" s="177">
        <f>ROUND(I347*H347,2)</f>
        <v>0</v>
      </c>
      <c r="K347" s="173" t="s">
        <v>137</v>
      </c>
      <c r="L347" s="38"/>
      <c r="M347" s="178" t="s">
        <v>1</v>
      </c>
      <c r="N347" s="179" t="s">
        <v>41</v>
      </c>
      <c r="O347" s="76"/>
      <c r="P347" s="180">
        <f>O347*H347</f>
        <v>0</v>
      </c>
      <c r="Q347" s="180">
        <v>0.00088999999999999995</v>
      </c>
      <c r="R347" s="180">
        <f>Q347*H347</f>
        <v>0.075561000000000003</v>
      </c>
      <c r="S347" s="180">
        <v>0</v>
      </c>
      <c r="T347" s="181">
        <f>S347*H347</f>
        <v>0</v>
      </c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R347" s="182" t="s">
        <v>233</v>
      </c>
      <c r="AT347" s="182" t="s">
        <v>133</v>
      </c>
      <c r="AU347" s="182" t="s">
        <v>86</v>
      </c>
      <c r="AY347" s="18" t="s">
        <v>131</v>
      </c>
      <c r="BE347" s="183">
        <f>IF(N347="základní",J347,0)</f>
        <v>0</v>
      </c>
      <c r="BF347" s="183">
        <f>IF(N347="snížená",J347,0)</f>
        <v>0</v>
      </c>
      <c r="BG347" s="183">
        <f>IF(N347="zákl. přenesená",J347,0)</f>
        <v>0</v>
      </c>
      <c r="BH347" s="183">
        <f>IF(N347="sníž. přenesená",J347,0)</f>
        <v>0</v>
      </c>
      <c r="BI347" s="183">
        <f>IF(N347="nulová",J347,0)</f>
        <v>0</v>
      </c>
      <c r="BJ347" s="18" t="s">
        <v>84</v>
      </c>
      <c r="BK347" s="183">
        <f>ROUND(I347*H347,2)</f>
        <v>0</v>
      </c>
      <c r="BL347" s="18" t="s">
        <v>233</v>
      </c>
      <c r="BM347" s="182" t="s">
        <v>540</v>
      </c>
    </row>
    <row r="348" s="2" customFormat="1" ht="24.15" customHeight="1">
      <c r="A348" s="37"/>
      <c r="B348" s="170"/>
      <c r="C348" s="171" t="s">
        <v>541</v>
      </c>
      <c r="D348" s="171" t="s">
        <v>133</v>
      </c>
      <c r="E348" s="172" t="s">
        <v>542</v>
      </c>
      <c r="F348" s="173" t="s">
        <v>543</v>
      </c>
      <c r="G348" s="174" t="s">
        <v>350</v>
      </c>
      <c r="H348" s="175">
        <v>28.300000000000001</v>
      </c>
      <c r="I348" s="176"/>
      <c r="J348" s="177">
        <f>ROUND(I348*H348,2)</f>
        <v>0</v>
      </c>
      <c r="K348" s="173" t="s">
        <v>1</v>
      </c>
      <c r="L348" s="38"/>
      <c r="M348" s="178" t="s">
        <v>1</v>
      </c>
      <c r="N348" s="179" t="s">
        <v>41</v>
      </c>
      <c r="O348" s="76"/>
      <c r="P348" s="180">
        <f>O348*H348</f>
        <v>0</v>
      </c>
      <c r="Q348" s="180">
        <v>0.00088999999999999995</v>
      </c>
      <c r="R348" s="180">
        <f>Q348*H348</f>
        <v>0.025186999999999998</v>
      </c>
      <c r="S348" s="180">
        <v>0</v>
      </c>
      <c r="T348" s="181">
        <f>S348*H348</f>
        <v>0</v>
      </c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R348" s="182" t="s">
        <v>233</v>
      </c>
      <c r="AT348" s="182" t="s">
        <v>133</v>
      </c>
      <c r="AU348" s="182" t="s">
        <v>86</v>
      </c>
      <c r="AY348" s="18" t="s">
        <v>131</v>
      </c>
      <c r="BE348" s="183">
        <f>IF(N348="základní",J348,0)</f>
        <v>0</v>
      </c>
      <c r="BF348" s="183">
        <f>IF(N348="snížená",J348,0)</f>
        <v>0</v>
      </c>
      <c r="BG348" s="183">
        <f>IF(N348="zákl. přenesená",J348,0)</f>
        <v>0</v>
      </c>
      <c r="BH348" s="183">
        <f>IF(N348="sníž. přenesená",J348,0)</f>
        <v>0</v>
      </c>
      <c r="BI348" s="183">
        <f>IF(N348="nulová",J348,0)</f>
        <v>0</v>
      </c>
      <c r="BJ348" s="18" t="s">
        <v>84</v>
      </c>
      <c r="BK348" s="183">
        <f>ROUND(I348*H348,2)</f>
        <v>0</v>
      </c>
      <c r="BL348" s="18" t="s">
        <v>233</v>
      </c>
      <c r="BM348" s="182" t="s">
        <v>544</v>
      </c>
    </row>
    <row r="349" s="2" customFormat="1" ht="24.15" customHeight="1">
      <c r="A349" s="37"/>
      <c r="B349" s="170"/>
      <c r="C349" s="171" t="s">
        <v>545</v>
      </c>
      <c r="D349" s="171" t="s">
        <v>133</v>
      </c>
      <c r="E349" s="172" t="s">
        <v>546</v>
      </c>
      <c r="F349" s="173" t="s">
        <v>547</v>
      </c>
      <c r="G349" s="174" t="s">
        <v>350</v>
      </c>
      <c r="H349" s="175">
        <v>51</v>
      </c>
      <c r="I349" s="176"/>
      <c r="J349" s="177">
        <f>ROUND(I349*H349,2)</f>
        <v>0</v>
      </c>
      <c r="K349" s="173" t="s">
        <v>1</v>
      </c>
      <c r="L349" s="38"/>
      <c r="M349" s="178" t="s">
        <v>1</v>
      </c>
      <c r="N349" s="179" t="s">
        <v>41</v>
      </c>
      <c r="O349" s="76"/>
      <c r="P349" s="180">
        <f>O349*H349</f>
        <v>0</v>
      </c>
      <c r="Q349" s="180">
        <v>0.00088999999999999995</v>
      </c>
      <c r="R349" s="180">
        <f>Q349*H349</f>
        <v>0.04539</v>
      </c>
      <c r="S349" s="180">
        <v>0</v>
      </c>
      <c r="T349" s="181">
        <f>S349*H349</f>
        <v>0</v>
      </c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  <c r="AR349" s="182" t="s">
        <v>233</v>
      </c>
      <c r="AT349" s="182" t="s">
        <v>133</v>
      </c>
      <c r="AU349" s="182" t="s">
        <v>86</v>
      </c>
      <c r="AY349" s="18" t="s">
        <v>131</v>
      </c>
      <c r="BE349" s="183">
        <f>IF(N349="základní",J349,0)</f>
        <v>0</v>
      </c>
      <c r="BF349" s="183">
        <f>IF(N349="snížená",J349,0)</f>
        <v>0</v>
      </c>
      <c r="BG349" s="183">
        <f>IF(N349="zákl. přenesená",J349,0)</f>
        <v>0</v>
      </c>
      <c r="BH349" s="183">
        <f>IF(N349="sníž. přenesená",J349,0)</f>
        <v>0</v>
      </c>
      <c r="BI349" s="183">
        <f>IF(N349="nulová",J349,0)</f>
        <v>0</v>
      </c>
      <c r="BJ349" s="18" t="s">
        <v>84</v>
      </c>
      <c r="BK349" s="183">
        <f>ROUND(I349*H349,2)</f>
        <v>0</v>
      </c>
      <c r="BL349" s="18" t="s">
        <v>233</v>
      </c>
      <c r="BM349" s="182" t="s">
        <v>548</v>
      </c>
    </row>
    <row r="350" s="2" customFormat="1" ht="24.15" customHeight="1">
      <c r="A350" s="37"/>
      <c r="B350" s="170"/>
      <c r="C350" s="171" t="s">
        <v>549</v>
      </c>
      <c r="D350" s="171" t="s">
        <v>133</v>
      </c>
      <c r="E350" s="172" t="s">
        <v>550</v>
      </c>
      <c r="F350" s="173" t="s">
        <v>551</v>
      </c>
      <c r="G350" s="174" t="s">
        <v>350</v>
      </c>
      <c r="H350" s="175">
        <v>28.300000000000001</v>
      </c>
      <c r="I350" s="176"/>
      <c r="J350" s="177">
        <f>ROUND(I350*H350,2)</f>
        <v>0</v>
      </c>
      <c r="K350" s="173" t="s">
        <v>1</v>
      </c>
      <c r="L350" s="38"/>
      <c r="M350" s="178" t="s">
        <v>1</v>
      </c>
      <c r="N350" s="179" t="s">
        <v>41</v>
      </c>
      <c r="O350" s="76"/>
      <c r="P350" s="180">
        <f>O350*H350</f>
        <v>0</v>
      </c>
      <c r="Q350" s="180">
        <v>0.00088999999999999995</v>
      </c>
      <c r="R350" s="180">
        <f>Q350*H350</f>
        <v>0.025186999999999998</v>
      </c>
      <c r="S350" s="180">
        <v>0</v>
      </c>
      <c r="T350" s="181">
        <f>S350*H350</f>
        <v>0</v>
      </c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R350" s="182" t="s">
        <v>233</v>
      </c>
      <c r="AT350" s="182" t="s">
        <v>133</v>
      </c>
      <c r="AU350" s="182" t="s">
        <v>86</v>
      </c>
      <c r="AY350" s="18" t="s">
        <v>131</v>
      </c>
      <c r="BE350" s="183">
        <f>IF(N350="základní",J350,0)</f>
        <v>0</v>
      </c>
      <c r="BF350" s="183">
        <f>IF(N350="snížená",J350,0)</f>
        <v>0</v>
      </c>
      <c r="BG350" s="183">
        <f>IF(N350="zákl. přenesená",J350,0)</f>
        <v>0</v>
      </c>
      <c r="BH350" s="183">
        <f>IF(N350="sníž. přenesená",J350,0)</f>
        <v>0</v>
      </c>
      <c r="BI350" s="183">
        <f>IF(N350="nulová",J350,0)</f>
        <v>0</v>
      </c>
      <c r="BJ350" s="18" t="s">
        <v>84</v>
      </c>
      <c r="BK350" s="183">
        <f>ROUND(I350*H350,2)</f>
        <v>0</v>
      </c>
      <c r="BL350" s="18" t="s">
        <v>233</v>
      </c>
      <c r="BM350" s="182" t="s">
        <v>552</v>
      </c>
    </row>
    <row r="351" s="2" customFormat="1" ht="21.75" customHeight="1">
      <c r="A351" s="37"/>
      <c r="B351" s="170"/>
      <c r="C351" s="171" t="s">
        <v>553</v>
      </c>
      <c r="D351" s="171" t="s">
        <v>133</v>
      </c>
      <c r="E351" s="172" t="s">
        <v>554</v>
      </c>
      <c r="F351" s="173" t="s">
        <v>555</v>
      </c>
      <c r="G351" s="174" t="s">
        <v>350</v>
      </c>
      <c r="H351" s="175">
        <v>28.300000000000001</v>
      </c>
      <c r="I351" s="176"/>
      <c r="J351" s="177">
        <f>ROUND(I351*H351,2)</f>
        <v>0</v>
      </c>
      <c r="K351" s="173" t="s">
        <v>137</v>
      </c>
      <c r="L351" s="38"/>
      <c r="M351" s="178" t="s">
        <v>1</v>
      </c>
      <c r="N351" s="179" t="s">
        <v>41</v>
      </c>
      <c r="O351" s="76"/>
      <c r="P351" s="180">
        <f>O351*H351</f>
        <v>0</v>
      </c>
      <c r="Q351" s="180">
        <v>0.00092000000000000003</v>
      </c>
      <c r="R351" s="180">
        <f>Q351*H351</f>
        <v>0.026036</v>
      </c>
      <c r="S351" s="180">
        <v>0</v>
      </c>
      <c r="T351" s="181">
        <f>S351*H351</f>
        <v>0</v>
      </c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R351" s="182" t="s">
        <v>233</v>
      </c>
      <c r="AT351" s="182" t="s">
        <v>133</v>
      </c>
      <c r="AU351" s="182" t="s">
        <v>86</v>
      </c>
      <c r="AY351" s="18" t="s">
        <v>131</v>
      </c>
      <c r="BE351" s="183">
        <f>IF(N351="základní",J351,0)</f>
        <v>0</v>
      </c>
      <c r="BF351" s="183">
        <f>IF(N351="snížená",J351,0)</f>
        <v>0</v>
      </c>
      <c r="BG351" s="183">
        <f>IF(N351="zákl. přenesená",J351,0)</f>
        <v>0</v>
      </c>
      <c r="BH351" s="183">
        <f>IF(N351="sníž. přenesená",J351,0)</f>
        <v>0</v>
      </c>
      <c r="BI351" s="183">
        <f>IF(N351="nulová",J351,0)</f>
        <v>0</v>
      </c>
      <c r="BJ351" s="18" t="s">
        <v>84</v>
      </c>
      <c r="BK351" s="183">
        <f>ROUND(I351*H351,2)</f>
        <v>0</v>
      </c>
      <c r="BL351" s="18" t="s">
        <v>233</v>
      </c>
      <c r="BM351" s="182" t="s">
        <v>556</v>
      </c>
    </row>
    <row r="352" s="2" customFormat="1" ht="24.15" customHeight="1">
      <c r="A352" s="37"/>
      <c r="B352" s="170"/>
      <c r="C352" s="171" t="s">
        <v>557</v>
      </c>
      <c r="D352" s="171" t="s">
        <v>133</v>
      </c>
      <c r="E352" s="172" t="s">
        <v>558</v>
      </c>
      <c r="F352" s="173" t="s">
        <v>559</v>
      </c>
      <c r="G352" s="174" t="s">
        <v>470</v>
      </c>
      <c r="H352" s="175">
        <v>2</v>
      </c>
      <c r="I352" s="176"/>
      <c r="J352" s="177">
        <f>ROUND(I352*H352,2)</f>
        <v>0</v>
      </c>
      <c r="K352" s="173" t="s">
        <v>137</v>
      </c>
      <c r="L352" s="38"/>
      <c r="M352" s="178" t="s">
        <v>1</v>
      </c>
      <c r="N352" s="179" t="s">
        <v>41</v>
      </c>
      <c r="O352" s="76"/>
      <c r="P352" s="180">
        <f>O352*H352</f>
        <v>0</v>
      </c>
      <c r="Q352" s="180">
        <v>0.00019000000000000001</v>
      </c>
      <c r="R352" s="180">
        <f>Q352*H352</f>
        <v>0.00038000000000000002</v>
      </c>
      <c r="S352" s="180">
        <v>0</v>
      </c>
      <c r="T352" s="181">
        <f>S352*H352</f>
        <v>0</v>
      </c>
      <c r="U352" s="37"/>
      <c r="V352" s="37"/>
      <c r="W352" s="37"/>
      <c r="X352" s="37"/>
      <c r="Y352" s="37"/>
      <c r="Z352" s="37"/>
      <c r="AA352" s="37"/>
      <c r="AB352" s="37"/>
      <c r="AC352" s="37"/>
      <c r="AD352" s="37"/>
      <c r="AE352" s="37"/>
      <c r="AR352" s="182" t="s">
        <v>233</v>
      </c>
      <c r="AT352" s="182" t="s">
        <v>133</v>
      </c>
      <c r="AU352" s="182" t="s">
        <v>86</v>
      </c>
      <c r="AY352" s="18" t="s">
        <v>131</v>
      </c>
      <c r="BE352" s="183">
        <f>IF(N352="základní",J352,0)</f>
        <v>0</v>
      </c>
      <c r="BF352" s="183">
        <f>IF(N352="snížená",J352,0)</f>
        <v>0</v>
      </c>
      <c r="BG352" s="183">
        <f>IF(N352="zákl. přenesená",J352,0)</f>
        <v>0</v>
      </c>
      <c r="BH352" s="183">
        <f>IF(N352="sníž. přenesená",J352,0)</f>
        <v>0</v>
      </c>
      <c r="BI352" s="183">
        <f>IF(N352="nulová",J352,0)</f>
        <v>0</v>
      </c>
      <c r="BJ352" s="18" t="s">
        <v>84</v>
      </c>
      <c r="BK352" s="183">
        <f>ROUND(I352*H352,2)</f>
        <v>0</v>
      </c>
      <c r="BL352" s="18" t="s">
        <v>233</v>
      </c>
      <c r="BM352" s="182" t="s">
        <v>560</v>
      </c>
    </row>
    <row r="353" s="2" customFormat="1" ht="24.15" customHeight="1">
      <c r="A353" s="37"/>
      <c r="B353" s="170"/>
      <c r="C353" s="171" t="s">
        <v>561</v>
      </c>
      <c r="D353" s="171" t="s">
        <v>133</v>
      </c>
      <c r="E353" s="172" t="s">
        <v>562</v>
      </c>
      <c r="F353" s="173" t="s">
        <v>563</v>
      </c>
      <c r="G353" s="174" t="s">
        <v>350</v>
      </c>
      <c r="H353" s="175">
        <v>27</v>
      </c>
      <c r="I353" s="176"/>
      <c r="J353" s="177">
        <f>ROUND(I353*H353,2)</f>
        <v>0</v>
      </c>
      <c r="K353" s="173" t="s">
        <v>137</v>
      </c>
      <c r="L353" s="38"/>
      <c r="M353" s="178" t="s">
        <v>1</v>
      </c>
      <c r="N353" s="179" t="s">
        <v>41</v>
      </c>
      <c r="O353" s="76"/>
      <c r="P353" s="180">
        <f>O353*H353</f>
        <v>0</v>
      </c>
      <c r="Q353" s="180">
        <v>0.0013799999999999999</v>
      </c>
      <c r="R353" s="180">
        <f>Q353*H353</f>
        <v>0.037260000000000001</v>
      </c>
      <c r="S353" s="180">
        <v>0</v>
      </c>
      <c r="T353" s="181">
        <f>S353*H353</f>
        <v>0</v>
      </c>
      <c r="U353" s="37"/>
      <c r="V353" s="37"/>
      <c r="W353" s="37"/>
      <c r="X353" s="37"/>
      <c r="Y353" s="37"/>
      <c r="Z353" s="37"/>
      <c r="AA353" s="37"/>
      <c r="AB353" s="37"/>
      <c r="AC353" s="37"/>
      <c r="AD353" s="37"/>
      <c r="AE353" s="37"/>
      <c r="AR353" s="182" t="s">
        <v>233</v>
      </c>
      <c r="AT353" s="182" t="s">
        <v>133</v>
      </c>
      <c r="AU353" s="182" t="s">
        <v>86</v>
      </c>
      <c r="AY353" s="18" t="s">
        <v>131</v>
      </c>
      <c r="BE353" s="183">
        <f>IF(N353="základní",J353,0)</f>
        <v>0</v>
      </c>
      <c r="BF353" s="183">
        <f>IF(N353="snížená",J353,0)</f>
        <v>0</v>
      </c>
      <c r="BG353" s="183">
        <f>IF(N353="zákl. přenesená",J353,0)</f>
        <v>0</v>
      </c>
      <c r="BH353" s="183">
        <f>IF(N353="sníž. přenesená",J353,0)</f>
        <v>0</v>
      </c>
      <c r="BI353" s="183">
        <f>IF(N353="nulová",J353,0)</f>
        <v>0</v>
      </c>
      <c r="BJ353" s="18" t="s">
        <v>84</v>
      </c>
      <c r="BK353" s="183">
        <f>ROUND(I353*H353,2)</f>
        <v>0</v>
      </c>
      <c r="BL353" s="18" t="s">
        <v>233</v>
      </c>
      <c r="BM353" s="182" t="s">
        <v>564</v>
      </c>
    </row>
    <row r="354" s="12" customFormat="1" ht="22.8" customHeight="1">
      <c r="A354" s="12"/>
      <c r="B354" s="157"/>
      <c r="C354" s="12"/>
      <c r="D354" s="158" t="s">
        <v>75</v>
      </c>
      <c r="E354" s="168" t="s">
        <v>565</v>
      </c>
      <c r="F354" s="168" t="s">
        <v>566</v>
      </c>
      <c r="G354" s="12"/>
      <c r="H354" s="12"/>
      <c r="I354" s="160"/>
      <c r="J354" s="169">
        <f>BK354</f>
        <v>0</v>
      </c>
      <c r="K354" s="12"/>
      <c r="L354" s="157"/>
      <c r="M354" s="162"/>
      <c r="N354" s="163"/>
      <c r="O354" s="163"/>
      <c r="P354" s="164">
        <f>SUM(P355:P375)</f>
        <v>0</v>
      </c>
      <c r="Q354" s="163"/>
      <c r="R354" s="164">
        <f>SUM(R355:R375)</f>
        <v>0.0039900000000000005</v>
      </c>
      <c r="S354" s="163"/>
      <c r="T354" s="165">
        <f>SUM(T355:T375)</f>
        <v>0</v>
      </c>
      <c r="U354" s="12"/>
      <c r="V354" s="12"/>
      <c r="W354" s="12"/>
      <c r="X354" s="12"/>
      <c r="Y354" s="12"/>
      <c r="Z354" s="12"/>
      <c r="AA354" s="12"/>
      <c r="AB354" s="12"/>
      <c r="AC354" s="12"/>
      <c r="AD354" s="12"/>
      <c r="AE354" s="12"/>
      <c r="AR354" s="158" t="s">
        <v>86</v>
      </c>
      <c r="AT354" s="166" t="s">
        <v>75</v>
      </c>
      <c r="AU354" s="166" t="s">
        <v>84</v>
      </c>
      <c r="AY354" s="158" t="s">
        <v>131</v>
      </c>
      <c r="BK354" s="167">
        <f>SUM(BK355:BK375)</f>
        <v>0</v>
      </c>
    </row>
    <row r="355" s="2" customFormat="1" ht="37.8" customHeight="1">
      <c r="A355" s="37"/>
      <c r="B355" s="170"/>
      <c r="C355" s="171" t="s">
        <v>567</v>
      </c>
      <c r="D355" s="171" t="s">
        <v>133</v>
      </c>
      <c r="E355" s="172" t="s">
        <v>568</v>
      </c>
      <c r="F355" s="173" t="s">
        <v>569</v>
      </c>
      <c r="G355" s="174" t="s">
        <v>470</v>
      </c>
      <c r="H355" s="175">
        <v>8</v>
      </c>
      <c r="I355" s="176"/>
      <c r="J355" s="177">
        <f>ROUND(I355*H355,2)</f>
        <v>0</v>
      </c>
      <c r="K355" s="173" t="s">
        <v>1</v>
      </c>
      <c r="L355" s="38"/>
      <c r="M355" s="178" t="s">
        <v>1</v>
      </c>
      <c r="N355" s="179" t="s">
        <v>41</v>
      </c>
      <c r="O355" s="76"/>
      <c r="P355" s="180">
        <f>O355*H355</f>
        <v>0</v>
      </c>
      <c r="Q355" s="180">
        <v>0.00019000000000000001</v>
      </c>
      <c r="R355" s="180">
        <f>Q355*H355</f>
        <v>0.0015200000000000001</v>
      </c>
      <c r="S355" s="180">
        <v>0</v>
      </c>
      <c r="T355" s="181">
        <f>S355*H355</f>
        <v>0</v>
      </c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R355" s="182" t="s">
        <v>233</v>
      </c>
      <c r="AT355" s="182" t="s">
        <v>133</v>
      </c>
      <c r="AU355" s="182" t="s">
        <v>86</v>
      </c>
      <c r="AY355" s="18" t="s">
        <v>131</v>
      </c>
      <c r="BE355" s="183">
        <f>IF(N355="základní",J355,0)</f>
        <v>0</v>
      </c>
      <c r="BF355" s="183">
        <f>IF(N355="snížená",J355,0)</f>
        <v>0</v>
      </c>
      <c r="BG355" s="183">
        <f>IF(N355="zákl. přenesená",J355,0)</f>
        <v>0</v>
      </c>
      <c r="BH355" s="183">
        <f>IF(N355="sníž. přenesená",J355,0)</f>
        <v>0</v>
      </c>
      <c r="BI355" s="183">
        <f>IF(N355="nulová",J355,0)</f>
        <v>0</v>
      </c>
      <c r="BJ355" s="18" t="s">
        <v>84</v>
      </c>
      <c r="BK355" s="183">
        <f>ROUND(I355*H355,2)</f>
        <v>0</v>
      </c>
      <c r="BL355" s="18" t="s">
        <v>233</v>
      </c>
      <c r="BM355" s="182" t="s">
        <v>570</v>
      </c>
    </row>
    <row r="356" s="2" customFormat="1">
      <c r="A356" s="37"/>
      <c r="B356" s="38"/>
      <c r="C356" s="37"/>
      <c r="D356" s="185" t="s">
        <v>182</v>
      </c>
      <c r="E356" s="37"/>
      <c r="F356" s="208" t="s">
        <v>571</v>
      </c>
      <c r="G356" s="37"/>
      <c r="H356" s="37"/>
      <c r="I356" s="209"/>
      <c r="J356" s="37"/>
      <c r="K356" s="37"/>
      <c r="L356" s="38"/>
      <c r="M356" s="210"/>
      <c r="N356" s="211"/>
      <c r="O356" s="76"/>
      <c r="P356" s="76"/>
      <c r="Q356" s="76"/>
      <c r="R356" s="76"/>
      <c r="S356" s="76"/>
      <c r="T356" s="7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T356" s="18" t="s">
        <v>182</v>
      </c>
      <c r="AU356" s="18" t="s">
        <v>86</v>
      </c>
    </row>
    <row r="357" s="14" customFormat="1">
      <c r="A357" s="14"/>
      <c r="B357" s="192"/>
      <c r="C357" s="14"/>
      <c r="D357" s="185" t="s">
        <v>140</v>
      </c>
      <c r="E357" s="193" t="s">
        <v>1</v>
      </c>
      <c r="F357" s="194" t="s">
        <v>178</v>
      </c>
      <c r="G357" s="14"/>
      <c r="H357" s="195">
        <v>8</v>
      </c>
      <c r="I357" s="196"/>
      <c r="J357" s="14"/>
      <c r="K357" s="14"/>
      <c r="L357" s="192"/>
      <c r="M357" s="197"/>
      <c r="N357" s="198"/>
      <c r="O357" s="198"/>
      <c r="P357" s="198"/>
      <c r="Q357" s="198"/>
      <c r="R357" s="198"/>
      <c r="S357" s="198"/>
      <c r="T357" s="199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193" t="s">
        <v>140</v>
      </c>
      <c r="AU357" s="193" t="s">
        <v>86</v>
      </c>
      <c r="AV357" s="14" t="s">
        <v>86</v>
      </c>
      <c r="AW357" s="14" t="s">
        <v>32</v>
      </c>
      <c r="AX357" s="14" t="s">
        <v>84</v>
      </c>
      <c r="AY357" s="193" t="s">
        <v>131</v>
      </c>
    </row>
    <row r="358" s="2" customFormat="1" ht="37.8" customHeight="1">
      <c r="A358" s="37"/>
      <c r="B358" s="170"/>
      <c r="C358" s="171" t="s">
        <v>572</v>
      </c>
      <c r="D358" s="171" t="s">
        <v>133</v>
      </c>
      <c r="E358" s="172" t="s">
        <v>573</v>
      </c>
      <c r="F358" s="173" t="s">
        <v>574</v>
      </c>
      <c r="G358" s="174" t="s">
        <v>470</v>
      </c>
      <c r="H358" s="175">
        <v>4</v>
      </c>
      <c r="I358" s="176"/>
      <c r="J358" s="177">
        <f>ROUND(I358*H358,2)</f>
        <v>0</v>
      </c>
      <c r="K358" s="173" t="s">
        <v>1</v>
      </c>
      <c r="L358" s="38"/>
      <c r="M358" s="178" t="s">
        <v>1</v>
      </c>
      <c r="N358" s="179" t="s">
        <v>41</v>
      </c>
      <c r="O358" s="76"/>
      <c r="P358" s="180">
        <f>O358*H358</f>
        <v>0</v>
      </c>
      <c r="Q358" s="180">
        <v>0.00019000000000000001</v>
      </c>
      <c r="R358" s="180">
        <f>Q358*H358</f>
        <v>0.00076000000000000004</v>
      </c>
      <c r="S358" s="180">
        <v>0</v>
      </c>
      <c r="T358" s="181">
        <f>S358*H358</f>
        <v>0</v>
      </c>
      <c r="U358" s="37"/>
      <c r="V358" s="37"/>
      <c r="W358" s="37"/>
      <c r="X358" s="37"/>
      <c r="Y358" s="37"/>
      <c r="Z358" s="37"/>
      <c r="AA358" s="37"/>
      <c r="AB358" s="37"/>
      <c r="AC358" s="37"/>
      <c r="AD358" s="37"/>
      <c r="AE358" s="37"/>
      <c r="AR358" s="182" t="s">
        <v>233</v>
      </c>
      <c r="AT358" s="182" t="s">
        <v>133</v>
      </c>
      <c r="AU358" s="182" t="s">
        <v>86</v>
      </c>
      <c r="AY358" s="18" t="s">
        <v>131</v>
      </c>
      <c r="BE358" s="183">
        <f>IF(N358="základní",J358,0)</f>
        <v>0</v>
      </c>
      <c r="BF358" s="183">
        <f>IF(N358="snížená",J358,0)</f>
        <v>0</v>
      </c>
      <c r="BG358" s="183">
        <f>IF(N358="zákl. přenesená",J358,0)</f>
        <v>0</v>
      </c>
      <c r="BH358" s="183">
        <f>IF(N358="sníž. přenesená",J358,0)</f>
        <v>0</v>
      </c>
      <c r="BI358" s="183">
        <f>IF(N358="nulová",J358,0)</f>
        <v>0</v>
      </c>
      <c r="BJ358" s="18" t="s">
        <v>84</v>
      </c>
      <c r="BK358" s="183">
        <f>ROUND(I358*H358,2)</f>
        <v>0</v>
      </c>
      <c r="BL358" s="18" t="s">
        <v>233</v>
      </c>
      <c r="BM358" s="182" t="s">
        <v>575</v>
      </c>
    </row>
    <row r="359" s="2" customFormat="1">
      <c r="A359" s="37"/>
      <c r="B359" s="38"/>
      <c r="C359" s="37"/>
      <c r="D359" s="185" t="s">
        <v>182</v>
      </c>
      <c r="E359" s="37"/>
      <c r="F359" s="208" t="s">
        <v>571</v>
      </c>
      <c r="G359" s="37"/>
      <c r="H359" s="37"/>
      <c r="I359" s="209"/>
      <c r="J359" s="37"/>
      <c r="K359" s="37"/>
      <c r="L359" s="38"/>
      <c r="M359" s="210"/>
      <c r="N359" s="211"/>
      <c r="O359" s="76"/>
      <c r="P359" s="76"/>
      <c r="Q359" s="76"/>
      <c r="R359" s="76"/>
      <c r="S359" s="76"/>
      <c r="T359" s="77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T359" s="18" t="s">
        <v>182</v>
      </c>
      <c r="AU359" s="18" t="s">
        <v>86</v>
      </c>
    </row>
    <row r="360" s="14" customFormat="1">
      <c r="A360" s="14"/>
      <c r="B360" s="192"/>
      <c r="C360" s="14"/>
      <c r="D360" s="185" t="s">
        <v>140</v>
      </c>
      <c r="E360" s="193" t="s">
        <v>1</v>
      </c>
      <c r="F360" s="194" t="s">
        <v>138</v>
      </c>
      <c r="G360" s="14"/>
      <c r="H360" s="195">
        <v>4</v>
      </c>
      <c r="I360" s="196"/>
      <c r="J360" s="14"/>
      <c r="K360" s="14"/>
      <c r="L360" s="192"/>
      <c r="M360" s="197"/>
      <c r="N360" s="198"/>
      <c r="O360" s="198"/>
      <c r="P360" s="198"/>
      <c r="Q360" s="198"/>
      <c r="R360" s="198"/>
      <c r="S360" s="198"/>
      <c r="T360" s="199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193" t="s">
        <v>140</v>
      </c>
      <c r="AU360" s="193" t="s">
        <v>86</v>
      </c>
      <c r="AV360" s="14" t="s">
        <v>86</v>
      </c>
      <c r="AW360" s="14" t="s">
        <v>32</v>
      </c>
      <c r="AX360" s="14" t="s">
        <v>84</v>
      </c>
      <c r="AY360" s="193" t="s">
        <v>131</v>
      </c>
    </row>
    <row r="361" s="2" customFormat="1" ht="37.8" customHeight="1">
      <c r="A361" s="37"/>
      <c r="B361" s="170"/>
      <c r="C361" s="171" t="s">
        <v>576</v>
      </c>
      <c r="D361" s="171" t="s">
        <v>133</v>
      </c>
      <c r="E361" s="172" t="s">
        <v>577</v>
      </c>
      <c r="F361" s="173" t="s">
        <v>578</v>
      </c>
      <c r="G361" s="174" t="s">
        <v>470</v>
      </c>
      <c r="H361" s="175">
        <v>4</v>
      </c>
      <c r="I361" s="176"/>
      <c r="J361" s="177">
        <f>ROUND(I361*H361,2)</f>
        <v>0</v>
      </c>
      <c r="K361" s="173" t="s">
        <v>1</v>
      </c>
      <c r="L361" s="38"/>
      <c r="M361" s="178" t="s">
        <v>1</v>
      </c>
      <c r="N361" s="179" t="s">
        <v>41</v>
      </c>
      <c r="O361" s="76"/>
      <c r="P361" s="180">
        <f>O361*H361</f>
        <v>0</v>
      </c>
      <c r="Q361" s="180">
        <v>0.00019000000000000001</v>
      </c>
      <c r="R361" s="180">
        <f>Q361*H361</f>
        <v>0.00076000000000000004</v>
      </c>
      <c r="S361" s="180">
        <v>0</v>
      </c>
      <c r="T361" s="181">
        <f>S361*H361</f>
        <v>0</v>
      </c>
      <c r="U361" s="37"/>
      <c r="V361" s="37"/>
      <c r="W361" s="37"/>
      <c r="X361" s="37"/>
      <c r="Y361" s="37"/>
      <c r="Z361" s="37"/>
      <c r="AA361" s="37"/>
      <c r="AB361" s="37"/>
      <c r="AC361" s="37"/>
      <c r="AD361" s="37"/>
      <c r="AE361" s="37"/>
      <c r="AR361" s="182" t="s">
        <v>233</v>
      </c>
      <c r="AT361" s="182" t="s">
        <v>133</v>
      </c>
      <c r="AU361" s="182" t="s">
        <v>86</v>
      </c>
      <c r="AY361" s="18" t="s">
        <v>131</v>
      </c>
      <c r="BE361" s="183">
        <f>IF(N361="základní",J361,0)</f>
        <v>0</v>
      </c>
      <c r="BF361" s="183">
        <f>IF(N361="snížená",J361,0)</f>
        <v>0</v>
      </c>
      <c r="BG361" s="183">
        <f>IF(N361="zákl. přenesená",J361,0)</f>
        <v>0</v>
      </c>
      <c r="BH361" s="183">
        <f>IF(N361="sníž. přenesená",J361,0)</f>
        <v>0</v>
      </c>
      <c r="BI361" s="183">
        <f>IF(N361="nulová",J361,0)</f>
        <v>0</v>
      </c>
      <c r="BJ361" s="18" t="s">
        <v>84</v>
      </c>
      <c r="BK361" s="183">
        <f>ROUND(I361*H361,2)</f>
        <v>0</v>
      </c>
      <c r="BL361" s="18" t="s">
        <v>233</v>
      </c>
      <c r="BM361" s="182" t="s">
        <v>579</v>
      </c>
    </row>
    <row r="362" s="2" customFormat="1">
      <c r="A362" s="37"/>
      <c r="B362" s="38"/>
      <c r="C362" s="37"/>
      <c r="D362" s="185" t="s">
        <v>182</v>
      </c>
      <c r="E362" s="37"/>
      <c r="F362" s="208" t="s">
        <v>571</v>
      </c>
      <c r="G362" s="37"/>
      <c r="H362" s="37"/>
      <c r="I362" s="209"/>
      <c r="J362" s="37"/>
      <c r="K362" s="37"/>
      <c r="L362" s="38"/>
      <c r="M362" s="210"/>
      <c r="N362" s="211"/>
      <c r="O362" s="76"/>
      <c r="P362" s="76"/>
      <c r="Q362" s="76"/>
      <c r="R362" s="76"/>
      <c r="S362" s="76"/>
      <c r="T362" s="7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T362" s="18" t="s">
        <v>182</v>
      </c>
      <c r="AU362" s="18" t="s">
        <v>86</v>
      </c>
    </row>
    <row r="363" s="14" customFormat="1">
      <c r="A363" s="14"/>
      <c r="B363" s="192"/>
      <c r="C363" s="14"/>
      <c r="D363" s="185" t="s">
        <v>140</v>
      </c>
      <c r="E363" s="193" t="s">
        <v>1</v>
      </c>
      <c r="F363" s="194" t="s">
        <v>138</v>
      </c>
      <c r="G363" s="14"/>
      <c r="H363" s="195">
        <v>4</v>
      </c>
      <c r="I363" s="196"/>
      <c r="J363" s="14"/>
      <c r="K363" s="14"/>
      <c r="L363" s="192"/>
      <c r="M363" s="197"/>
      <c r="N363" s="198"/>
      <c r="O363" s="198"/>
      <c r="P363" s="198"/>
      <c r="Q363" s="198"/>
      <c r="R363" s="198"/>
      <c r="S363" s="198"/>
      <c r="T363" s="199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193" t="s">
        <v>140</v>
      </c>
      <c r="AU363" s="193" t="s">
        <v>86</v>
      </c>
      <c r="AV363" s="14" t="s">
        <v>86</v>
      </c>
      <c r="AW363" s="14" t="s">
        <v>32</v>
      </c>
      <c r="AX363" s="14" t="s">
        <v>84</v>
      </c>
      <c r="AY363" s="193" t="s">
        <v>131</v>
      </c>
    </row>
    <row r="364" s="2" customFormat="1" ht="37.8" customHeight="1">
      <c r="A364" s="37"/>
      <c r="B364" s="170"/>
      <c r="C364" s="171" t="s">
        <v>580</v>
      </c>
      <c r="D364" s="171" t="s">
        <v>133</v>
      </c>
      <c r="E364" s="172" t="s">
        <v>581</v>
      </c>
      <c r="F364" s="173" t="s">
        <v>582</v>
      </c>
      <c r="G364" s="174" t="s">
        <v>470</v>
      </c>
      <c r="H364" s="175">
        <v>2</v>
      </c>
      <c r="I364" s="176"/>
      <c r="J364" s="177">
        <f>ROUND(I364*H364,2)</f>
        <v>0</v>
      </c>
      <c r="K364" s="173" t="s">
        <v>1</v>
      </c>
      <c r="L364" s="38"/>
      <c r="M364" s="178" t="s">
        <v>1</v>
      </c>
      <c r="N364" s="179" t="s">
        <v>41</v>
      </c>
      <c r="O364" s="76"/>
      <c r="P364" s="180">
        <f>O364*H364</f>
        <v>0</v>
      </c>
      <c r="Q364" s="180">
        <v>0.00019000000000000001</v>
      </c>
      <c r="R364" s="180">
        <f>Q364*H364</f>
        <v>0.00038000000000000002</v>
      </c>
      <c r="S364" s="180">
        <v>0</v>
      </c>
      <c r="T364" s="181">
        <f>S364*H364</f>
        <v>0</v>
      </c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R364" s="182" t="s">
        <v>233</v>
      </c>
      <c r="AT364" s="182" t="s">
        <v>133</v>
      </c>
      <c r="AU364" s="182" t="s">
        <v>86</v>
      </c>
      <c r="AY364" s="18" t="s">
        <v>131</v>
      </c>
      <c r="BE364" s="183">
        <f>IF(N364="základní",J364,0)</f>
        <v>0</v>
      </c>
      <c r="BF364" s="183">
        <f>IF(N364="snížená",J364,0)</f>
        <v>0</v>
      </c>
      <c r="BG364" s="183">
        <f>IF(N364="zákl. přenesená",J364,0)</f>
        <v>0</v>
      </c>
      <c r="BH364" s="183">
        <f>IF(N364="sníž. přenesená",J364,0)</f>
        <v>0</v>
      </c>
      <c r="BI364" s="183">
        <f>IF(N364="nulová",J364,0)</f>
        <v>0</v>
      </c>
      <c r="BJ364" s="18" t="s">
        <v>84</v>
      </c>
      <c r="BK364" s="183">
        <f>ROUND(I364*H364,2)</f>
        <v>0</v>
      </c>
      <c r="BL364" s="18" t="s">
        <v>233</v>
      </c>
      <c r="BM364" s="182" t="s">
        <v>583</v>
      </c>
    </row>
    <row r="365" s="2" customFormat="1">
      <c r="A365" s="37"/>
      <c r="B365" s="38"/>
      <c r="C365" s="37"/>
      <c r="D365" s="185" t="s">
        <v>182</v>
      </c>
      <c r="E365" s="37"/>
      <c r="F365" s="208" t="s">
        <v>571</v>
      </c>
      <c r="G365" s="37"/>
      <c r="H365" s="37"/>
      <c r="I365" s="209"/>
      <c r="J365" s="37"/>
      <c r="K365" s="37"/>
      <c r="L365" s="38"/>
      <c r="M365" s="210"/>
      <c r="N365" s="211"/>
      <c r="O365" s="76"/>
      <c r="P365" s="76"/>
      <c r="Q365" s="76"/>
      <c r="R365" s="76"/>
      <c r="S365" s="76"/>
      <c r="T365" s="77"/>
      <c r="U365" s="37"/>
      <c r="V365" s="37"/>
      <c r="W365" s="37"/>
      <c r="X365" s="37"/>
      <c r="Y365" s="37"/>
      <c r="Z365" s="37"/>
      <c r="AA365" s="37"/>
      <c r="AB365" s="37"/>
      <c r="AC365" s="37"/>
      <c r="AD365" s="37"/>
      <c r="AE365" s="37"/>
      <c r="AT365" s="18" t="s">
        <v>182</v>
      </c>
      <c r="AU365" s="18" t="s">
        <v>86</v>
      </c>
    </row>
    <row r="366" s="14" customFormat="1">
      <c r="A366" s="14"/>
      <c r="B366" s="192"/>
      <c r="C366" s="14"/>
      <c r="D366" s="185" t="s">
        <v>140</v>
      </c>
      <c r="E366" s="193" t="s">
        <v>1</v>
      </c>
      <c r="F366" s="194" t="s">
        <v>86</v>
      </c>
      <c r="G366" s="14"/>
      <c r="H366" s="195">
        <v>2</v>
      </c>
      <c r="I366" s="196"/>
      <c r="J366" s="14"/>
      <c r="K366" s="14"/>
      <c r="L366" s="192"/>
      <c r="M366" s="197"/>
      <c r="N366" s="198"/>
      <c r="O366" s="198"/>
      <c r="P366" s="198"/>
      <c r="Q366" s="198"/>
      <c r="R366" s="198"/>
      <c r="S366" s="198"/>
      <c r="T366" s="199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193" t="s">
        <v>140</v>
      </c>
      <c r="AU366" s="193" t="s">
        <v>86</v>
      </c>
      <c r="AV366" s="14" t="s">
        <v>86</v>
      </c>
      <c r="AW366" s="14" t="s">
        <v>32</v>
      </c>
      <c r="AX366" s="14" t="s">
        <v>84</v>
      </c>
      <c r="AY366" s="193" t="s">
        <v>131</v>
      </c>
    </row>
    <row r="367" s="2" customFormat="1" ht="37.8" customHeight="1">
      <c r="A367" s="37"/>
      <c r="B367" s="170"/>
      <c r="C367" s="171" t="s">
        <v>584</v>
      </c>
      <c r="D367" s="171" t="s">
        <v>133</v>
      </c>
      <c r="E367" s="172" t="s">
        <v>585</v>
      </c>
      <c r="F367" s="173" t="s">
        <v>586</v>
      </c>
      <c r="G367" s="174" t="s">
        <v>470</v>
      </c>
      <c r="H367" s="175">
        <v>1</v>
      </c>
      <c r="I367" s="176"/>
      <c r="J367" s="177">
        <f>ROUND(I367*H367,2)</f>
        <v>0</v>
      </c>
      <c r="K367" s="173" t="s">
        <v>1</v>
      </c>
      <c r="L367" s="38"/>
      <c r="M367" s="178" t="s">
        <v>1</v>
      </c>
      <c r="N367" s="179" t="s">
        <v>41</v>
      </c>
      <c r="O367" s="76"/>
      <c r="P367" s="180">
        <f>O367*H367</f>
        <v>0</v>
      </c>
      <c r="Q367" s="180">
        <v>0.00019000000000000001</v>
      </c>
      <c r="R367" s="180">
        <f>Q367*H367</f>
        <v>0.00019000000000000001</v>
      </c>
      <c r="S367" s="180">
        <v>0</v>
      </c>
      <c r="T367" s="181">
        <f>S367*H367</f>
        <v>0</v>
      </c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R367" s="182" t="s">
        <v>233</v>
      </c>
      <c r="AT367" s="182" t="s">
        <v>133</v>
      </c>
      <c r="AU367" s="182" t="s">
        <v>86</v>
      </c>
      <c r="AY367" s="18" t="s">
        <v>131</v>
      </c>
      <c r="BE367" s="183">
        <f>IF(N367="základní",J367,0)</f>
        <v>0</v>
      </c>
      <c r="BF367" s="183">
        <f>IF(N367="snížená",J367,0)</f>
        <v>0</v>
      </c>
      <c r="BG367" s="183">
        <f>IF(N367="zákl. přenesená",J367,0)</f>
        <v>0</v>
      </c>
      <c r="BH367" s="183">
        <f>IF(N367="sníž. přenesená",J367,0)</f>
        <v>0</v>
      </c>
      <c r="BI367" s="183">
        <f>IF(N367="nulová",J367,0)</f>
        <v>0</v>
      </c>
      <c r="BJ367" s="18" t="s">
        <v>84</v>
      </c>
      <c r="BK367" s="183">
        <f>ROUND(I367*H367,2)</f>
        <v>0</v>
      </c>
      <c r="BL367" s="18" t="s">
        <v>233</v>
      </c>
      <c r="BM367" s="182" t="s">
        <v>587</v>
      </c>
    </row>
    <row r="368" s="2" customFormat="1">
      <c r="A368" s="37"/>
      <c r="B368" s="38"/>
      <c r="C368" s="37"/>
      <c r="D368" s="185" t="s">
        <v>182</v>
      </c>
      <c r="E368" s="37"/>
      <c r="F368" s="208" t="s">
        <v>571</v>
      </c>
      <c r="G368" s="37"/>
      <c r="H368" s="37"/>
      <c r="I368" s="209"/>
      <c r="J368" s="37"/>
      <c r="K368" s="37"/>
      <c r="L368" s="38"/>
      <c r="M368" s="210"/>
      <c r="N368" s="211"/>
      <c r="O368" s="76"/>
      <c r="P368" s="76"/>
      <c r="Q368" s="76"/>
      <c r="R368" s="76"/>
      <c r="S368" s="76"/>
      <c r="T368" s="77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T368" s="18" t="s">
        <v>182</v>
      </c>
      <c r="AU368" s="18" t="s">
        <v>86</v>
      </c>
    </row>
    <row r="369" s="14" customFormat="1">
      <c r="A369" s="14"/>
      <c r="B369" s="192"/>
      <c r="C369" s="14"/>
      <c r="D369" s="185" t="s">
        <v>140</v>
      </c>
      <c r="E369" s="193" t="s">
        <v>1</v>
      </c>
      <c r="F369" s="194" t="s">
        <v>84</v>
      </c>
      <c r="G369" s="14"/>
      <c r="H369" s="195">
        <v>1</v>
      </c>
      <c r="I369" s="196"/>
      <c r="J369" s="14"/>
      <c r="K369" s="14"/>
      <c r="L369" s="192"/>
      <c r="M369" s="197"/>
      <c r="N369" s="198"/>
      <c r="O369" s="198"/>
      <c r="P369" s="198"/>
      <c r="Q369" s="198"/>
      <c r="R369" s="198"/>
      <c r="S369" s="198"/>
      <c r="T369" s="199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193" t="s">
        <v>140</v>
      </c>
      <c r="AU369" s="193" t="s">
        <v>86</v>
      </c>
      <c r="AV369" s="14" t="s">
        <v>86</v>
      </c>
      <c r="AW369" s="14" t="s">
        <v>32</v>
      </c>
      <c r="AX369" s="14" t="s">
        <v>84</v>
      </c>
      <c r="AY369" s="193" t="s">
        <v>131</v>
      </c>
    </row>
    <row r="370" s="2" customFormat="1" ht="37.8" customHeight="1">
      <c r="A370" s="37"/>
      <c r="B370" s="170"/>
      <c r="C370" s="171" t="s">
        <v>588</v>
      </c>
      <c r="D370" s="171" t="s">
        <v>133</v>
      </c>
      <c r="E370" s="172" t="s">
        <v>589</v>
      </c>
      <c r="F370" s="173" t="s">
        <v>590</v>
      </c>
      <c r="G370" s="174" t="s">
        <v>470</v>
      </c>
      <c r="H370" s="175">
        <v>1</v>
      </c>
      <c r="I370" s="176"/>
      <c r="J370" s="177">
        <f>ROUND(I370*H370,2)</f>
        <v>0</v>
      </c>
      <c r="K370" s="173" t="s">
        <v>1</v>
      </c>
      <c r="L370" s="38"/>
      <c r="M370" s="178" t="s">
        <v>1</v>
      </c>
      <c r="N370" s="179" t="s">
        <v>41</v>
      </c>
      <c r="O370" s="76"/>
      <c r="P370" s="180">
        <f>O370*H370</f>
        <v>0</v>
      </c>
      <c r="Q370" s="180">
        <v>0.00019000000000000001</v>
      </c>
      <c r="R370" s="180">
        <f>Q370*H370</f>
        <v>0.00019000000000000001</v>
      </c>
      <c r="S370" s="180">
        <v>0</v>
      </c>
      <c r="T370" s="181">
        <f>S370*H370</f>
        <v>0</v>
      </c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R370" s="182" t="s">
        <v>233</v>
      </c>
      <c r="AT370" s="182" t="s">
        <v>133</v>
      </c>
      <c r="AU370" s="182" t="s">
        <v>86</v>
      </c>
      <c r="AY370" s="18" t="s">
        <v>131</v>
      </c>
      <c r="BE370" s="183">
        <f>IF(N370="základní",J370,0)</f>
        <v>0</v>
      </c>
      <c r="BF370" s="183">
        <f>IF(N370="snížená",J370,0)</f>
        <v>0</v>
      </c>
      <c r="BG370" s="183">
        <f>IF(N370="zákl. přenesená",J370,0)</f>
        <v>0</v>
      </c>
      <c r="BH370" s="183">
        <f>IF(N370="sníž. přenesená",J370,0)</f>
        <v>0</v>
      </c>
      <c r="BI370" s="183">
        <f>IF(N370="nulová",J370,0)</f>
        <v>0</v>
      </c>
      <c r="BJ370" s="18" t="s">
        <v>84</v>
      </c>
      <c r="BK370" s="183">
        <f>ROUND(I370*H370,2)</f>
        <v>0</v>
      </c>
      <c r="BL370" s="18" t="s">
        <v>233</v>
      </c>
      <c r="BM370" s="182" t="s">
        <v>591</v>
      </c>
    </row>
    <row r="371" s="2" customFormat="1">
      <c r="A371" s="37"/>
      <c r="B371" s="38"/>
      <c r="C371" s="37"/>
      <c r="D371" s="185" t="s">
        <v>182</v>
      </c>
      <c r="E371" s="37"/>
      <c r="F371" s="208" t="s">
        <v>571</v>
      </c>
      <c r="G371" s="37"/>
      <c r="H371" s="37"/>
      <c r="I371" s="209"/>
      <c r="J371" s="37"/>
      <c r="K371" s="37"/>
      <c r="L371" s="38"/>
      <c r="M371" s="210"/>
      <c r="N371" s="211"/>
      <c r="O371" s="76"/>
      <c r="P371" s="76"/>
      <c r="Q371" s="76"/>
      <c r="R371" s="76"/>
      <c r="S371" s="76"/>
      <c r="T371" s="7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T371" s="18" t="s">
        <v>182</v>
      </c>
      <c r="AU371" s="18" t="s">
        <v>86</v>
      </c>
    </row>
    <row r="372" s="14" customFormat="1">
      <c r="A372" s="14"/>
      <c r="B372" s="192"/>
      <c r="C372" s="14"/>
      <c r="D372" s="185" t="s">
        <v>140</v>
      </c>
      <c r="E372" s="193" t="s">
        <v>1</v>
      </c>
      <c r="F372" s="194" t="s">
        <v>84</v>
      </c>
      <c r="G372" s="14"/>
      <c r="H372" s="195">
        <v>1</v>
      </c>
      <c r="I372" s="196"/>
      <c r="J372" s="14"/>
      <c r="K372" s="14"/>
      <c r="L372" s="192"/>
      <c r="M372" s="197"/>
      <c r="N372" s="198"/>
      <c r="O372" s="198"/>
      <c r="P372" s="198"/>
      <c r="Q372" s="198"/>
      <c r="R372" s="198"/>
      <c r="S372" s="198"/>
      <c r="T372" s="199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193" t="s">
        <v>140</v>
      </c>
      <c r="AU372" s="193" t="s">
        <v>86</v>
      </c>
      <c r="AV372" s="14" t="s">
        <v>86</v>
      </c>
      <c r="AW372" s="14" t="s">
        <v>32</v>
      </c>
      <c r="AX372" s="14" t="s">
        <v>84</v>
      </c>
      <c r="AY372" s="193" t="s">
        <v>131</v>
      </c>
    </row>
    <row r="373" s="2" customFormat="1" ht="37.8" customHeight="1">
      <c r="A373" s="37"/>
      <c r="B373" s="170"/>
      <c r="C373" s="171" t="s">
        <v>592</v>
      </c>
      <c r="D373" s="171" t="s">
        <v>133</v>
      </c>
      <c r="E373" s="172" t="s">
        <v>593</v>
      </c>
      <c r="F373" s="173" t="s">
        <v>594</v>
      </c>
      <c r="G373" s="174" t="s">
        <v>470</v>
      </c>
      <c r="H373" s="175">
        <v>1</v>
      </c>
      <c r="I373" s="176"/>
      <c r="J373" s="177">
        <f>ROUND(I373*H373,2)</f>
        <v>0</v>
      </c>
      <c r="K373" s="173" t="s">
        <v>1</v>
      </c>
      <c r="L373" s="38"/>
      <c r="M373" s="178" t="s">
        <v>1</v>
      </c>
      <c r="N373" s="179" t="s">
        <v>41</v>
      </c>
      <c r="O373" s="76"/>
      <c r="P373" s="180">
        <f>O373*H373</f>
        <v>0</v>
      </c>
      <c r="Q373" s="180">
        <v>0.00019000000000000001</v>
      </c>
      <c r="R373" s="180">
        <f>Q373*H373</f>
        <v>0.00019000000000000001</v>
      </c>
      <c r="S373" s="180">
        <v>0</v>
      </c>
      <c r="T373" s="181">
        <f>S373*H373</f>
        <v>0</v>
      </c>
      <c r="U373" s="37"/>
      <c r="V373" s="37"/>
      <c r="W373" s="37"/>
      <c r="X373" s="37"/>
      <c r="Y373" s="37"/>
      <c r="Z373" s="37"/>
      <c r="AA373" s="37"/>
      <c r="AB373" s="37"/>
      <c r="AC373" s="37"/>
      <c r="AD373" s="37"/>
      <c r="AE373" s="37"/>
      <c r="AR373" s="182" t="s">
        <v>233</v>
      </c>
      <c r="AT373" s="182" t="s">
        <v>133</v>
      </c>
      <c r="AU373" s="182" t="s">
        <v>86</v>
      </c>
      <c r="AY373" s="18" t="s">
        <v>131</v>
      </c>
      <c r="BE373" s="183">
        <f>IF(N373="základní",J373,0)</f>
        <v>0</v>
      </c>
      <c r="BF373" s="183">
        <f>IF(N373="snížená",J373,0)</f>
        <v>0</v>
      </c>
      <c r="BG373" s="183">
        <f>IF(N373="zákl. přenesená",J373,0)</f>
        <v>0</v>
      </c>
      <c r="BH373" s="183">
        <f>IF(N373="sníž. přenesená",J373,0)</f>
        <v>0</v>
      </c>
      <c r="BI373" s="183">
        <f>IF(N373="nulová",J373,0)</f>
        <v>0</v>
      </c>
      <c r="BJ373" s="18" t="s">
        <v>84</v>
      </c>
      <c r="BK373" s="183">
        <f>ROUND(I373*H373,2)</f>
        <v>0</v>
      </c>
      <c r="BL373" s="18" t="s">
        <v>233</v>
      </c>
      <c r="BM373" s="182" t="s">
        <v>595</v>
      </c>
    </row>
    <row r="374" s="2" customFormat="1">
      <c r="A374" s="37"/>
      <c r="B374" s="38"/>
      <c r="C374" s="37"/>
      <c r="D374" s="185" t="s">
        <v>182</v>
      </c>
      <c r="E374" s="37"/>
      <c r="F374" s="208" t="s">
        <v>571</v>
      </c>
      <c r="G374" s="37"/>
      <c r="H374" s="37"/>
      <c r="I374" s="209"/>
      <c r="J374" s="37"/>
      <c r="K374" s="37"/>
      <c r="L374" s="38"/>
      <c r="M374" s="210"/>
      <c r="N374" s="211"/>
      <c r="O374" s="76"/>
      <c r="P374" s="76"/>
      <c r="Q374" s="76"/>
      <c r="R374" s="76"/>
      <c r="S374" s="76"/>
      <c r="T374" s="7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T374" s="18" t="s">
        <v>182</v>
      </c>
      <c r="AU374" s="18" t="s">
        <v>86</v>
      </c>
    </row>
    <row r="375" s="14" customFormat="1">
      <c r="A375" s="14"/>
      <c r="B375" s="192"/>
      <c r="C375" s="14"/>
      <c r="D375" s="185" t="s">
        <v>140</v>
      </c>
      <c r="E375" s="193" t="s">
        <v>1</v>
      </c>
      <c r="F375" s="194" t="s">
        <v>84</v>
      </c>
      <c r="G375" s="14"/>
      <c r="H375" s="195">
        <v>1</v>
      </c>
      <c r="I375" s="196"/>
      <c r="J375" s="14"/>
      <c r="K375" s="14"/>
      <c r="L375" s="192"/>
      <c r="M375" s="197"/>
      <c r="N375" s="198"/>
      <c r="O375" s="198"/>
      <c r="P375" s="198"/>
      <c r="Q375" s="198"/>
      <c r="R375" s="198"/>
      <c r="S375" s="198"/>
      <c r="T375" s="199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193" t="s">
        <v>140</v>
      </c>
      <c r="AU375" s="193" t="s">
        <v>86</v>
      </c>
      <c r="AV375" s="14" t="s">
        <v>86</v>
      </c>
      <c r="AW375" s="14" t="s">
        <v>32</v>
      </c>
      <c r="AX375" s="14" t="s">
        <v>84</v>
      </c>
      <c r="AY375" s="193" t="s">
        <v>131</v>
      </c>
    </row>
    <row r="376" s="12" customFormat="1" ht="22.8" customHeight="1">
      <c r="A376" s="12"/>
      <c r="B376" s="157"/>
      <c r="C376" s="12"/>
      <c r="D376" s="158" t="s">
        <v>75</v>
      </c>
      <c r="E376" s="168" t="s">
        <v>596</v>
      </c>
      <c r="F376" s="168" t="s">
        <v>597</v>
      </c>
      <c r="G376" s="12"/>
      <c r="H376" s="12"/>
      <c r="I376" s="160"/>
      <c r="J376" s="169">
        <f>BK376</f>
        <v>0</v>
      </c>
      <c r="K376" s="12"/>
      <c r="L376" s="157"/>
      <c r="M376" s="162"/>
      <c r="N376" s="163"/>
      <c r="O376" s="163"/>
      <c r="P376" s="164">
        <f>SUM(P377:P398)</f>
        <v>0</v>
      </c>
      <c r="Q376" s="163"/>
      <c r="R376" s="164">
        <f>SUM(R377:R398)</f>
        <v>0.24253690000000003</v>
      </c>
      <c r="S376" s="163"/>
      <c r="T376" s="165">
        <f>SUM(T377:T398)</f>
        <v>0</v>
      </c>
      <c r="U376" s="12"/>
      <c r="V376" s="12"/>
      <c r="W376" s="12"/>
      <c r="X376" s="12"/>
      <c r="Y376" s="12"/>
      <c r="Z376" s="12"/>
      <c r="AA376" s="12"/>
      <c r="AB376" s="12"/>
      <c r="AC376" s="12"/>
      <c r="AD376" s="12"/>
      <c r="AE376" s="12"/>
      <c r="AR376" s="158" t="s">
        <v>86</v>
      </c>
      <c r="AT376" s="166" t="s">
        <v>75</v>
      </c>
      <c r="AU376" s="166" t="s">
        <v>84</v>
      </c>
      <c r="AY376" s="158" t="s">
        <v>131</v>
      </c>
      <c r="BK376" s="167">
        <f>SUM(BK377:BK398)</f>
        <v>0</v>
      </c>
    </row>
    <row r="377" s="2" customFormat="1" ht="33" customHeight="1">
      <c r="A377" s="37"/>
      <c r="B377" s="170"/>
      <c r="C377" s="171" t="s">
        <v>598</v>
      </c>
      <c r="D377" s="171" t="s">
        <v>133</v>
      </c>
      <c r="E377" s="172" t="s">
        <v>599</v>
      </c>
      <c r="F377" s="173" t="s">
        <v>600</v>
      </c>
      <c r="G377" s="174" t="s">
        <v>136</v>
      </c>
      <c r="H377" s="175">
        <v>448.97500000000002</v>
      </c>
      <c r="I377" s="176"/>
      <c r="J377" s="177">
        <f>ROUND(I377*H377,2)</f>
        <v>0</v>
      </c>
      <c r="K377" s="173" t="s">
        <v>1</v>
      </c>
      <c r="L377" s="38"/>
      <c r="M377" s="178" t="s">
        <v>1</v>
      </c>
      <c r="N377" s="179" t="s">
        <v>41</v>
      </c>
      <c r="O377" s="76"/>
      <c r="P377" s="180">
        <f>O377*H377</f>
        <v>0</v>
      </c>
      <c r="Q377" s="180">
        <v>0.00019000000000000001</v>
      </c>
      <c r="R377" s="180">
        <f>Q377*H377</f>
        <v>0.085305250000000013</v>
      </c>
      <c r="S377" s="180">
        <v>0</v>
      </c>
      <c r="T377" s="181">
        <f>S377*H377</f>
        <v>0</v>
      </c>
      <c r="U377" s="37"/>
      <c r="V377" s="37"/>
      <c r="W377" s="37"/>
      <c r="X377" s="37"/>
      <c r="Y377" s="37"/>
      <c r="Z377" s="37"/>
      <c r="AA377" s="37"/>
      <c r="AB377" s="37"/>
      <c r="AC377" s="37"/>
      <c r="AD377" s="37"/>
      <c r="AE377" s="37"/>
      <c r="AR377" s="182" t="s">
        <v>233</v>
      </c>
      <c r="AT377" s="182" t="s">
        <v>133</v>
      </c>
      <c r="AU377" s="182" t="s">
        <v>86</v>
      </c>
      <c r="AY377" s="18" t="s">
        <v>131</v>
      </c>
      <c r="BE377" s="183">
        <f>IF(N377="základní",J377,0)</f>
        <v>0</v>
      </c>
      <c r="BF377" s="183">
        <f>IF(N377="snížená",J377,0)</f>
        <v>0</v>
      </c>
      <c r="BG377" s="183">
        <f>IF(N377="zákl. přenesená",J377,0)</f>
        <v>0</v>
      </c>
      <c r="BH377" s="183">
        <f>IF(N377="sníž. přenesená",J377,0)</f>
        <v>0</v>
      </c>
      <c r="BI377" s="183">
        <f>IF(N377="nulová",J377,0)</f>
        <v>0</v>
      </c>
      <c r="BJ377" s="18" t="s">
        <v>84</v>
      </c>
      <c r="BK377" s="183">
        <f>ROUND(I377*H377,2)</f>
        <v>0</v>
      </c>
      <c r="BL377" s="18" t="s">
        <v>233</v>
      </c>
      <c r="BM377" s="182" t="s">
        <v>601</v>
      </c>
    </row>
    <row r="378" s="13" customFormat="1">
      <c r="A378" s="13"/>
      <c r="B378" s="184"/>
      <c r="C378" s="13"/>
      <c r="D378" s="185" t="s">
        <v>140</v>
      </c>
      <c r="E378" s="186" t="s">
        <v>1</v>
      </c>
      <c r="F378" s="187" t="s">
        <v>602</v>
      </c>
      <c r="G378" s="13"/>
      <c r="H378" s="186" t="s">
        <v>1</v>
      </c>
      <c r="I378" s="188"/>
      <c r="J378" s="13"/>
      <c r="K378" s="13"/>
      <c r="L378" s="184"/>
      <c r="M378" s="189"/>
      <c r="N378" s="190"/>
      <c r="O378" s="190"/>
      <c r="P378" s="190"/>
      <c r="Q378" s="190"/>
      <c r="R378" s="190"/>
      <c r="S378" s="190"/>
      <c r="T378" s="191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186" t="s">
        <v>140</v>
      </c>
      <c r="AU378" s="186" t="s">
        <v>86</v>
      </c>
      <c r="AV378" s="13" t="s">
        <v>84</v>
      </c>
      <c r="AW378" s="13" t="s">
        <v>32</v>
      </c>
      <c r="AX378" s="13" t="s">
        <v>76</v>
      </c>
      <c r="AY378" s="186" t="s">
        <v>131</v>
      </c>
    </row>
    <row r="379" s="14" customFormat="1">
      <c r="A379" s="14"/>
      <c r="B379" s="192"/>
      <c r="C379" s="14"/>
      <c r="D379" s="185" t="s">
        <v>140</v>
      </c>
      <c r="E379" s="193" t="s">
        <v>1</v>
      </c>
      <c r="F379" s="194" t="s">
        <v>603</v>
      </c>
      <c r="G379" s="14"/>
      <c r="H379" s="195">
        <v>321</v>
      </c>
      <c r="I379" s="196"/>
      <c r="J379" s="14"/>
      <c r="K379" s="14"/>
      <c r="L379" s="192"/>
      <c r="M379" s="197"/>
      <c r="N379" s="198"/>
      <c r="O379" s="198"/>
      <c r="P379" s="198"/>
      <c r="Q379" s="198"/>
      <c r="R379" s="198"/>
      <c r="S379" s="198"/>
      <c r="T379" s="199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193" t="s">
        <v>140</v>
      </c>
      <c r="AU379" s="193" t="s">
        <v>86</v>
      </c>
      <c r="AV379" s="14" t="s">
        <v>86</v>
      </c>
      <c r="AW379" s="14" t="s">
        <v>32</v>
      </c>
      <c r="AX379" s="14" t="s">
        <v>76</v>
      </c>
      <c r="AY379" s="193" t="s">
        <v>131</v>
      </c>
    </row>
    <row r="380" s="14" customFormat="1">
      <c r="A380" s="14"/>
      <c r="B380" s="192"/>
      <c r="C380" s="14"/>
      <c r="D380" s="185" t="s">
        <v>140</v>
      </c>
      <c r="E380" s="193" t="s">
        <v>1</v>
      </c>
      <c r="F380" s="194" t="s">
        <v>604</v>
      </c>
      <c r="G380" s="14"/>
      <c r="H380" s="195">
        <v>176.875</v>
      </c>
      <c r="I380" s="196"/>
      <c r="J380" s="14"/>
      <c r="K380" s="14"/>
      <c r="L380" s="192"/>
      <c r="M380" s="197"/>
      <c r="N380" s="198"/>
      <c r="O380" s="198"/>
      <c r="P380" s="198"/>
      <c r="Q380" s="198"/>
      <c r="R380" s="198"/>
      <c r="S380" s="198"/>
      <c r="T380" s="199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193" t="s">
        <v>140</v>
      </c>
      <c r="AU380" s="193" t="s">
        <v>86</v>
      </c>
      <c r="AV380" s="14" t="s">
        <v>86</v>
      </c>
      <c r="AW380" s="14" t="s">
        <v>32</v>
      </c>
      <c r="AX380" s="14" t="s">
        <v>76</v>
      </c>
      <c r="AY380" s="193" t="s">
        <v>131</v>
      </c>
    </row>
    <row r="381" s="14" customFormat="1">
      <c r="A381" s="14"/>
      <c r="B381" s="192"/>
      <c r="C381" s="14"/>
      <c r="D381" s="185" t="s">
        <v>140</v>
      </c>
      <c r="E381" s="193" t="s">
        <v>1</v>
      </c>
      <c r="F381" s="194" t="s">
        <v>605</v>
      </c>
      <c r="G381" s="14"/>
      <c r="H381" s="195">
        <v>-54</v>
      </c>
      <c r="I381" s="196"/>
      <c r="J381" s="14"/>
      <c r="K381" s="14"/>
      <c r="L381" s="192"/>
      <c r="M381" s="197"/>
      <c r="N381" s="198"/>
      <c r="O381" s="198"/>
      <c r="P381" s="198"/>
      <c r="Q381" s="198"/>
      <c r="R381" s="198"/>
      <c r="S381" s="198"/>
      <c r="T381" s="199"/>
      <c r="U381" s="14"/>
      <c r="V381" s="14"/>
      <c r="W381" s="14"/>
      <c r="X381" s="14"/>
      <c r="Y381" s="14"/>
      <c r="Z381" s="14"/>
      <c r="AA381" s="14"/>
      <c r="AB381" s="14"/>
      <c r="AC381" s="14"/>
      <c r="AD381" s="14"/>
      <c r="AE381" s="14"/>
      <c r="AT381" s="193" t="s">
        <v>140</v>
      </c>
      <c r="AU381" s="193" t="s">
        <v>86</v>
      </c>
      <c r="AV381" s="14" t="s">
        <v>86</v>
      </c>
      <c r="AW381" s="14" t="s">
        <v>32</v>
      </c>
      <c r="AX381" s="14" t="s">
        <v>76</v>
      </c>
      <c r="AY381" s="193" t="s">
        <v>131</v>
      </c>
    </row>
    <row r="382" s="14" customFormat="1">
      <c r="A382" s="14"/>
      <c r="B382" s="192"/>
      <c r="C382" s="14"/>
      <c r="D382" s="185" t="s">
        <v>140</v>
      </c>
      <c r="E382" s="193" t="s">
        <v>1</v>
      </c>
      <c r="F382" s="194" t="s">
        <v>606</v>
      </c>
      <c r="G382" s="14"/>
      <c r="H382" s="195">
        <v>-43.200000000000003</v>
      </c>
      <c r="I382" s="196"/>
      <c r="J382" s="14"/>
      <c r="K382" s="14"/>
      <c r="L382" s="192"/>
      <c r="M382" s="197"/>
      <c r="N382" s="198"/>
      <c r="O382" s="198"/>
      <c r="P382" s="198"/>
      <c r="Q382" s="198"/>
      <c r="R382" s="198"/>
      <c r="S382" s="198"/>
      <c r="T382" s="199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193" t="s">
        <v>140</v>
      </c>
      <c r="AU382" s="193" t="s">
        <v>86</v>
      </c>
      <c r="AV382" s="14" t="s">
        <v>86</v>
      </c>
      <c r="AW382" s="14" t="s">
        <v>32</v>
      </c>
      <c r="AX382" s="14" t="s">
        <v>76</v>
      </c>
      <c r="AY382" s="193" t="s">
        <v>131</v>
      </c>
    </row>
    <row r="383" s="14" customFormat="1">
      <c r="A383" s="14"/>
      <c r="B383" s="192"/>
      <c r="C383" s="14"/>
      <c r="D383" s="185" t="s">
        <v>140</v>
      </c>
      <c r="E383" s="193" t="s">
        <v>1</v>
      </c>
      <c r="F383" s="194" t="s">
        <v>607</v>
      </c>
      <c r="G383" s="14"/>
      <c r="H383" s="195">
        <v>39.420000000000002</v>
      </c>
      <c r="I383" s="196"/>
      <c r="J383" s="14"/>
      <c r="K383" s="14"/>
      <c r="L383" s="192"/>
      <c r="M383" s="197"/>
      <c r="N383" s="198"/>
      <c r="O383" s="198"/>
      <c r="P383" s="198"/>
      <c r="Q383" s="198"/>
      <c r="R383" s="198"/>
      <c r="S383" s="198"/>
      <c r="T383" s="199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193" t="s">
        <v>140</v>
      </c>
      <c r="AU383" s="193" t="s">
        <v>86</v>
      </c>
      <c r="AV383" s="14" t="s">
        <v>86</v>
      </c>
      <c r="AW383" s="14" t="s">
        <v>32</v>
      </c>
      <c r="AX383" s="14" t="s">
        <v>76</v>
      </c>
      <c r="AY383" s="193" t="s">
        <v>131</v>
      </c>
    </row>
    <row r="384" s="14" customFormat="1">
      <c r="A384" s="14"/>
      <c r="B384" s="192"/>
      <c r="C384" s="14"/>
      <c r="D384" s="185" t="s">
        <v>140</v>
      </c>
      <c r="E384" s="193" t="s">
        <v>1</v>
      </c>
      <c r="F384" s="194" t="s">
        <v>608</v>
      </c>
      <c r="G384" s="14"/>
      <c r="H384" s="195">
        <v>8.8800000000000008</v>
      </c>
      <c r="I384" s="196"/>
      <c r="J384" s="14"/>
      <c r="K384" s="14"/>
      <c r="L384" s="192"/>
      <c r="M384" s="197"/>
      <c r="N384" s="198"/>
      <c r="O384" s="198"/>
      <c r="P384" s="198"/>
      <c r="Q384" s="198"/>
      <c r="R384" s="198"/>
      <c r="S384" s="198"/>
      <c r="T384" s="199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193" t="s">
        <v>140</v>
      </c>
      <c r="AU384" s="193" t="s">
        <v>86</v>
      </c>
      <c r="AV384" s="14" t="s">
        <v>86</v>
      </c>
      <c r="AW384" s="14" t="s">
        <v>32</v>
      </c>
      <c r="AX384" s="14" t="s">
        <v>76</v>
      </c>
      <c r="AY384" s="193" t="s">
        <v>131</v>
      </c>
    </row>
    <row r="385" s="15" customFormat="1">
      <c r="A385" s="15"/>
      <c r="B385" s="200"/>
      <c r="C385" s="15"/>
      <c r="D385" s="185" t="s">
        <v>140</v>
      </c>
      <c r="E385" s="201" t="s">
        <v>1</v>
      </c>
      <c r="F385" s="202" t="s">
        <v>144</v>
      </c>
      <c r="G385" s="15"/>
      <c r="H385" s="203">
        <v>448.97500000000002</v>
      </c>
      <c r="I385" s="204"/>
      <c r="J385" s="15"/>
      <c r="K385" s="15"/>
      <c r="L385" s="200"/>
      <c r="M385" s="205"/>
      <c r="N385" s="206"/>
      <c r="O385" s="206"/>
      <c r="P385" s="206"/>
      <c r="Q385" s="206"/>
      <c r="R385" s="206"/>
      <c r="S385" s="206"/>
      <c r="T385" s="207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T385" s="201" t="s">
        <v>140</v>
      </c>
      <c r="AU385" s="201" t="s">
        <v>86</v>
      </c>
      <c r="AV385" s="15" t="s">
        <v>138</v>
      </c>
      <c r="AW385" s="15" t="s">
        <v>32</v>
      </c>
      <c r="AX385" s="15" t="s">
        <v>84</v>
      </c>
      <c r="AY385" s="201" t="s">
        <v>131</v>
      </c>
    </row>
    <row r="386" s="2" customFormat="1" ht="21.75" customHeight="1">
      <c r="A386" s="37"/>
      <c r="B386" s="170"/>
      <c r="C386" s="171" t="s">
        <v>609</v>
      </c>
      <c r="D386" s="171" t="s">
        <v>133</v>
      </c>
      <c r="E386" s="172" t="s">
        <v>610</v>
      </c>
      <c r="F386" s="173" t="s">
        <v>611</v>
      </c>
      <c r="G386" s="174" t="s">
        <v>136</v>
      </c>
      <c r="H386" s="175">
        <v>493.07499999999999</v>
      </c>
      <c r="I386" s="176"/>
      <c r="J386" s="177">
        <f>ROUND(I386*H386,2)</f>
        <v>0</v>
      </c>
      <c r="K386" s="173" t="s">
        <v>1</v>
      </c>
      <c r="L386" s="38"/>
      <c r="M386" s="178" t="s">
        <v>1</v>
      </c>
      <c r="N386" s="179" t="s">
        <v>41</v>
      </c>
      <c r="O386" s="76"/>
      <c r="P386" s="180">
        <f>O386*H386</f>
        <v>0</v>
      </c>
      <c r="Q386" s="180">
        <v>0.00019000000000000001</v>
      </c>
      <c r="R386" s="180">
        <f>Q386*H386</f>
        <v>0.093684249999999997</v>
      </c>
      <c r="S386" s="180">
        <v>0</v>
      </c>
      <c r="T386" s="181">
        <f>S386*H386</f>
        <v>0</v>
      </c>
      <c r="U386" s="37"/>
      <c r="V386" s="37"/>
      <c r="W386" s="37"/>
      <c r="X386" s="37"/>
      <c r="Y386" s="37"/>
      <c r="Z386" s="37"/>
      <c r="AA386" s="37"/>
      <c r="AB386" s="37"/>
      <c r="AC386" s="37"/>
      <c r="AD386" s="37"/>
      <c r="AE386" s="37"/>
      <c r="AR386" s="182" t="s">
        <v>233</v>
      </c>
      <c r="AT386" s="182" t="s">
        <v>133</v>
      </c>
      <c r="AU386" s="182" t="s">
        <v>86</v>
      </c>
      <c r="AY386" s="18" t="s">
        <v>131</v>
      </c>
      <c r="BE386" s="183">
        <f>IF(N386="základní",J386,0)</f>
        <v>0</v>
      </c>
      <c r="BF386" s="183">
        <f>IF(N386="snížená",J386,0)</f>
        <v>0</v>
      </c>
      <c r="BG386" s="183">
        <f>IF(N386="zákl. přenesená",J386,0)</f>
        <v>0</v>
      </c>
      <c r="BH386" s="183">
        <f>IF(N386="sníž. přenesená",J386,0)</f>
        <v>0</v>
      </c>
      <c r="BI386" s="183">
        <f>IF(N386="nulová",J386,0)</f>
        <v>0</v>
      </c>
      <c r="BJ386" s="18" t="s">
        <v>84</v>
      </c>
      <c r="BK386" s="183">
        <f>ROUND(I386*H386,2)</f>
        <v>0</v>
      </c>
      <c r="BL386" s="18" t="s">
        <v>233</v>
      </c>
      <c r="BM386" s="182" t="s">
        <v>612</v>
      </c>
    </row>
    <row r="387" s="13" customFormat="1">
      <c r="A387" s="13"/>
      <c r="B387" s="184"/>
      <c r="C387" s="13"/>
      <c r="D387" s="185" t="s">
        <v>140</v>
      </c>
      <c r="E387" s="186" t="s">
        <v>1</v>
      </c>
      <c r="F387" s="187" t="s">
        <v>602</v>
      </c>
      <c r="G387" s="13"/>
      <c r="H387" s="186" t="s">
        <v>1</v>
      </c>
      <c r="I387" s="188"/>
      <c r="J387" s="13"/>
      <c r="K387" s="13"/>
      <c r="L387" s="184"/>
      <c r="M387" s="189"/>
      <c r="N387" s="190"/>
      <c r="O387" s="190"/>
      <c r="P387" s="190"/>
      <c r="Q387" s="190"/>
      <c r="R387" s="190"/>
      <c r="S387" s="190"/>
      <c r="T387" s="191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186" t="s">
        <v>140</v>
      </c>
      <c r="AU387" s="186" t="s">
        <v>86</v>
      </c>
      <c r="AV387" s="13" t="s">
        <v>84</v>
      </c>
      <c r="AW387" s="13" t="s">
        <v>32</v>
      </c>
      <c r="AX387" s="13" t="s">
        <v>76</v>
      </c>
      <c r="AY387" s="186" t="s">
        <v>131</v>
      </c>
    </row>
    <row r="388" s="14" customFormat="1">
      <c r="A388" s="14"/>
      <c r="B388" s="192"/>
      <c r="C388" s="14"/>
      <c r="D388" s="185" t="s">
        <v>140</v>
      </c>
      <c r="E388" s="193" t="s">
        <v>1</v>
      </c>
      <c r="F388" s="194" t="s">
        <v>603</v>
      </c>
      <c r="G388" s="14"/>
      <c r="H388" s="195">
        <v>321</v>
      </c>
      <c r="I388" s="196"/>
      <c r="J388" s="14"/>
      <c r="K388" s="14"/>
      <c r="L388" s="192"/>
      <c r="M388" s="197"/>
      <c r="N388" s="198"/>
      <c r="O388" s="198"/>
      <c r="P388" s="198"/>
      <c r="Q388" s="198"/>
      <c r="R388" s="198"/>
      <c r="S388" s="198"/>
      <c r="T388" s="199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193" t="s">
        <v>140</v>
      </c>
      <c r="AU388" s="193" t="s">
        <v>86</v>
      </c>
      <c r="AV388" s="14" t="s">
        <v>86</v>
      </c>
      <c r="AW388" s="14" t="s">
        <v>32</v>
      </c>
      <c r="AX388" s="14" t="s">
        <v>76</v>
      </c>
      <c r="AY388" s="193" t="s">
        <v>131</v>
      </c>
    </row>
    <row r="389" s="14" customFormat="1">
      <c r="A389" s="14"/>
      <c r="B389" s="192"/>
      <c r="C389" s="14"/>
      <c r="D389" s="185" t="s">
        <v>140</v>
      </c>
      <c r="E389" s="193" t="s">
        <v>1</v>
      </c>
      <c r="F389" s="194" t="s">
        <v>604</v>
      </c>
      <c r="G389" s="14"/>
      <c r="H389" s="195">
        <v>176.875</v>
      </c>
      <c r="I389" s="196"/>
      <c r="J389" s="14"/>
      <c r="K389" s="14"/>
      <c r="L389" s="192"/>
      <c r="M389" s="197"/>
      <c r="N389" s="198"/>
      <c r="O389" s="198"/>
      <c r="P389" s="198"/>
      <c r="Q389" s="198"/>
      <c r="R389" s="198"/>
      <c r="S389" s="198"/>
      <c r="T389" s="199"/>
      <c r="U389" s="14"/>
      <c r="V389" s="14"/>
      <c r="W389" s="14"/>
      <c r="X389" s="14"/>
      <c r="Y389" s="14"/>
      <c r="Z389" s="14"/>
      <c r="AA389" s="14"/>
      <c r="AB389" s="14"/>
      <c r="AC389" s="14"/>
      <c r="AD389" s="14"/>
      <c r="AE389" s="14"/>
      <c r="AT389" s="193" t="s">
        <v>140</v>
      </c>
      <c r="AU389" s="193" t="s">
        <v>86</v>
      </c>
      <c r="AV389" s="14" t="s">
        <v>86</v>
      </c>
      <c r="AW389" s="14" t="s">
        <v>32</v>
      </c>
      <c r="AX389" s="14" t="s">
        <v>76</v>
      </c>
      <c r="AY389" s="193" t="s">
        <v>131</v>
      </c>
    </row>
    <row r="390" s="14" customFormat="1">
      <c r="A390" s="14"/>
      <c r="B390" s="192"/>
      <c r="C390" s="14"/>
      <c r="D390" s="185" t="s">
        <v>140</v>
      </c>
      <c r="E390" s="193" t="s">
        <v>1</v>
      </c>
      <c r="F390" s="194" t="s">
        <v>613</v>
      </c>
      <c r="G390" s="14"/>
      <c r="H390" s="195">
        <v>22.5</v>
      </c>
      <c r="I390" s="196"/>
      <c r="J390" s="14"/>
      <c r="K390" s="14"/>
      <c r="L390" s="192"/>
      <c r="M390" s="197"/>
      <c r="N390" s="198"/>
      <c r="O390" s="198"/>
      <c r="P390" s="198"/>
      <c r="Q390" s="198"/>
      <c r="R390" s="198"/>
      <c r="S390" s="198"/>
      <c r="T390" s="199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193" t="s">
        <v>140</v>
      </c>
      <c r="AU390" s="193" t="s">
        <v>86</v>
      </c>
      <c r="AV390" s="14" t="s">
        <v>86</v>
      </c>
      <c r="AW390" s="14" t="s">
        <v>32</v>
      </c>
      <c r="AX390" s="14" t="s">
        <v>76</v>
      </c>
      <c r="AY390" s="193" t="s">
        <v>131</v>
      </c>
    </row>
    <row r="391" s="14" customFormat="1">
      <c r="A391" s="14"/>
      <c r="B391" s="192"/>
      <c r="C391" s="14"/>
      <c r="D391" s="185" t="s">
        <v>140</v>
      </c>
      <c r="E391" s="193" t="s">
        <v>1</v>
      </c>
      <c r="F391" s="194" t="s">
        <v>614</v>
      </c>
      <c r="G391" s="14"/>
      <c r="H391" s="195">
        <v>21.600000000000001</v>
      </c>
      <c r="I391" s="196"/>
      <c r="J391" s="14"/>
      <c r="K391" s="14"/>
      <c r="L391" s="192"/>
      <c r="M391" s="197"/>
      <c r="N391" s="198"/>
      <c r="O391" s="198"/>
      <c r="P391" s="198"/>
      <c r="Q391" s="198"/>
      <c r="R391" s="198"/>
      <c r="S391" s="198"/>
      <c r="T391" s="199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193" t="s">
        <v>140</v>
      </c>
      <c r="AU391" s="193" t="s">
        <v>86</v>
      </c>
      <c r="AV391" s="14" t="s">
        <v>86</v>
      </c>
      <c r="AW391" s="14" t="s">
        <v>32</v>
      </c>
      <c r="AX391" s="14" t="s">
        <v>76</v>
      </c>
      <c r="AY391" s="193" t="s">
        <v>131</v>
      </c>
    </row>
    <row r="392" s="14" customFormat="1">
      <c r="A392" s="14"/>
      <c r="B392" s="192"/>
      <c r="C392" s="14"/>
      <c r="D392" s="185" t="s">
        <v>140</v>
      </c>
      <c r="E392" s="193" t="s">
        <v>1</v>
      </c>
      <c r="F392" s="194" t="s">
        <v>605</v>
      </c>
      <c r="G392" s="14"/>
      <c r="H392" s="195">
        <v>-54</v>
      </c>
      <c r="I392" s="196"/>
      <c r="J392" s="14"/>
      <c r="K392" s="14"/>
      <c r="L392" s="192"/>
      <c r="M392" s="197"/>
      <c r="N392" s="198"/>
      <c r="O392" s="198"/>
      <c r="P392" s="198"/>
      <c r="Q392" s="198"/>
      <c r="R392" s="198"/>
      <c r="S392" s="198"/>
      <c r="T392" s="199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193" t="s">
        <v>140</v>
      </c>
      <c r="AU392" s="193" t="s">
        <v>86</v>
      </c>
      <c r="AV392" s="14" t="s">
        <v>86</v>
      </c>
      <c r="AW392" s="14" t="s">
        <v>32</v>
      </c>
      <c r="AX392" s="14" t="s">
        <v>76</v>
      </c>
      <c r="AY392" s="193" t="s">
        <v>131</v>
      </c>
    </row>
    <row r="393" s="14" customFormat="1">
      <c r="A393" s="14"/>
      <c r="B393" s="192"/>
      <c r="C393" s="14"/>
      <c r="D393" s="185" t="s">
        <v>140</v>
      </c>
      <c r="E393" s="193" t="s">
        <v>1</v>
      </c>
      <c r="F393" s="194" t="s">
        <v>606</v>
      </c>
      <c r="G393" s="14"/>
      <c r="H393" s="195">
        <v>-43.200000000000003</v>
      </c>
      <c r="I393" s="196"/>
      <c r="J393" s="14"/>
      <c r="K393" s="14"/>
      <c r="L393" s="192"/>
      <c r="M393" s="197"/>
      <c r="N393" s="198"/>
      <c r="O393" s="198"/>
      <c r="P393" s="198"/>
      <c r="Q393" s="198"/>
      <c r="R393" s="198"/>
      <c r="S393" s="198"/>
      <c r="T393" s="199"/>
      <c r="U393" s="14"/>
      <c r="V393" s="14"/>
      <c r="W393" s="14"/>
      <c r="X393" s="14"/>
      <c r="Y393" s="14"/>
      <c r="Z393" s="14"/>
      <c r="AA393" s="14"/>
      <c r="AB393" s="14"/>
      <c r="AC393" s="14"/>
      <c r="AD393" s="14"/>
      <c r="AE393" s="14"/>
      <c r="AT393" s="193" t="s">
        <v>140</v>
      </c>
      <c r="AU393" s="193" t="s">
        <v>86</v>
      </c>
      <c r="AV393" s="14" t="s">
        <v>86</v>
      </c>
      <c r="AW393" s="14" t="s">
        <v>32</v>
      </c>
      <c r="AX393" s="14" t="s">
        <v>76</v>
      </c>
      <c r="AY393" s="193" t="s">
        <v>131</v>
      </c>
    </row>
    <row r="394" s="14" customFormat="1">
      <c r="A394" s="14"/>
      <c r="B394" s="192"/>
      <c r="C394" s="14"/>
      <c r="D394" s="185" t="s">
        <v>140</v>
      </c>
      <c r="E394" s="193" t="s">
        <v>1</v>
      </c>
      <c r="F394" s="194" t="s">
        <v>607</v>
      </c>
      <c r="G394" s="14"/>
      <c r="H394" s="195">
        <v>39.420000000000002</v>
      </c>
      <c r="I394" s="196"/>
      <c r="J394" s="14"/>
      <c r="K394" s="14"/>
      <c r="L394" s="192"/>
      <c r="M394" s="197"/>
      <c r="N394" s="198"/>
      <c r="O394" s="198"/>
      <c r="P394" s="198"/>
      <c r="Q394" s="198"/>
      <c r="R394" s="198"/>
      <c r="S394" s="198"/>
      <c r="T394" s="199"/>
      <c r="U394" s="14"/>
      <c r="V394" s="14"/>
      <c r="W394" s="14"/>
      <c r="X394" s="14"/>
      <c r="Y394" s="14"/>
      <c r="Z394" s="14"/>
      <c r="AA394" s="14"/>
      <c r="AB394" s="14"/>
      <c r="AC394" s="14"/>
      <c r="AD394" s="14"/>
      <c r="AE394" s="14"/>
      <c r="AT394" s="193" t="s">
        <v>140</v>
      </c>
      <c r="AU394" s="193" t="s">
        <v>86</v>
      </c>
      <c r="AV394" s="14" t="s">
        <v>86</v>
      </c>
      <c r="AW394" s="14" t="s">
        <v>32</v>
      </c>
      <c r="AX394" s="14" t="s">
        <v>76</v>
      </c>
      <c r="AY394" s="193" t="s">
        <v>131</v>
      </c>
    </row>
    <row r="395" s="14" customFormat="1">
      <c r="A395" s="14"/>
      <c r="B395" s="192"/>
      <c r="C395" s="14"/>
      <c r="D395" s="185" t="s">
        <v>140</v>
      </c>
      <c r="E395" s="193" t="s">
        <v>1</v>
      </c>
      <c r="F395" s="194" t="s">
        <v>608</v>
      </c>
      <c r="G395" s="14"/>
      <c r="H395" s="195">
        <v>8.8800000000000008</v>
      </c>
      <c r="I395" s="196"/>
      <c r="J395" s="14"/>
      <c r="K395" s="14"/>
      <c r="L395" s="192"/>
      <c r="M395" s="197"/>
      <c r="N395" s="198"/>
      <c r="O395" s="198"/>
      <c r="P395" s="198"/>
      <c r="Q395" s="198"/>
      <c r="R395" s="198"/>
      <c r="S395" s="198"/>
      <c r="T395" s="199"/>
      <c r="U395" s="14"/>
      <c r="V395" s="14"/>
      <c r="W395" s="14"/>
      <c r="X395" s="14"/>
      <c r="Y395" s="14"/>
      <c r="Z395" s="14"/>
      <c r="AA395" s="14"/>
      <c r="AB395" s="14"/>
      <c r="AC395" s="14"/>
      <c r="AD395" s="14"/>
      <c r="AE395" s="14"/>
      <c r="AT395" s="193" t="s">
        <v>140</v>
      </c>
      <c r="AU395" s="193" t="s">
        <v>86</v>
      </c>
      <c r="AV395" s="14" t="s">
        <v>86</v>
      </c>
      <c r="AW395" s="14" t="s">
        <v>32</v>
      </c>
      <c r="AX395" s="14" t="s">
        <v>76</v>
      </c>
      <c r="AY395" s="193" t="s">
        <v>131</v>
      </c>
    </row>
    <row r="396" s="15" customFormat="1">
      <c r="A396" s="15"/>
      <c r="B396" s="200"/>
      <c r="C396" s="15"/>
      <c r="D396" s="185" t="s">
        <v>140</v>
      </c>
      <c r="E396" s="201" t="s">
        <v>1</v>
      </c>
      <c r="F396" s="202" t="s">
        <v>144</v>
      </c>
      <c r="G396" s="15"/>
      <c r="H396" s="203">
        <v>493.07500000000005</v>
      </c>
      <c r="I396" s="204"/>
      <c r="J396" s="15"/>
      <c r="K396" s="15"/>
      <c r="L396" s="200"/>
      <c r="M396" s="205"/>
      <c r="N396" s="206"/>
      <c r="O396" s="206"/>
      <c r="P396" s="206"/>
      <c r="Q396" s="206"/>
      <c r="R396" s="206"/>
      <c r="S396" s="206"/>
      <c r="T396" s="207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T396" s="201" t="s">
        <v>140</v>
      </c>
      <c r="AU396" s="201" t="s">
        <v>86</v>
      </c>
      <c r="AV396" s="15" t="s">
        <v>138</v>
      </c>
      <c r="AW396" s="15" t="s">
        <v>32</v>
      </c>
      <c r="AX396" s="15" t="s">
        <v>84</v>
      </c>
      <c r="AY396" s="201" t="s">
        <v>131</v>
      </c>
    </row>
    <row r="397" s="2" customFormat="1" ht="24.15" customHeight="1">
      <c r="A397" s="37"/>
      <c r="B397" s="170"/>
      <c r="C397" s="171" t="s">
        <v>615</v>
      </c>
      <c r="D397" s="171" t="s">
        <v>133</v>
      </c>
      <c r="E397" s="172" t="s">
        <v>616</v>
      </c>
      <c r="F397" s="173" t="s">
        <v>617</v>
      </c>
      <c r="G397" s="174" t="s">
        <v>136</v>
      </c>
      <c r="H397" s="175">
        <v>334.45999999999998</v>
      </c>
      <c r="I397" s="176"/>
      <c r="J397" s="177">
        <f>ROUND(I397*H397,2)</f>
        <v>0</v>
      </c>
      <c r="K397" s="173" t="s">
        <v>1</v>
      </c>
      <c r="L397" s="38"/>
      <c r="M397" s="178" t="s">
        <v>1</v>
      </c>
      <c r="N397" s="179" t="s">
        <v>41</v>
      </c>
      <c r="O397" s="76"/>
      <c r="P397" s="180">
        <f>O397*H397</f>
        <v>0</v>
      </c>
      <c r="Q397" s="180">
        <v>0.00019000000000000001</v>
      </c>
      <c r="R397" s="180">
        <f>Q397*H397</f>
        <v>0.063547400000000004</v>
      </c>
      <c r="S397" s="180">
        <v>0</v>
      </c>
      <c r="T397" s="181">
        <f>S397*H397</f>
        <v>0</v>
      </c>
      <c r="U397" s="37"/>
      <c r="V397" s="37"/>
      <c r="W397" s="37"/>
      <c r="X397" s="37"/>
      <c r="Y397" s="37"/>
      <c r="Z397" s="37"/>
      <c r="AA397" s="37"/>
      <c r="AB397" s="37"/>
      <c r="AC397" s="37"/>
      <c r="AD397" s="37"/>
      <c r="AE397" s="37"/>
      <c r="AR397" s="182" t="s">
        <v>233</v>
      </c>
      <c r="AT397" s="182" t="s">
        <v>133</v>
      </c>
      <c r="AU397" s="182" t="s">
        <v>86</v>
      </c>
      <c r="AY397" s="18" t="s">
        <v>131</v>
      </c>
      <c r="BE397" s="183">
        <f>IF(N397="základní",J397,0)</f>
        <v>0</v>
      </c>
      <c r="BF397" s="183">
        <f>IF(N397="snížená",J397,0)</f>
        <v>0</v>
      </c>
      <c r="BG397" s="183">
        <f>IF(N397="zákl. přenesená",J397,0)</f>
        <v>0</v>
      </c>
      <c r="BH397" s="183">
        <f>IF(N397="sníž. přenesená",J397,0)</f>
        <v>0</v>
      </c>
      <c r="BI397" s="183">
        <f>IF(N397="nulová",J397,0)</f>
        <v>0</v>
      </c>
      <c r="BJ397" s="18" t="s">
        <v>84</v>
      </c>
      <c r="BK397" s="183">
        <f>ROUND(I397*H397,2)</f>
        <v>0</v>
      </c>
      <c r="BL397" s="18" t="s">
        <v>233</v>
      </c>
      <c r="BM397" s="182" t="s">
        <v>618</v>
      </c>
    </row>
    <row r="398" s="14" customFormat="1">
      <c r="A398" s="14"/>
      <c r="B398" s="192"/>
      <c r="C398" s="14"/>
      <c r="D398" s="185" t="s">
        <v>140</v>
      </c>
      <c r="E398" s="193" t="s">
        <v>1</v>
      </c>
      <c r="F398" s="194" t="s">
        <v>619</v>
      </c>
      <c r="G398" s="14"/>
      <c r="H398" s="195">
        <v>334.45999999999998</v>
      </c>
      <c r="I398" s="196"/>
      <c r="J398" s="14"/>
      <c r="K398" s="14"/>
      <c r="L398" s="192"/>
      <c r="M398" s="197"/>
      <c r="N398" s="198"/>
      <c r="O398" s="198"/>
      <c r="P398" s="198"/>
      <c r="Q398" s="198"/>
      <c r="R398" s="198"/>
      <c r="S398" s="198"/>
      <c r="T398" s="199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193" t="s">
        <v>140</v>
      </c>
      <c r="AU398" s="193" t="s">
        <v>86</v>
      </c>
      <c r="AV398" s="14" t="s">
        <v>86</v>
      </c>
      <c r="AW398" s="14" t="s">
        <v>32</v>
      </c>
      <c r="AX398" s="14" t="s">
        <v>84</v>
      </c>
      <c r="AY398" s="193" t="s">
        <v>131</v>
      </c>
    </row>
    <row r="399" s="12" customFormat="1" ht="25.92" customHeight="1">
      <c r="A399" s="12"/>
      <c r="B399" s="157"/>
      <c r="C399" s="12"/>
      <c r="D399" s="158" t="s">
        <v>75</v>
      </c>
      <c r="E399" s="159" t="s">
        <v>620</v>
      </c>
      <c r="F399" s="159" t="s">
        <v>621</v>
      </c>
      <c r="G399" s="12"/>
      <c r="H399" s="12"/>
      <c r="I399" s="160"/>
      <c r="J399" s="161">
        <f>BK399</f>
        <v>0</v>
      </c>
      <c r="K399" s="12"/>
      <c r="L399" s="157"/>
      <c r="M399" s="162"/>
      <c r="N399" s="163"/>
      <c r="O399" s="163"/>
      <c r="P399" s="164">
        <f>SUM(P400:P408)</f>
        <v>0</v>
      </c>
      <c r="Q399" s="163"/>
      <c r="R399" s="164">
        <f>SUM(R400:R408)</f>
        <v>0.03363</v>
      </c>
      <c r="S399" s="163"/>
      <c r="T399" s="165">
        <f>SUM(T400:T408)</f>
        <v>0</v>
      </c>
      <c r="U399" s="12"/>
      <c r="V399" s="12"/>
      <c r="W399" s="12"/>
      <c r="X399" s="12"/>
      <c r="Y399" s="12"/>
      <c r="Z399" s="12"/>
      <c r="AA399" s="12"/>
      <c r="AB399" s="12"/>
      <c r="AC399" s="12"/>
      <c r="AD399" s="12"/>
      <c r="AE399" s="12"/>
      <c r="AR399" s="158" t="s">
        <v>138</v>
      </c>
      <c r="AT399" s="166" t="s">
        <v>75</v>
      </c>
      <c r="AU399" s="166" t="s">
        <v>76</v>
      </c>
      <c r="AY399" s="158" t="s">
        <v>131</v>
      </c>
      <c r="BK399" s="167">
        <f>SUM(BK400:BK408)</f>
        <v>0</v>
      </c>
    </row>
    <row r="400" s="2" customFormat="1" ht="24.15" customHeight="1">
      <c r="A400" s="37"/>
      <c r="B400" s="170"/>
      <c r="C400" s="171" t="s">
        <v>622</v>
      </c>
      <c r="D400" s="171" t="s">
        <v>133</v>
      </c>
      <c r="E400" s="172" t="s">
        <v>623</v>
      </c>
      <c r="F400" s="173" t="s">
        <v>624</v>
      </c>
      <c r="G400" s="174" t="s">
        <v>350</v>
      </c>
      <c r="H400" s="175">
        <v>53</v>
      </c>
      <c r="I400" s="176"/>
      <c r="J400" s="177">
        <f>ROUND(I400*H400,2)</f>
        <v>0</v>
      </c>
      <c r="K400" s="173" t="s">
        <v>1</v>
      </c>
      <c r="L400" s="38"/>
      <c r="M400" s="178" t="s">
        <v>1</v>
      </c>
      <c r="N400" s="179" t="s">
        <v>41</v>
      </c>
      <c r="O400" s="76"/>
      <c r="P400" s="180">
        <f>O400*H400</f>
        <v>0</v>
      </c>
      <c r="Q400" s="180">
        <v>0.00019000000000000001</v>
      </c>
      <c r="R400" s="180">
        <f>Q400*H400</f>
        <v>0.010070000000000001</v>
      </c>
      <c r="S400" s="180">
        <v>0</v>
      </c>
      <c r="T400" s="181">
        <f>S400*H400</f>
        <v>0</v>
      </c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R400" s="182" t="s">
        <v>625</v>
      </c>
      <c r="AT400" s="182" t="s">
        <v>133</v>
      </c>
      <c r="AU400" s="182" t="s">
        <v>84</v>
      </c>
      <c r="AY400" s="18" t="s">
        <v>131</v>
      </c>
      <c r="BE400" s="183">
        <f>IF(N400="základní",J400,0)</f>
        <v>0</v>
      </c>
      <c r="BF400" s="183">
        <f>IF(N400="snížená",J400,0)</f>
        <v>0</v>
      </c>
      <c r="BG400" s="183">
        <f>IF(N400="zákl. přenesená",J400,0)</f>
        <v>0</v>
      </c>
      <c r="BH400" s="183">
        <f>IF(N400="sníž. přenesená",J400,0)</f>
        <v>0</v>
      </c>
      <c r="BI400" s="183">
        <f>IF(N400="nulová",J400,0)</f>
        <v>0</v>
      </c>
      <c r="BJ400" s="18" t="s">
        <v>84</v>
      </c>
      <c r="BK400" s="183">
        <f>ROUND(I400*H400,2)</f>
        <v>0</v>
      </c>
      <c r="BL400" s="18" t="s">
        <v>625</v>
      </c>
      <c r="BM400" s="182" t="s">
        <v>626</v>
      </c>
    </row>
    <row r="401" s="2" customFormat="1">
      <c r="A401" s="37"/>
      <c r="B401" s="38"/>
      <c r="C401" s="37"/>
      <c r="D401" s="185" t="s">
        <v>182</v>
      </c>
      <c r="E401" s="37"/>
      <c r="F401" s="208" t="s">
        <v>627</v>
      </c>
      <c r="G401" s="37"/>
      <c r="H401" s="37"/>
      <c r="I401" s="209"/>
      <c r="J401" s="37"/>
      <c r="K401" s="37"/>
      <c r="L401" s="38"/>
      <c r="M401" s="210"/>
      <c r="N401" s="211"/>
      <c r="O401" s="76"/>
      <c r="P401" s="76"/>
      <c r="Q401" s="76"/>
      <c r="R401" s="76"/>
      <c r="S401" s="76"/>
      <c r="T401" s="77"/>
      <c r="U401" s="37"/>
      <c r="V401" s="37"/>
      <c r="W401" s="37"/>
      <c r="X401" s="37"/>
      <c r="Y401" s="37"/>
      <c r="Z401" s="37"/>
      <c r="AA401" s="37"/>
      <c r="AB401" s="37"/>
      <c r="AC401" s="37"/>
      <c r="AD401" s="37"/>
      <c r="AE401" s="37"/>
      <c r="AT401" s="18" t="s">
        <v>182</v>
      </c>
      <c r="AU401" s="18" t="s">
        <v>84</v>
      </c>
    </row>
    <row r="402" s="14" customFormat="1">
      <c r="A402" s="14"/>
      <c r="B402" s="192"/>
      <c r="C402" s="14"/>
      <c r="D402" s="185" t="s">
        <v>140</v>
      </c>
      <c r="E402" s="193" t="s">
        <v>1</v>
      </c>
      <c r="F402" s="194" t="s">
        <v>431</v>
      </c>
      <c r="G402" s="14"/>
      <c r="H402" s="195">
        <v>53</v>
      </c>
      <c r="I402" s="196"/>
      <c r="J402" s="14"/>
      <c r="K402" s="14"/>
      <c r="L402" s="192"/>
      <c r="M402" s="197"/>
      <c r="N402" s="198"/>
      <c r="O402" s="198"/>
      <c r="P402" s="198"/>
      <c r="Q402" s="198"/>
      <c r="R402" s="198"/>
      <c r="S402" s="198"/>
      <c r="T402" s="199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193" t="s">
        <v>140</v>
      </c>
      <c r="AU402" s="193" t="s">
        <v>84</v>
      </c>
      <c r="AV402" s="14" t="s">
        <v>86</v>
      </c>
      <c r="AW402" s="14" t="s">
        <v>32</v>
      </c>
      <c r="AX402" s="14" t="s">
        <v>84</v>
      </c>
      <c r="AY402" s="193" t="s">
        <v>131</v>
      </c>
    </row>
    <row r="403" s="2" customFormat="1" ht="24.15" customHeight="1">
      <c r="A403" s="37"/>
      <c r="B403" s="170"/>
      <c r="C403" s="171" t="s">
        <v>628</v>
      </c>
      <c r="D403" s="171" t="s">
        <v>133</v>
      </c>
      <c r="E403" s="172" t="s">
        <v>629</v>
      </c>
      <c r="F403" s="173" t="s">
        <v>630</v>
      </c>
      <c r="G403" s="174" t="s">
        <v>470</v>
      </c>
      <c r="H403" s="175">
        <v>120</v>
      </c>
      <c r="I403" s="176"/>
      <c r="J403" s="177">
        <f>ROUND(I403*H403,2)</f>
        <v>0</v>
      </c>
      <c r="K403" s="173" t="s">
        <v>1</v>
      </c>
      <c r="L403" s="38"/>
      <c r="M403" s="178" t="s">
        <v>1</v>
      </c>
      <c r="N403" s="179" t="s">
        <v>41</v>
      </c>
      <c r="O403" s="76"/>
      <c r="P403" s="180">
        <f>O403*H403</f>
        <v>0</v>
      </c>
      <c r="Q403" s="180">
        <v>0.00019000000000000001</v>
      </c>
      <c r="R403" s="180">
        <f>Q403*H403</f>
        <v>0.022800000000000001</v>
      </c>
      <c r="S403" s="180">
        <v>0</v>
      </c>
      <c r="T403" s="181">
        <f>S403*H403</f>
        <v>0</v>
      </c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R403" s="182" t="s">
        <v>625</v>
      </c>
      <c r="AT403" s="182" t="s">
        <v>133</v>
      </c>
      <c r="AU403" s="182" t="s">
        <v>84</v>
      </c>
      <c r="AY403" s="18" t="s">
        <v>131</v>
      </c>
      <c r="BE403" s="183">
        <f>IF(N403="základní",J403,0)</f>
        <v>0</v>
      </c>
      <c r="BF403" s="183">
        <f>IF(N403="snížená",J403,0)</f>
        <v>0</v>
      </c>
      <c r="BG403" s="183">
        <f>IF(N403="zákl. přenesená",J403,0)</f>
        <v>0</v>
      </c>
      <c r="BH403" s="183">
        <f>IF(N403="sníž. přenesená",J403,0)</f>
        <v>0</v>
      </c>
      <c r="BI403" s="183">
        <f>IF(N403="nulová",J403,0)</f>
        <v>0</v>
      </c>
      <c r="BJ403" s="18" t="s">
        <v>84</v>
      </c>
      <c r="BK403" s="183">
        <f>ROUND(I403*H403,2)</f>
        <v>0</v>
      </c>
      <c r="BL403" s="18" t="s">
        <v>625</v>
      </c>
      <c r="BM403" s="182" t="s">
        <v>631</v>
      </c>
    </row>
    <row r="404" s="2" customFormat="1">
      <c r="A404" s="37"/>
      <c r="B404" s="38"/>
      <c r="C404" s="37"/>
      <c r="D404" s="185" t="s">
        <v>182</v>
      </c>
      <c r="E404" s="37"/>
      <c r="F404" s="208" t="s">
        <v>632</v>
      </c>
      <c r="G404" s="37"/>
      <c r="H404" s="37"/>
      <c r="I404" s="209"/>
      <c r="J404" s="37"/>
      <c r="K404" s="37"/>
      <c r="L404" s="38"/>
      <c r="M404" s="210"/>
      <c r="N404" s="211"/>
      <c r="O404" s="76"/>
      <c r="P404" s="76"/>
      <c r="Q404" s="76"/>
      <c r="R404" s="76"/>
      <c r="S404" s="76"/>
      <c r="T404" s="77"/>
      <c r="U404" s="37"/>
      <c r="V404" s="37"/>
      <c r="W404" s="37"/>
      <c r="X404" s="37"/>
      <c r="Y404" s="37"/>
      <c r="Z404" s="37"/>
      <c r="AA404" s="37"/>
      <c r="AB404" s="37"/>
      <c r="AC404" s="37"/>
      <c r="AD404" s="37"/>
      <c r="AE404" s="37"/>
      <c r="AT404" s="18" t="s">
        <v>182</v>
      </c>
      <c r="AU404" s="18" t="s">
        <v>84</v>
      </c>
    </row>
    <row r="405" s="14" customFormat="1">
      <c r="A405" s="14"/>
      <c r="B405" s="192"/>
      <c r="C405" s="14"/>
      <c r="D405" s="185" t="s">
        <v>140</v>
      </c>
      <c r="E405" s="193" t="s">
        <v>1</v>
      </c>
      <c r="F405" s="194" t="s">
        <v>633</v>
      </c>
      <c r="G405" s="14"/>
      <c r="H405" s="195">
        <v>120</v>
      </c>
      <c r="I405" s="196"/>
      <c r="J405" s="14"/>
      <c r="K405" s="14"/>
      <c r="L405" s="192"/>
      <c r="M405" s="197"/>
      <c r="N405" s="198"/>
      <c r="O405" s="198"/>
      <c r="P405" s="198"/>
      <c r="Q405" s="198"/>
      <c r="R405" s="198"/>
      <c r="S405" s="198"/>
      <c r="T405" s="199"/>
      <c r="U405" s="14"/>
      <c r="V405" s="14"/>
      <c r="W405" s="14"/>
      <c r="X405" s="14"/>
      <c r="Y405" s="14"/>
      <c r="Z405" s="14"/>
      <c r="AA405" s="14"/>
      <c r="AB405" s="14"/>
      <c r="AC405" s="14"/>
      <c r="AD405" s="14"/>
      <c r="AE405" s="14"/>
      <c r="AT405" s="193" t="s">
        <v>140</v>
      </c>
      <c r="AU405" s="193" t="s">
        <v>84</v>
      </c>
      <c r="AV405" s="14" t="s">
        <v>86</v>
      </c>
      <c r="AW405" s="14" t="s">
        <v>32</v>
      </c>
      <c r="AX405" s="14" t="s">
        <v>84</v>
      </c>
      <c r="AY405" s="193" t="s">
        <v>131</v>
      </c>
    </row>
    <row r="406" s="2" customFormat="1" ht="33" customHeight="1">
      <c r="A406" s="37"/>
      <c r="B406" s="170"/>
      <c r="C406" s="171" t="s">
        <v>634</v>
      </c>
      <c r="D406" s="171" t="s">
        <v>133</v>
      </c>
      <c r="E406" s="172" t="s">
        <v>635</v>
      </c>
      <c r="F406" s="173" t="s">
        <v>636</v>
      </c>
      <c r="G406" s="174" t="s">
        <v>470</v>
      </c>
      <c r="H406" s="175">
        <v>4</v>
      </c>
      <c r="I406" s="176"/>
      <c r="J406" s="177">
        <f>ROUND(I406*H406,2)</f>
        <v>0</v>
      </c>
      <c r="K406" s="173" t="s">
        <v>1</v>
      </c>
      <c r="L406" s="38"/>
      <c r="M406" s="178" t="s">
        <v>1</v>
      </c>
      <c r="N406" s="179" t="s">
        <v>41</v>
      </c>
      <c r="O406" s="76"/>
      <c r="P406" s="180">
        <f>O406*H406</f>
        <v>0</v>
      </c>
      <c r="Q406" s="180">
        <v>0.00019000000000000001</v>
      </c>
      <c r="R406" s="180">
        <f>Q406*H406</f>
        <v>0.00076000000000000004</v>
      </c>
      <c r="S406" s="180">
        <v>0</v>
      </c>
      <c r="T406" s="181">
        <f>S406*H406</f>
        <v>0</v>
      </c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R406" s="182" t="s">
        <v>625</v>
      </c>
      <c r="AT406" s="182" t="s">
        <v>133</v>
      </c>
      <c r="AU406" s="182" t="s">
        <v>84</v>
      </c>
      <c r="AY406" s="18" t="s">
        <v>131</v>
      </c>
      <c r="BE406" s="183">
        <f>IF(N406="základní",J406,0)</f>
        <v>0</v>
      </c>
      <c r="BF406" s="183">
        <f>IF(N406="snížená",J406,0)</f>
        <v>0</v>
      </c>
      <c r="BG406" s="183">
        <f>IF(N406="zákl. přenesená",J406,0)</f>
        <v>0</v>
      </c>
      <c r="BH406" s="183">
        <f>IF(N406="sníž. přenesená",J406,0)</f>
        <v>0</v>
      </c>
      <c r="BI406" s="183">
        <f>IF(N406="nulová",J406,0)</f>
        <v>0</v>
      </c>
      <c r="BJ406" s="18" t="s">
        <v>84</v>
      </c>
      <c r="BK406" s="183">
        <f>ROUND(I406*H406,2)</f>
        <v>0</v>
      </c>
      <c r="BL406" s="18" t="s">
        <v>625</v>
      </c>
      <c r="BM406" s="182" t="s">
        <v>637</v>
      </c>
    </row>
    <row r="407" s="2" customFormat="1">
      <c r="A407" s="37"/>
      <c r="B407" s="38"/>
      <c r="C407" s="37"/>
      <c r="D407" s="185" t="s">
        <v>182</v>
      </c>
      <c r="E407" s="37"/>
      <c r="F407" s="208" t="s">
        <v>632</v>
      </c>
      <c r="G407" s="37"/>
      <c r="H407" s="37"/>
      <c r="I407" s="209"/>
      <c r="J407" s="37"/>
      <c r="K407" s="37"/>
      <c r="L407" s="38"/>
      <c r="M407" s="210"/>
      <c r="N407" s="211"/>
      <c r="O407" s="76"/>
      <c r="P407" s="76"/>
      <c r="Q407" s="76"/>
      <c r="R407" s="76"/>
      <c r="S407" s="76"/>
      <c r="T407" s="77"/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T407" s="18" t="s">
        <v>182</v>
      </c>
      <c r="AU407" s="18" t="s">
        <v>84</v>
      </c>
    </row>
    <row r="408" s="14" customFormat="1">
      <c r="A408" s="14"/>
      <c r="B408" s="192"/>
      <c r="C408" s="14"/>
      <c r="D408" s="185" t="s">
        <v>140</v>
      </c>
      <c r="E408" s="193" t="s">
        <v>1</v>
      </c>
      <c r="F408" s="194" t="s">
        <v>138</v>
      </c>
      <c r="G408" s="14"/>
      <c r="H408" s="195">
        <v>4</v>
      </c>
      <c r="I408" s="196"/>
      <c r="J408" s="14"/>
      <c r="K408" s="14"/>
      <c r="L408" s="192"/>
      <c r="M408" s="222"/>
      <c r="N408" s="223"/>
      <c r="O408" s="223"/>
      <c r="P408" s="223"/>
      <c r="Q408" s="223"/>
      <c r="R408" s="223"/>
      <c r="S408" s="223"/>
      <c r="T408" s="224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193" t="s">
        <v>140</v>
      </c>
      <c r="AU408" s="193" t="s">
        <v>84</v>
      </c>
      <c r="AV408" s="14" t="s">
        <v>86</v>
      </c>
      <c r="AW408" s="14" t="s">
        <v>32</v>
      </c>
      <c r="AX408" s="14" t="s">
        <v>84</v>
      </c>
      <c r="AY408" s="193" t="s">
        <v>131</v>
      </c>
    </row>
    <row r="409" s="2" customFormat="1" ht="6.96" customHeight="1">
      <c r="A409" s="37"/>
      <c r="B409" s="59"/>
      <c r="C409" s="60"/>
      <c r="D409" s="60"/>
      <c r="E409" s="60"/>
      <c r="F409" s="60"/>
      <c r="G409" s="60"/>
      <c r="H409" s="60"/>
      <c r="I409" s="60"/>
      <c r="J409" s="60"/>
      <c r="K409" s="60"/>
      <c r="L409" s="38"/>
      <c r="M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  <c r="AA409" s="37"/>
      <c r="AB409" s="37"/>
      <c r="AC409" s="37"/>
      <c r="AD409" s="37"/>
      <c r="AE409" s="37"/>
    </row>
  </sheetData>
  <autoFilter ref="C133:K408"/>
  <mergeCells count="9">
    <mergeCell ref="E7:H7"/>
    <mergeCell ref="E9:H9"/>
    <mergeCell ref="E18:H18"/>
    <mergeCell ref="E27:H27"/>
    <mergeCell ref="E85:H85"/>
    <mergeCell ref="E87:H87"/>
    <mergeCell ref="E124:H124"/>
    <mergeCell ref="E126:H12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7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89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86</v>
      </c>
    </row>
    <row r="4" s="1" customFormat="1" ht="24.96" customHeight="1">
      <c r="B4" s="21"/>
      <c r="D4" s="22" t="s">
        <v>90</v>
      </c>
      <c r="L4" s="21"/>
      <c r="M4" s="119" t="s">
        <v>10</v>
      </c>
      <c r="AT4" s="18" t="s">
        <v>3</v>
      </c>
    </row>
    <row r="5" s="1" customFormat="1" ht="6.96" customHeight="1">
      <c r="B5" s="21"/>
      <c r="L5" s="21"/>
    </row>
    <row r="6" s="1" customFormat="1" ht="12" customHeight="1">
      <c r="B6" s="21"/>
      <c r="D6" s="31" t="s">
        <v>16</v>
      </c>
      <c r="L6" s="21"/>
    </row>
    <row r="7" s="1" customFormat="1" ht="16.5" customHeight="1">
      <c r="B7" s="21"/>
      <c r="E7" s="120" t="str">
        <f>'Rekapitulace stavby'!K6</f>
        <v>Oprava skladu soli</v>
      </c>
      <c r="F7" s="31"/>
      <c r="G7" s="31"/>
      <c r="H7" s="31"/>
      <c r="L7" s="21"/>
    </row>
    <row r="8" s="2" customFormat="1" ht="12" customHeight="1">
      <c r="A8" s="37"/>
      <c r="B8" s="38"/>
      <c r="C8" s="37"/>
      <c r="D8" s="31" t="s">
        <v>91</v>
      </c>
      <c r="E8" s="37"/>
      <c r="F8" s="37"/>
      <c r="G8" s="37"/>
      <c r="H8" s="37"/>
      <c r="I8" s="37"/>
      <c r="J8" s="37"/>
      <c r="K8" s="37"/>
      <c r="L8" s="5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6.5" customHeight="1">
      <c r="A9" s="37"/>
      <c r="B9" s="38"/>
      <c r="C9" s="37"/>
      <c r="D9" s="37"/>
      <c r="E9" s="66" t="s">
        <v>638</v>
      </c>
      <c r="F9" s="37"/>
      <c r="G9" s="37"/>
      <c r="H9" s="37"/>
      <c r="I9" s="37"/>
      <c r="J9" s="37"/>
      <c r="K9" s="37"/>
      <c r="L9" s="5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>
      <c r="A10" s="37"/>
      <c r="B10" s="38"/>
      <c r="C10" s="37"/>
      <c r="D10" s="37"/>
      <c r="E10" s="37"/>
      <c r="F10" s="37"/>
      <c r="G10" s="37"/>
      <c r="H10" s="37"/>
      <c r="I10" s="37"/>
      <c r="J10" s="37"/>
      <c r="K10" s="37"/>
      <c r="L10" s="5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2" customHeight="1">
      <c r="A11" s="37"/>
      <c r="B11" s="38"/>
      <c r="C11" s="37"/>
      <c r="D11" s="31" t="s">
        <v>18</v>
      </c>
      <c r="E11" s="37"/>
      <c r="F11" s="26" t="s">
        <v>1</v>
      </c>
      <c r="G11" s="37"/>
      <c r="H11" s="37"/>
      <c r="I11" s="31" t="s">
        <v>19</v>
      </c>
      <c r="J11" s="26" t="s">
        <v>1</v>
      </c>
      <c r="K11" s="37"/>
      <c r="L11" s="5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38"/>
      <c r="C12" s="37"/>
      <c r="D12" s="31" t="s">
        <v>20</v>
      </c>
      <c r="E12" s="37"/>
      <c r="F12" s="26" t="s">
        <v>21</v>
      </c>
      <c r="G12" s="37"/>
      <c r="H12" s="37"/>
      <c r="I12" s="31" t="s">
        <v>22</v>
      </c>
      <c r="J12" s="68" t="str">
        <f>'Rekapitulace stavby'!AN8</f>
        <v>14. 9. 2021</v>
      </c>
      <c r="K12" s="37"/>
      <c r="L12" s="5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0.8" customHeight="1">
      <c r="A13" s="37"/>
      <c r="B13" s="38"/>
      <c r="C13" s="37"/>
      <c r="D13" s="37"/>
      <c r="E13" s="37"/>
      <c r="F13" s="37"/>
      <c r="G13" s="37"/>
      <c r="H13" s="37"/>
      <c r="I13" s="37"/>
      <c r="J13" s="37"/>
      <c r="K13" s="37"/>
      <c r="L13" s="5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12" customHeight="1">
      <c r="A14" s="37"/>
      <c r="B14" s="38"/>
      <c r="C14" s="37"/>
      <c r="D14" s="31" t="s">
        <v>24</v>
      </c>
      <c r="E14" s="37"/>
      <c r="F14" s="37"/>
      <c r="G14" s="37"/>
      <c r="H14" s="37"/>
      <c r="I14" s="31" t="s">
        <v>25</v>
      </c>
      <c r="J14" s="26" t="s">
        <v>1</v>
      </c>
      <c r="K14" s="37"/>
      <c r="L14" s="5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8" customHeight="1">
      <c r="A15" s="37"/>
      <c r="B15" s="38"/>
      <c r="C15" s="37"/>
      <c r="D15" s="37"/>
      <c r="E15" s="26" t="s">
        <v>26</v>
      </c>
      <c r="F15" s="37"/>
      <c r="G15" s="37"/>
      <c r="H15" s="37"/>
      <c r="I15" s="31" t="s">
        <v>27</v>
      </c>
      <c r="J15" s="26" t="s">
        <v>1</v>
      </c>
      <c r="K15" s="37"/>
      <c r="L15" s="5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6.96" customHeight="1">
      <c r="A16" s="37"/>
      <c r="B16" s="38"/>
      <c r="C16" s="37"/>
      <c r="D16" s="37"/>
      <c r="E16" s="37"/>
      <c r="F16" s="37"/>
      <c r="G16" s="37"/>
      <c r="H16" s="37"/>
      <c r="I16" s="37"/>
      <c r="J16" s="37"/>
      <c r="K16" s="37"/>
      <c r="L16" s="5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12" customHeight="1">
      <c r="A17" s="37"/>
      <c r="B17" s="38"/>
      <c r="C17" s="37"/>
      <c r="D17" s="31" t="s">
        <v>28</v>
      </c>
      <c r="E17" s="37"/>
      <c r="F17" s="37"/>
      <c r="G17" s="37"/>
      <c r="H17" s="37"/>
      <c r="I17" s="31" t="s">
        <v>25</v>
      </c>
      <c r="J17" s="32" t="str">
        <f>'Rekapitulace stavby'!AN13</f>
        <v>Vyplň údaj</v>
      </c>
      <c r="K17" s="37"/>
      <c r="L17" s="5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8" customHeight="1">
      <c r="A18" s="37"/>
      <c r="B18" s="38"/>
      <c r="C18" s="37"/>
      <c r="D18" s="37"/>
      <c r="E18" s="32" t="str">
        <f>'Rekapitulace stavby'!E14</f>
        <v>Vyplň údaj</v>
      </c>
      <c r="F18" s="26"/>
      <c r="G18" s="26"/>
      <c r="H18" s="26"/>
      <c r="I18" s="31" t="s">
        <v>27</v>
      </c>
      <c r="J18" s="32" t="str">
        <f>'Rekapitulace stavby'!AN14</f>
        <v>Vyplň údaj</v>
      </c>
      <c r="K18" s="37"/>
      <c r="L18" s="5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6.96" customHeight="1">
      <c r="A19" s="37"/>
      <c r="B19" s="38"/>
      <c r="C19" s="37"/>
      <c r="D19" s="37"/>
      <c r="E19" s="37"/>
      <c r="F19" s="37"/>
      <c r="G19" s="37"/>
      <c r="H19" s="37"/>
      <c r="I19" s="37"/>
      <c r="J19" s="37"/>
      <c r="K19" s="37"/>
      <c r="L19" s="5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12" customHeight="1">
      <c r="A20" s="37"/>
      <c r="B20" s="38"/>
      <c r="C20" s="37"/>
      <c r="D20" s="31" t="s">
        <v>30</v>
      </c>
      <c r="E20" s="37"/>
      <c r="F20" s="37"/>
      <c r="G20" s="37"/>
      <c r="H20" s="37"/>
      <c r="I20" s="31" t="s">
        <v>25</v>
      </c>
      <c r="J20" s="26" t="s">
        <v>1</v>
      </c>
      <c r="K20" s="37"/>
      <c r="L20" s="5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8" customHeight="1">
      <c r="A21" s="37"/>
      <c r="B21" s="38"/>
      <c r="C21" s="37"/>
      <c r="D21" s="37"/>
      <c r="E21" s="26" t="s">
        <v>31</v>
      </c>
      <c r="F21" s="37"/>
      <c r="G21" s="37"/>
      <c r="H21" s="37"/>
      <c r="I21" s="31" t="s">
        <v>27</v>
      </c>
      <c r="J21" s="26" t="s">
        <v>1</v>
      </c>
      <c r="K21" s="37"/>
      <c r="L21" s="5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6.96" customHeight="1">
      <c r="A22" s="37"/>
      <c r="B22" s="38"/>
      <c r="C22" s="37"/>
      <c r="D22" s="37"/>
      <c r="E22" s="37"/>
      <c r="F22" s="37"/>
      <c r="G22" s="37"/>
      <c r="H22" s="37"/>
      <c r="I22" s="37"/>
      <c r="J22" s="37"/>
      <c r="K22" s="37"/>
      <c r="L22" s="5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12" customHeight="1">
      <c r="A23" s="37"/>
      <c r="B23" s="38"/>
      <c r="C23" s="37"/>
      <c r="D23" s="31" t="s">
        <v>33</v>
      </c>
      <c r="E23" s="37"/>
      <c r="F23" s="37"/>
      <c r="G23" s="37"/>
      <c r="H23" s="37"/>
      <c r="I23" s="31" t="s">
        <v>25</v>
      </c>
      <c r="J23" s="26" t="str">
        <f>IF('Rekapitulace stavby'!AN19="","",'Rekapitulace stavby'!AN19)</f>
        <v/>
      </c>
      <c r="K23" s="37"/>
      <c r="L23" s="5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8" customHeight="1">
      <c r="A24" s="37"/>
      <c r="B24" s="38"/>
      <c r="C24" s="37"/>
      <c r="D24" s="37"/>
      <c r="E24" s="26" t="str">
        <f>IF('Rekapitulace stavby'!E20="","",'Rekapitulace stavby'!E20)</f>
        <v xml:space="preserve"> </v>
      </c>
      <c r="F24" s="37"/>
      <c r="G24" s="37"/>
      <c r="H24" s="37"/>
      <c r="I24" s="31" t="s">
        <v>27</v>
      </c>
      <c r="J24" s="26" t="str">
        <f>IF('Rekapitulace stavby'!AN20="","",'Rekapitulace stavby'!AN20)</f>
        <v/>
      </c>
      <c r="K24" s="37"/>
      <c r="L24" s="5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2" customFormat="1" ht="6.96" customHeight="1">
      <c r="A25" s="37"/>
      <c r="B25" s="38"/>
      <c r="C25" s="37"/>
      <c r="D25" s="37"/>
      <c r="E25" s="37"/>
      <c r="F25" s="37"/>
      <c r="G25" s="37"/>
      <c r="H25" s="37"/>
      <c r="I25" s="37"/>
      <c r="J25" s="37"/>
      <c r="K25" s="37"/>
      <c r="L25" s="54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="2" customFormat="1" ht="12" customHeight="1">
      <c r="A26" s="37"/>
      <c r="B26" s="38"/>
      <c r="C26" s="37"/>
      <c r="D26" s="31" t="s">
        <v>35</v>
      </c>
      <c r="E26" s="37"/>
      <c r="F26" s="37"/>
      <c r="G26" s="37"/>
      <c r="H26" s="37"/>
      <c r="I26" s="37"/>
      <c r="J26" s="37"/>
      <c r="K26" s="37"/>
      <c r="L26" s="5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8" customFormat="1" ht="23.25" customHeight="1">
      <c r="A27" s="121"/>
      <c r="B27" s="122"/>
      <c r="C27" s="121"/>
      <c r="D27" s="121"/>
      <c r="E27" s="35" t="s">
        <v>639</v>
      </c>
      <c r="F27" s="35"/>
      <c r="G27" s="35"/>
      <c r="H27" s="35"/>
      <c r="I27" s="121"/>
      <c r="J27" s="121"/>
      <c r="K27" s="121"/>
      <c r="L27" s="123"/>
      <c r="S27" s="121"/>
      <c r="T27" s="121"/>
      <c r="U27" s="121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</row>
    <row r="28" s="2" customFormat="1" ht="6.96" customHeight="1">
      <c r="A28" s="37"/>
      <c r="B28" s="38"/>
      <c r="C28" s="37"/>
      <c r="D28" s="37"/>
      <c r="E28" s="37"/>
      <c r="F28" s="37"/>
      <c r="G28" s="37"/>
      <c r="H28" s="37"/>
      <c r="I28" s="37"/>
      <c r="J28" s="37"/>
      <c r="K28" s="37"/>
      <c r="L28" s="5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38"/>
      <c r="C29" s="37"/>
      <c r="D29" s="89"/>
      <c r="E29" s="89"/>
      <c r="F29" s="89"/>
      <c r="G29" s="89"/>
      <c r="H29" s="89"/>
      <c r="I29" s="89"/>
      <c r="J29" s="89"/>
      <c r="K29" s="89"/>
      <c r="L29" s="5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25.44" customHeight="1">
      <c r="A30" s="37"/>
      <c r="B30" s="38"/>
      <c r="C30" s="37"/>
      <c r="D30" s="124" t="s">
        <v>36</v>
      </c>
      <c r="E30" s="37"/>
      <c r="F30" s="37"/>
      <c r="G30" s="37"/>
      <c r="H30" s="37"/>
      <c r="I30" s="37"/>
      <c r="J30" s="95">
        <f>ROUND(J117, 2)</f>
        <v>0</v>
      </c>
      <c r="K30" s="37"/>
      <c r="L30" s="5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6.96" customHeight="1">
      <c r="A31" s="37"/>
      <c r="B31" s="38"/>
      <c r="C31" s="37"/>
      <c r="D31" s="89"/>
      <c r="E31" s="89"/>
      <c r="F31" s="89"/>
      <c r="G31" s="89"/>
      <c r="H31" s="89"/>
      <c r="I31" s="89"/>
      <c r="J31" s="89"/>
      <c r="K31" s="89"/>
      <c r="L31" s="5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38"/>
      <c r="C32" s="37"/>
      <c r="D32" s="37"/>
      <c r="E32" s="37"/>
      <c r="F32" s="42" t="s">
        <v>38</v>
      </c>
      <c r="G32" s="37"/>
      <c r="H32" s="37"/>
      <c r="I32" s="42" t="s">
        <v>37</v>
      </c>
      <c r="J32" s="42" t="s">
        <v>39</v>
      </c>
      <c r="K32" s="37"/>
      <c r="L32" s="5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="2" customFormat="1" ht="14.4" customHeight="1">
      <c r="A33" s="37"/>
      <c r="B33" s="38"/>
      <c r="C33" s="37"/>
      <c r="D33" s="125" t="s">
        <v>40</v>
      </c>
      <c r="E33" s="31" t="s">
        <v>41</v>
      </c>
      <c r="F33" s="126">
        <f>ROUND((SUM(BE117:BE132)),  2)</f>
        <v>0</v>
      </c>
      <c r="G33" s="37"/>
      <c r="H33" s="37"/>
      <c r="I33" s="127">
        <v>0.20999999999999999</v>
      </c>
      <c r="J33" s="126">
        <f>ROUND(((SUM(BE117:BE132))*I33),  2)</f>
        <v>0</v>
      </c>
      <c r="K33" s="37"/>
      <c r="L33" s="5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="2" customFormat="1" ht="14.4" customHeight="1">
      <c r="A34" s="37"/>
      <c r="B34" s="38"/>
      <c r="C34" s="37"/>
      <c r="D34" s="37"/>
      <c r="E34" s="31" t="s">
        <v>42</v>
      </c>
      <c r="F34" s="126">
        <f>ROUND((SUM(BF117:BF132)),  2)</f>
        <v>0</v>
      </c>
      <c r="G34" s="37"/>
      <c r="H34" s="37"/>
      <c r="I34" s="127">
        <v>0.14999999999999999</v>
      </c>
      <c r="J34" s="126">
        <f>ROUND(((SUM(BF117:BF132))*I34),  2)</f>
        <v>0</v>
      </c>
      <c r="K34" s="37"/>
      <c r="L34" s="5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38"/>
      <c r="C35" s="37"/>
      <c r="D35" s="37"/>
      <c r="E35" s="31" t="s">
        <v>43</v>
      </c>
      <c r="F35" s="126">
        <f>ROUND((SUM(BG117:BG132)),  2)</f>
        <v>0</v>
      </c>
      <c r="G35" s="37"/>
      <c r="H35" s="37"/>
      <c r="I35" s="127">
        <v>0.20999999999999999</v>
      </c>
      <c r="J35" s="126">
        <f>0</f>
        <v>0</v>
      </c>
      <c r="K35" s="37"/>
      <c r="L35" s="5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hidden="1" s="2" customFormat="1" ht="14.4" customHeight="1">
      <c r="A36" s="37"/>
      <c r="B36" s="38"/>
      <c r="C36" s="37"/>
      <c r="D36" s="37"/>
      <c r="E36" s="31" t="s">
        <v>44</v>
      </c>
      <c r="F36" s="126">
        <f>ROUND((SUM(BH117:BH132)),  2)</f>
        <v>0</v>
      </c>
      <c r="G36" s="37"/>
      <c r="H36" s="37"/>
      <c r="I36" s="127">
        <v>0.14999999999999999</v>
      </c>
      <c r="J36" s="126">
        <f>0</f>
        <v>0</v>
      </c>
      <c r="K36" s="37"/>
      <c r="L36" s="5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hidden="1" s="2" customFormat="1" ht="14.4" customHeight="1">
      <c r="A37" s="37"/>
      <c r="B37" s="38"/>
      <c r="C37" s="37"/>
      <c r="D37" s="37"/>
      <c r="E37" s="31" t="s">
        <v>45</v>
      </c>
      <c r="F37" s="126">
        <f>ROUND((SUM(BI117:BI132)),  2)</f>
        <v>0</v>
      </c>
      <c r="G37" s="37"/>
      <c r="H37" s="37"/>
      <c r="I37" s="127">
        <v>0</v>
      </c>
      <c r="J37" s="126">
        <f>0</f>
        <v>0</v>
      </c>
      <c r="K37" s="37"/>
      <c r="L37" s="5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6.96" customHeight="1">
      <c r="A38" s="37"/>
      <c r="B38" s="38"/>
      <c r="C38" s="37"/>
      <c r="D38" s="37"/>
      <c r="E38" s="37"/>
      <c r="F38" s="37"/>
      <c r="G38" s="37"/>
      <c r="H38" s="37"/>
      <c r="I38" s="37"/>
      <c r="J38" s="37"/>
      <c r="K38" s="37"/>
      <c r="L38" s="5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2" customFormat="1" ht="25.44" customHeight="1">
      <c r="A39" s="37"/>
      <c r="B39" s="38"/>
      <c r="C39" s="128"/>
      <c r="D39" s="129" t="s">
        <v>46</v>
      </c>
      <c r="E39" s="80"/>
      <c r="F39" s="80"/>
      <c r="G39" s="130" t="s">
        <v>47</v>
      </c>
      <c r="H39" s="131" t="s">
        <v>48</v>
      </c>
      <c r="I39" s="80"/>
      <c r="J39" s="132">
        <f>SUM(J30:J37)</f>
        <v>0</v>
      </c>
      <c r="K39" s="133"/>
      <c r="L39" s="54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</row>
    <row r="40" s="2" customFormat="1" ht="14.4" customHeight="1">
      <c r="A40" s="37"/>
      <c r="B40" s="38"/>
      <c r="C40" s="37"/>
      <c r="D40" s="37"/>
      <c r="E40" s="37"/>
      <c r="F40" s="37"/>
      <c r="G40" s="37"/>
      <c r="H40" s="37"/>
      <c r="I40" s="37"/>
      <c r="J40" s="37"/>
      <c r="K40" s="37"/>
      <c r="L40" s="54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54"/>
      <c r="D50" s="55" t="s">
        <v>49</v>
      </c>
      <c r="E50" s="56"/>
      <c r="F50" s="56"/>
      <c r="G50" s="55" t="s">
        <v>50</v>
      </c>
      <c r="H50" s="56"/>
      <c r="I50" s="56"/>
      <c r="J50" s="56"/>
      <c r="K50" s="56"/>
      <c r="L50" s="5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7"/>
      <c r="B61" s="38"/>
      <c r="C61" s="37"/>
      <c r="D61" s="57" t="s">
        <v>51</v>
      </c>
      <c r="E61" s="40"/>
      <c r="F61" s="134" t="s">
        <v>52</v>
      </c>
      <c r="G61" s="57" t="s">
        <v>51</v>
      </c>
      <c r="H61" s="40"/>
      <c r="I61" s="40"/>
      <c r="J61" s="135" t="s">
        <v>52</v>
      </c>
      <c r="K61" s="40"/>
      <c r="L61" s="54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7"/>
      <c r="B65" s="38"/>
      <c r="C65" s="37"/>
      <c r="D65" s="55" t="s">
        <v>53</v>
      </c>
      <c r="E65" s="58"/>
      <c r="F65" s="58"/>
      <c r="G65" s="55" t="s">
        <v>54</v>
      </c>
      <c r="H65" s="58"/>
      <c r="I65" s="58"/>
      <c r="J65" s="58"/>
      <c r="K65" s="58"/>
      <c r="L65" s="54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7"/>
      <c r="B76" s="38"/>
      <c r="C76" s="37"/>
      <c r="D76" s="57" t="s">
        <v>51</v>
      </c>
      <c r="E76" s="40"/>
      <c r="F76" s="134" t="s">
        <v>52</v>
      </c>
      <c r="G76" s="57" t="s">
        <v>51</v>
      </c>
      <c r="H76" s="40"/>
      <c r="I76" s="40"/>
      <c r="J76" s="135" t="s">
        <v>52</v>
      </c>
      <c r="K76" s="40"/>
      <c r="L76" s="5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59"/>
      <c r="C77" s="60"/>
      <c r="D77" s="60"/>
      <c r="E77" s="60"/>
      <c r="F77" s="60"/>
      <c r="G77" s="60"/>
      <c r="H77" s="60"/>
      <c r="I77" s="60"/>
      <c r="J77" s="60"/>
      <c r="K77" s="60"/>
      <c r="L77" s="5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61"/>
      <c r="C81" s="62"/>
      <c r="D81" s="62"/>
      <c r="E81" s="62"/>
      <c r="F81" s="62"/>
      <c r="G81" s="62"/>
      <c r="H81" s="62"/>
      <c r="I81" s="62"/>
      <c r="J81" s="62"/>
      <c r="K81" s="62"/>
      <c r="L81" s="5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93</v>
      </c>
      <c r="D82" s="37"/>
      <c r="E82" s="37"/>
      <c r="F82" s="37"/>
      <c r="G82" s="37"/>
      <c r="H82" s="37"/>
      <c r="I82" s="37"/>
      <c r="J82" s="37"/>
      <c r="K82" s="37"/>
      <c r="L82" s="54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7"/>
      <c r="D83" s="37"/>
      <c r="E83" s="37"/>
      <c r="F83" s="37"/>
      <c r="G83" s="37"/>
      <c r="H83" s="37"/>
      <c r="I83" s="37"/>
      <c r="J83" s="37"/>
      <c r="K83" s="37"/>
      <c r="L83" s="54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7"/>
      <c r="E84" s="37"/>
      <c r="F84" s="37"/>
      <c r="G84" s="37"/>
      <c r="H84" s="37"/>
      <c r="I84" s="37"/>
      <c r="J84" s="37"/>
      <c r="K84" s="37"/>
      <c r="L84" s="54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7"/>
      <c r="D85" s="37"/>
      <c r="E85" s="120" t="str">
        <f>E7</f>
        <v>Oprava skladu soli</v>
      </c>
      <c r="F85" s="31"/>
      <c r="G85" s="31"/>
      <c r="H85" s="31"/>
      <c r="I85" s="37"/>
      <c r="J85" s="37"/>
      <c r="K85" s="37"/>
      <c r="L85" s="54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12" customHeight="1">
      <c r="A86" s="37"/>
      <c r="B86" s="38"/>
      <c r="C86" s="31" t="s">
        <v>91</v>
      </c>
      <c r="D86" s="37"/>
      <c r="E86" s="37"/>
      <c r="F86" s="37"/>
      <c r="G86" s="37"/>
      <c r="H86" s="37"/>
      <c r="I86" s="37"/>
      <c r="J86" s="37"/>
      <c r="K86" s="37"/>
      <c r="L86" s="54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6.5" customHeight="1">
      <c r="A87" s="37"/>
      <c r="B87" s="38"/>
      <c r="C87" s="37"/>
      <c r="D87" s="37"/>
      <c r="E87" s="66" t="str">
        <f>E9</f>
        <v>VRN - Vedlejší rozpočtové náklady</v>
      </c>
      <c r="F87" s="37"/>
      <c r="G87" s="37"/>
      <c r="H87" s="37"/>
      <c r="I87" s="37"/>
      <c r="J87" s="37"/>
      <c r="K87" s="37"/>
      <c r="L87" s="54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7"/>
      <c r="D88" s="37"/>
      <c r="E88" s="37"/>
      <c r="F88" s="37"/>
      <c r="G88" s="37"/>
      <c r="H88" s="37"/>
      <c r="I88" s="37"/>
      <c r="J88" s="37"/>
      <c r="K88" s="37"/>
      <c r="L88" s="54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12" customHeight="1">
      <c r="A89" s="37"/>
      <c r="B89" s="38"/>
      <c r="C89" s="31" t="s">
        <v>20</v>
      </c>
      <c r="D89" s="37"/>
      <c r="E89" s="37"/>
      <c r="F89" s="26" t="str">
        <f>F12</f>
        <v>areál TSHK</v>
      </c>
      <c r="G89" s="37"/>
      <c r="H89" s="37"/>
      <c r="I89" s="31" t="s">
        <v>22</v>
      </c>
      <c r="J89" s="68" t="str">
        <f>IF(J12="","",J12)</f>
        <v>14. 9. 2021</v>
      </c>
      <c r="K89" s="37"/>
      <c r="L89" s="54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6.96" customHeight="1">
      <c r="A90" s="37"/>
      <c r="B90" s="38"/>
      <c r="C90" s="37"/>
      <c r="D90" s="37"/>
      <c r="E90" s="37"/>
      <c r="F90" s="37"/>
      <c r="G90" s="37"/>
      <c r="H90" s="37"/>
      <c r="I90" s="37"/>
      <c r="J90" s="37"/>
      <c r="K90" s="37"/>
      <c r="L90" s="54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25.65" customHeight="1">
      <c r="A91" s="37"/>
      <c r="B91" s="38"/>
      <c r="C91" s="31" t="s">
        <v>24</v>
      </c>
      <c r="D91" s="37"/>
      <c r="E91" s="37"/>
      <c r="F91" s="26" t="str">
        <f>E15</f>
        <v>SM Hradec Králové, ČSA 408/5, Hradec Králové</v>
      </c>
      <c r="G91" s="37"/>
      <c r="H91" s="37"/>
      <c r="I91" s="31" t="s">
        <v>30</v>
      </c>
      <c r="J91" s="35" t="str">
        <f>E21</f>
        <v xml:space="preserve">HONNEM spol. s r.o., Opočno 31, Louny </v>
      </c>
      <c r="K91" s="37"/>
      <c r="L91" s="54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15.15" customHeight="1">
      <c r="A92" s="37"/>
      <c r="B92" s="38"/>
      <c r="C92" s="31" t="s">
        <v>28</v>
      </c>
      <c r="D92" s="37"/>
      <c r="E92" s="37"/>
      <c r="F92" s="26" t="str">
        <f>IF(E18="","",E18)</f>
        <v>Vyplň údaj</v>
      </c>
      <c r="G92" s="37"/>
      <c r="H92" s="37"/>
      <c r="I92" s="31" t="s">
        <v>33</v>
      </c>
      <c r="J92" s="35" t="str">
        <f>E24</f>
        <v xml:space="preserve"> </v>
      </c>
      <c r="K92" s="37"/>
      <c r="L92" s="54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7"/>
      <c r="D93" s="37"/>
      <c r="E93" s="37"/>
      <c r="F93" s="37"/>
      <c r="G93" s="37"/>
      <c r="H93" s="37"/>
      <c r="I93" s="37"/>
      <c r="J93" s="37"/>
      <c r="K93" s="37"/>
      <c r="L93" s="54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9.28" customHeight="1">
      <c r="A94" s="37"/>
      <c r="B94" s="38"/>
      <c r="C94" s="136" t="s">
        <v>94</v>
      </c>
      <c r="D94" s="128"/>
      <c r="E94" s="128"/>
      <c r="F94" s="128"/>
      <c r="G94" s="128"/>
      <c r="H94" s="128"/>
      <c r="I94" s="128"/>
      <c r="J94" s="137" t="s">
        <v>95</v>
      </c>
      <c r="K94" s="128"/>
      <c r="L94" s="54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</row>
    <row r="95" s="2" customFormat="1" ht="10.32" customHeight="1">
      <c r="A95" s="37"/>
      <c r="B95" s="38"/>
      <c r="C95" s="37"/>
      <c r="D95" s="37"/>
      <c r="E95" s="37"/>
      <c r="F95" s="37"/>
      <c r="G95" s="37"/>
      <c r="H95" s="37"/>
      <c r="I95" s="37"/>
      <c r="J95" s="37"/>
      <c r="K95" s="37"/>
      <c r="L95" s="54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</row>
    <row r="96" s="2" customFormat="1" ht="22.8" customHeight="1">
      <c r="A96" s="37"/>
      <c r="B96" s="38"/>
      <c r="C96" s="138" t="s">
        <v>96</v>
      </c>
      <c r="D96" s="37"/>
      <c r="E96" s="37"/>
      <c r="F96" s="37"/>
      <c r="G96" s="37"/>
      <c r="H96" s="37"/>
      <c r="I96" s="37"/>
      <c r="J96" s="95">
        <f>J117</f>
        <v>0</v>
      </c>
      <c r="K96" s="37"/>
      <c r="L96" s="54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U96" s="18" t="s">
        <v>97</v>
      </c>
    </row>
    <row r="97" s="9" customFormat="1" ht="24.96" customHeight="1">
      <c r="A97" s="9"/>
      <c r="B97" s="139"/>
      <c r="C97" s="9"/>
      <c r="D97" s="140" t="s">
        <v>638</v>
      </c>
      <c r="E97" s="141"/>
      <c r="F97" s="141"/>
      <c r="G97" s="141"/>
      <c r="H97" s="141"/>
      <c r="I97" s="141"/>
      <c r="J97" s="142">
        <f>J118</f>
        <v>0</v>
      </c>
      <c r="K97" s="9"/>
      <c r="L97" s="13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7"/>
      <c r="B98" s="38"/>
      <c r="C98" s="37"/>
      <c r="D98" s="37"/>
      <c r="E98" s="37"/>
      <c r="F98" s="37"/>
      <c r="G98" s="37"/>
      <c r="H98" s="37"/>
      <c r="I98" s="37"/>
      <c r="J98" s="37"/>
      <c r="K98" s="37"/>
      <c r="L98" s="54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</row>
    <row r="99" s="2" customFormat="1" ht="6.96" customHeight="1">
      <c r="A99" s="37"/>
      <c r="B99" s="59"/>
      <c r="C99" s="60"/>
      <c r="D99" s="60"/>
      <c r="E99" s="60"/>
      <c r="F99" s="60"/>
      <c r="G99" s="60"/>
      <c r="H99" s="60"/>
      <c r="I99" s="60"/>
      <c r="J99" s="60"/>
      <c r="K99" s="60"/>
      <c r="L99" s="54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</row>
    <row r="103" s="2" customFormat="1" ht="6.96" customHeight="1">
      <c r="A103" s="37"/>
      <c r="B103" s="61"/>
      <c r="C103" s="62"/>
      <c r="D103" s="62"/>
      <c r="E103" s="62"/>
      <c r="F103" s="62"/>
      <c r="G103" s="62"/>
      <c r="H103" s="62"/>
      <c r="I103" s="62"/>
      <c r="J103" s="62"/>
      <c r="K103" s="62"/>
      <c r="L103" s="54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</row>
    <row r="104" s="2" customFormat="1" ht="24.96" customHeight="1">
      <c r="A104" s="37"/>
      <c r="B104" s="38"/>
      <c r="C104" s="22" t="s">
        <v>116</v>
      </c>
      <c r="D104" s="37"/>
      <c r="E104" s="37"/>
      <c r="F104" s="37"/>
      <c r="G104" s="37"/>
      <c r="H104" s="37"/>
      <c r="I104" s="37"/>
      <c r="J104" s="37"/>
      <c r="K104" s="37"/>
      <c r="L104" s="54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</row>
    <row r="105" s="2" customFormat="1" ht="6.96" customHeight="1">
      <c r="A105" s="37"/>
      <c r="B105" s="38"/>
      <c r="C105" s="37"/>
      <c r="D105" s="37"/>
      <c r="E105" s="37"/>
      <c r="F105" s="37"/>
      <c r="G105" s="37"/>
      <c r="H105" s="37"/>
      <c r="I105" s="37"/>
      <c r="J105" s="37"/>
      <c r="K105" s="37"/>
      <c r="L105" s="54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</row>
    <row r="106" s="2" customFormat="1" ht="12" customHeight="1">
      <c r="A106" s="37"/>
      <c r="B106" s="38"/>
      <c r="C106" s="31" t="s">
        <v>16</v>
      </c>
      <c r="D106" s="37"/>
      <c r="E106" s="37"/>
      <c r="F106" s="37"/>
      <c r="G106" s="37"/>
      <c r="H106" s="37"/>
      <c r="I106" s="37"/>
      <c r="J106" s="37"/>
      <c r="K106" s="37"/>
      <c r="L106" s="54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</row>
    <row r="107" s="2" customFormat="1" ht="16.5" customHeight="1">
      <c r="A107" s="37"/>
      <c r="B107" s="38"/>
      <c r="C107" s="37"/>
      <c r="D107" s="37"/>
      <c r="E107" s="120" t="str">
        <f>E7</f>
        <v>Oprava skladu soli</v>
      </c>
      <c r="F107" s="31"/>
      <c r="G107" s="31"/>
      <c r="H107" s="31"/>
      <c r="I107" s="37"/>
      <c r="J107" s="37"/>
      <c r="K107" s="37"/>
      <c r="L107" s="54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</row>
    <row r="108" s="2" customFormat="1" ht="12" customHeight="1">
      <c r="A108" s="37"/>
      <c r="B108" s="38"/>
      <c r="C108" s="31" t="s">
        <v>91</v>
      </c>
      <c r="D108" s="37"/>
      <c r="E108" s="37"/>
      <c r="F108" s="37"/>
      <c r="G108" s="37"/>
      <c r="H108" s="37"/>
      <c r="I108" s="37"/>
      <c r="J108" s="37"/>
      <c r="K108" s="37"/>
      <c r="L108" s="54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</row>
    <row r="109" s="2" customFormat="1" ht="16.5" customHeight="1">
      <c r="A109" s="37"/>
      <c r="B109" s="38"/>
      <c r="C109" s="37"/>
      <c r="D109" s="37"/>
      <c r="E109" s="66" t="str">
        <f>E9</f>
        <v>VRN - Vedlejší rozpočtové náklady</v>
      </c>
      <c r="F109" s="37"/>
      <c r="G109" s="37"/>
      <c r="H109" s="37"/>
      <c r="I109" s="37"/>
      <c r="J109" s="37"/>
      <c r="K109" s="37"/>
      <c r="L109" s="54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</row>
    <row r="110" s="2" customFormat="1" ht="6.96" customHeight="1">
      <c r="A110" s="37"/>
      <c r="B110" s="38"/>
      <c r="C110" s="37"/>
      <c r="D110" s="37"/>
      <c r="E110" s="37"/>
      <c r="F110" s="37"/>
      <c r="G110" s="37"/>
      <c r="H110" s="37"/>
      <c r="I110" s="37"/>
      <c r="J110" s="37"/>
      <c r="K110" s="37"/>
      <c r="L110" s="54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</row>
    <row r="111" s="2" customFormat="1" ht="12" customHeight="1">
      <c r="A111" s="37"/>
      <c r="B111" s="38"/>
      <c r="C111" s="31" t="s">
        <v>20</v>
      </c>
      <c r="D111" s="37"/>
      <c r="E111" s="37"/>
      <c r="F111" s="26" t="str">
        <f>F12</f>
        <v>areál TSHK</v>
      </c>
      <c r="G111" s="37"/>
      <c r="H111" s="37"/>
      <c r="I111" s="31" t="s">
        <v>22</v>
      </c>
      <c r="J111" s="68" t="str">
        <f>IF(J12="","",J12)</f>
        <v>14. 9. 2021</v>
      </c>
      <c r="K111" s="37"/>
      <c r="L111" s="54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</row>
    <row r="112" s="2" customFormat="1" ht="6.96" customHeight="1">
      <c r="A112" s="37"/>
      <c r="B112" s="38"/>
      <c r="C112" s="37"/>
      <c r="D112" s="37"/>
      <c r="E112" s="37"/>
      <c r="F112" s="37"/>
      <c r="G112" s="37"/>
      <c r="H112" s="37"/>
      <c r="I112" s="37"/>
      <c r="J112" s="37"/>
      <c r="K112" s="37"/>
      <c r="L112" s="54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</row>
    <row r="113" s="2" customFormat="1" ht="25.65" customHeight="1">
      <c r="A113" s="37"/>
      <c r="B113" s="38"/>
      <c r="C113" s="31" t="s">
        <v>24</v>
      </c>
      <c r="D113" s="37"/>
      <c r="E113" s="37"/>
      <c r="F113" s="26" t="str">
        <f>E15</f>
        <v>SM Hradec Králové, ČSA 408/5, Hradec Králové</v>
      </c>
      <c r="G113" s="37"/>
      <c r="H113" s="37"/>
      <c r="I113" s="31" t="s">
        <v>30</v>
      </c>
      <c r="J113" s="35" t="str">
        <f>E21</f>
        <v xml:space="preserve">HONNEM spol. s r.o., Opočno 31, Louny </v>
      </c>
      <c r="K113" s="37"/>
      <c r="L113" s="54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15.15" customHeight="1">
      <c r="A114" s="37"/>
      <c r="B114" s="38"/>
      <c r="C114" s="31" t="s">
        <v>28</v>
      </c>
      <c r="D114" s="37"/>
      <c r="E114" s="37"/>
      <c r="F114" s="26" t="str">
        <f>IF(E18="","",E18)</f>
        <v>Vyplň údaj</v>
      </c>
      <c r="G114" s="37"/>
      <c r="H114" s="37"/>
      <c r="I114" s="31" t="s">
        <v>33</v>
      </c>
      <c r="J114" s="35" t="str">
        <f>E24</f>
        <v xml:space="preserve"> </v>
      </c>
      <c r="K114" s="37"/>
      <c r="L114" s="54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5" s="2" customFormat="1" ht="10.32" customHeight="1">
      <c r="A115" s="37"/>
      <c r="B115" s="38"/>
      <c r="C115" s="37"/>
      <c r="D115" s="37"/>
      <c r="E115" s="37"/>
      <c r="F115" s="37"/>
      <c r="G115" s="37"/>
      <c r="H115" s="37"/>
      <c r="I115" s="37"/>
      <c r="J115" s="37"/>
      <c r="K115" s="37"/>
      <c r="L115" s="54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</row>
    <row r="116" s="11" customFormat="1" ht="29.28" customHeight="1">
      <c r="A116" s="147"/>
      <c r="B116" s="148"/>
      <c r="C116" s="149" t="s">
        <v>117</v>
      </c>
      <c r="D116" s="150" t="s">
        <v>61</v>
      </c>
      <c r="E116" s="150" t="s">
        <v>57</v>
      </c>
      <c r="F116" s="150" t="s">
        <v>58</v>
      </c>
      <c r="G116" s="150" t="s">
        <v>118</v>
      </c>
      <c r="H116" s="150" t="s">
        <v>119</v>
      </c>
      <c r="I116" s="150" t="s">
        <v>120</v>
      </c>
      <c r="J116" s="150" t="s">
        <v>95</v>
      </c>
      <c r="K116" s="151" t="s">
        <v>121</v>
      </c>
      <c r="L116" s="152"/>
      <c r="M116" s="85" t="s">
        <v>1</v>
      </c>
      <c r="N116" s="86" t="s">
        <v>40</v>
      </c>
      <c r="O116" s="86" t="s">
        <v>122</v>
      </c>
      <c r="P116" s="86" t="s">
        <v>123</v>
      </c>
      <c r="Q116" s="86" t="s">
        <v>124</v>
      </c>
      <c r="R116" s="86" t="s">
        <v>125</v>
      </c>
      <c r="S116" s="86" t="s">
        <v>126</v>
      </c>
      <c r="T116" s="87" t="s">
        <v>127</v>
      </c>
      <c r="U116" s="147"/>
      <c r="V116" s="147"/>
      <c r="W116" s="147"/>
      <c r="X116" s="147"/>
      <c r="Y116" s="147"/>
      <c r="Z116" s="147"/>
      <c r="AA116" s="147"/>
      <c r="AB116" s="147"/>
      <c r="AC116" s="147"/>
      <c r="AD116" s="147"/>
      <c r="AE116" s="147"/>
    </row>
    <row r="117" s="2" customFormat="1" ht="22.8" customHeight="1">
      <c r="A117" s="37"/>
      <c r="B117" s="38"/>
      <c r="C117" s="92" t="s">
        <v>128</v>
      </c>
      <c r="D117" s="37"/>
      <c r="E117" s="37"/>
      <c r="F117" s="37"/>
      <c r="G117" s="37"/>
      <c r="H117" s="37"/>
      <c r="I117" s="37"/>
      <c r="J117" s="153">
        <f>BK117</f>
        <v>0</v>
      </c>
      <c r="K117" s="37"/>
      <c r="L117" s="38"/>
      <c r="M117" s="88"/>
      <c r="N117" s="72"/>
      <c r="O117" s="89"/>
      <c r="P117" s="154">
        <f>P118</f>
        <v>0</v>
      </c>
      <c r="Q117" s="89"/>
      <c r="R117" s="154">
        <f>R118</f>
        <v>0</v>
      </c>
      <c r="S117" s="89"/>
      <c r="T117" s="155">
        <f>T118</f>
        <v>0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T117" s="18" t="s">
        <v>75</v>
      </c>
      <c r="AU117" s="18" t="s">
        <v>97</v>
      </c>
      <c r="BK117" s="156">
        <f>BK118</f>
        <v>0</v>
      </c>
    </row>
    <row r="118" s="12" customFormat="1" ht="25.92" customHeight="1">
      <c r="A118" s="12"/>
      <c r="B118" s="157"/>
      <c r="C118" s="12"/>
      <c r="D118" s="158" t="s">
        <v>75</v>
      </c>
      <c r="E118" s="159" t="s">
        <v>87</v>
      </c>
      <c r="F118" s="159" t="s">
        <v>88</v>
      </c>
      <c r="G118" s="12"/>
      <c r="H118" s="12"/>
      <c r="I118" s="160"/>
      <c r="J118" s="161">
        <f>BK118</f>
        <v>0</v>
      </c>
      <c r="K118" s="12"/>
      <c r="L118" s="157"/>
      <c r="M118" s="162"/>
      <c r="N118" s="163"/>
      <c r="O118" s="163"/>
      <c r="P118" s="164">
        <f>SUM(P119:P132)</f>
        <v>0</v>
      </c>
      <c r="Q118" s="163"/>
      <c r="R118" s="164">
        <f>SUM(R119:R132)</f>
        <v>0</v>
      </c>
      <c r="S118" s="163"/>
      <c r="T118" s="165">
        <f>SUM(T119:T132)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158" t="s">
        <v>161</v>
      </c>
      <c r="AT118" s="166" t="s">
        <v>75</v>
      </c>
      <c r="AU118" s="166" t="s">
        <v>76</v>
      </c>
      <c r="AY118" s="158" t="s">
        <v>131</v>
      </c>
      <c r="BK118" s="167">
        <f>SUM(BK119:BK132)</f>
        <v>0</v>
      </c>
    </row>
    <row r="119" s="2" customFormat="1" ht="16.5" customHeight="1">
      <c r="A119" s="37"/>
      <c r="B119" s="170"/>
      <c r="C119" s="171" t="s">
        <v>84</v>
      </c>
      <c r="D119" s="171" t="s">
        <v>133</v>
      </c>
      <c r="E119" s="172" t="s">
        <v>640</v>
      </c>
      <c r="F119" s="173" t="s">
        <v>641</v>
      </c>
      <c r="G119" s="174" t="s">
        <v>642</v>
      </c>
      <c r="H119" s="175">
        <v>1</v>
      </c>
      <c r="I119" s="176"/>
      <c r="J119" s="177">
        <f>ROUND(I119*H119,2)</f>
        <v>0</v>
      </c>
      <c r="K119" s="173" t="s">
        <v>137</v>
      </c>
      <c r="L119" s="38"/>
      <c r="M119" s="178" t="s">
        <v>1</v>
      </c>
      <c r="N119" s="179" t="s">
        <v>41</v>
      </c>
      <c r="O119" s="76"/>
      <c r="P119" s="180">
        <f>O119*H119</f>
        <v>0</v>
      </c>
      <c r="Q119" s="180">
        <v>0</v>
      </c>
      <c r="R119" s="180">
        <f>Q119*H119</f>
        <v>0</v>
      </c>
      <c r="S119" s="180">
        <v>0</v>
      </c>
      <c r="T119" s="181">
        <f>S119*H119</f>
        <v>0</v>
      </c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R119" s="182" t="s">
        <v>643</v>
      </c>
      <c r="AT119" s="182" t="s">
        <v>133</v>
      </c>
      <c r="AU119" s="182" t="s">
        <v>84</v>
      </c>
      <c r="AY119" s="18" t="s">
        <v>131</v>
      </c>
      <c r="BE119" s="183">
        <f>IF(N119="základní",J119,0)</f>
        <v>0</v>
      </c>
      <c r="BF119" s="183">
        <f>IF(N119="snížená",J119,0)</f>
        <v>0</v>
      </c>
      <c r="BG119" s="183">
        <f>IF(N119="zákl. přenesená",J119,0)</f>
        <v>0</v>
      </c>
      <c r="BH119" s="183">
        <f>IF(N119="sníž. přenesená",J119,0)</f>
        <v>0</v>
      </c>
      <c r="BI119" s="183">
        <f>IF(N119="nulová",J119,0)</f>
        <v>0</v>
      </c>
      <c r="BJ119" s="18" t="s">
        <v>84</v>
      </c>
      <c r="BK119" s="183">
        <f>ROUND(I119*H119,2)</f>
        <v>0</v>
      </c>
      <c r="BL119" s="18" t="s">
        <v>643</v>
      </c>
      <c r="BM119" s="182" t="s">
        <v>644</v>
      </c>
    </row>
    <row r="120" s="2" customFormat="1">
      <c r="A120" s="37"/>
      <c r="B120" s="38"/>
      <c r="C120" s="37"/>
      <c r="D120" s="185" t="s">
        <v>182</v>
      </c>
      <c r="E120" s="37"/>
      <c r="F120" s="208" t="s">
        <v>645</v>
      </c>
      <c r="G120" s="37"/>
      <c r="H120" s="37"/>
      <c r="I120" s="209"/>
      <c r="J120" s="37"/>
      <c r="K120" s="37"/>
      <c r="L120" s="38"/>
      <c r="M120" s="210"/>
      <c r="N120" s="211"/>
      <c r="O120" s="76"/>
      <c r="P120" s="76"/>
      <c r="Q120" s="76"/>
      <c r="R120" s="76"/>
      <c r="S120" s="76"/>
      <c r="T120" s="7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T120" s="18" t="s">
        <v>182</v>
      </c>
      <c r="AU120" s="18" t="s">
        <v>84</v>
      </c>
    </row>
    <row r="121" s="2" customFormat="1" ht="16.5" customHeight="1">
      <c r="A121" s="37"/>
      <c r="B121" s="170"/>
      <c r="C121" s="171" t="s">
        <v>86</v>
      </c>
      <c r="D121" s="171" t="s">
        <v>133</v>
      </c>
      <c r="E121" s="172" t="s">
        <v>646</v>
      </c>
      <c r="F121" s="173" t="s">
        <v>647</v>
      </c>
      <c r="G121" s="174" t="s">
        <v>642</v>
      </c>
      <c r="H121" s="175">
        <v>1</v>
      </c>
      <c r="I121" s="176"/>
      <c r="J121" s="177">
        <f>ROUND(I121*H121,2)</f>
        <v>0</v>
      </c>
      <c r="K121" s="173" t="s">
        <v>137</v>
      </c>
      <c r="L121" s="38"/>
      <c r="M121" s="178" t="s">
        <v>1</v>
      </c>
      <c r="N121" s="179" t="s">
        <v>41</v>
      </c>
      <c r="O121" s="76"/>
      <c r="P121" s="180">
        <f>O121*H121</f>
        <v>0</v>
      </c>
      <c r="Q121" s="180">
        <v>0</v>
      </c>
      <c r="R121" s="180">
        <f>Q121*H121</f>
        <v>0</v>
      </c>
      <c r="S121" s="180">
        <v>0</v>
      </c>
      <c r="T121" s="181">
        <f>S121*H121</f>
        <v>0</v>
      </c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R121" s="182" t="s">
        <v>643</v>
      </c>
      <c r="AT121" s="182" t="s">
        <v>133</v>
      </c>
      <c r="AU121" s="182" t="s">
        <v>84</v>
      </c>
      <c r="AY121" s="18" t="s">
        <v>131</v>
      </c>
      <c r="BE121" s="183">
        <f>IF(N121="základní",J121,0)</f>
        <v>0</v>
      </c>
      <c r="BF121" s="183">
        <f>IF(N121="snížená",J121,0)</f>
        <v>0</v>
      </c>
      <c r="BG121" s="183">
        <f>IF(N121="zákl. přenesená",J121,0)</f>
        <v>0</v>
      </c>
      <c r="BH121" s="183">
        <f>IF(N121="sníž. přenesená",J121,0)</f>
        <v>0</v>
      </c>
      <c r="BI121" s="183">
        <f>IF(N121="nulová",J121,0)</f>
        <v>0</v>
      </c>
      <c r="BJ121" s="18" t="s">
        <v>84</v>
      </c>
      <c r="BK121" s="183">
        <f>ROUND(I121*H121,2)</f>
        <v>0</v>
      </c>
      <c r="BL121" s="18" t="s">
        <v>643</v>
      </c>
      <c r="BM121" s="182" t="s">
        <v>648</v>
      </c>
    </row>
    <row r="122" s="2" customFormat="1">
      <c r="A122" s="37"/>
      <c r="B122" s="38"/>
      <c r="C122" s="37"/>
      <c r="D122" s="185" t="s">
        <v>182</v>
      </c>
      <c r="E122" s="37"/>
      <c r="F122" s="208" t="s">
        <v>649</v>
      </c>
      <c r="G122" s="37"/>
      <c r="H122" s="37"/>
      <c r="I122" s="209"/>
      <c r="J122" s="37"/>
      <c r="K122" s="37"/>
      <c r="L122" s="38"/>
      <c r="M122" s="210"/>
      <c r="N122" s="211"/>
      <c r="O122" s="76"/>
      <c r="P122" s="76"/>
      <c r="Q122" s="76"/>
      <c r="R122" s="76"/>
      <c r="S122" s="76"/>
      <c r="T122" s="7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T122" s="18" t="s">
        <v>182</v>
      </c>
      <c r="AU122" s="18" t="s">
        <v>84</v>
      </c>
    </row>
    <row r="123" s="2" customFormat="1" ht="16.5" customHeight="1">
      <c r="A123" s="37"/>
      <c r="B123" s="170"/>
      <c r="C123" s="171" t="s">
        <v>151</v>
      </c>
      <c r="D123" s="171" t="s">
        <v>133</v>
      </c>
      <c r="E123" s="172" t="s">
        <v>650</v>
      </c>
      <c r="F123" s="173" t="s">
        <v>651</v>
      </c>
      <c r="G123" s="174" t="s">
        <v>642</v>
      </c>
      <c r="H123" s="175">
        <v>1</v>
      </c>
      <c r="I123" s="176"/>
      <c r="J123" s="177">
        <f>ROUND(I123*H123,2)</f>
        <v>0</v>
      </c>
      <c r="K123" s="173" t="s">
        <v>137</v>
      </c>
      <c r="L123" s="38"/>
      <c r="M123" s="178" t="s">
        <v>1</v>
      </c>
      <c r="N123" s="179" t="s">
        <v>41</v>
      </c>
      <c r="O123" s="76"/>
      <c r="P123" s="180">
        <f>O123*H123</f>
        <v>0</v>
      </c>
      <c r="Q123" s="180">
        <v>0</v>
      </c>
      <c r="R123" s="180">
        <f>Q123*H123</f>
        <v>0</v>
      </c>
      <c r="S123" s="180">
        <v>0</v>
      </c>
      <c r="T123" s="181">
        <f>S123*H123</f>
        <v>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R123" s="182" t="s">
        <v>643</v>
      </c>
      <c r="AT123" s="182" t="s">
        <v>133</v>
      </c>
      <c r="AU123" s="182" t="s">
        <v>84</v>
      </c>
      <c r="AY123" s="18" t="s">
        <v>131</v>
      </c>
      <c r="BE123" s="183">
        <f>IF(N123="základní",J123,0)</f>
        <v>0</v>
      </c>
      <c r="BF123" s="183">
        <f>IF(N123="snížená",J123,0)</f>
        <v>0</v>
      </c>
      <c r="BG123" s="183">
        <f>IF(N123="zákl. přenesená",J123,0)</f>
        <v>0</v>
      </c>
      <c r="BH123" s="183">
        <f>IF(N123="sníž. přenesená",J123,0)</f>
        <v>0</v>
      </c>
      <c r="BI123" s="183">
        <f>IF(N123="nulová",J123,0)</f>
        <v>0</v>
      </c>
      <c r="BJ123" s="18" t="s">
        <v>84</v>
      </c>
      <c r="BK123" s="183">
        <f>ROUND(I123*H123,2)</f>
        <v>0</v>
      </c>
      <c r="BL123" s="18" t="s">
        <v>643</v>
      </c>
      <c r="BM123" s="182" t="s">
        <v>652</v>
      </c>
    </row>
    <row r="124" s="2" customFormat="1" ht="16.5" customHeight="1">
      <c r="A124" s="37"/>
      <c r="B124" s="170"/>
      <c r="C124" s="171" t="s">
        <v>138</v>
      </c>
      <c r="D124" s="171" t="s">
        <v>133</v>
      </c>
      <c r="E124" s="172" t="s">
        <v>653</v>
      </c>
      <c r="F124" s="173" t="s">
        <v>654</v>
      </c>
      <c r="G124" s="174" t="s">
        <v>642</v>
      </c>
      <c r="H124" s="175">
        <v>1</v>
      </c>
      <c r="I124" s="176"/>
      <c r="J124" s="177">
        <f>ROUND(I124*H124,2)</f>
        <v>0</v>
      </c>
      <c r="K124" s="173" t="s">
        <v>137</v>
      </c>
      <c r="L124" s="38"/>
      <c r="M124" s="178" t="s">
        <v>1</v>
      </c>
      <c r="N124" s="179" t="s">
        <v>41</v>
      </c>
      <c r="O124" s="76"/>
      <c r="P124" s="180">
        <f>O124*H124</f>
        <v>0</v>
      </c>
      <c r="Q124" s="180">
        <v>0</v>
      </c>
      <c r="R124" s="180">
        <f>Q124*H124</f>
        <v>0</v>
      </c>
      <c r="S124" s="180">
        <v>0</v>
      </c>
      <c r="T124" s="181">
        <f>S124*H124</f>
        <v>0</v>
      </c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R124" s="182" t="s">
        <v>643</v>
      </c>
      <c r="AT124" s="182" t="s">
        <v>133</v>
      </c>
      <c r="AU124" s="182" t="s">
        <v>84</v>
      </c>
      <c r="AY124" s="18" t="s">
        <v>131</v>
      </c>
      <c r="BE124" s="183">
        <f>IF(N124="základní",J124,0)</f>
        <v>0</v>
      </c>
      <c r="BF124" s="183">
        <f>IF(N124="snížená",J124,0)</f>
        <v>0</v>
      </c>
      <c r="BG124" s="183">
        <f>IF(N124="zákl. přenesená",J124,0)</f>
        <v>0</v>
      </c>
      <c r="BH124" s="183">
        <f>IF(N124="sníž. přenesená",J124,0)</f>
        <v>0</v>
      </c>
      <c r="BI124" s="183">
        <f>IF(N124="nulová",J124,0)</f>
        <v>0</v>
      </c>
      <c r="BJ124" s="18" t="s">
        <v>84</v>
      </c>
      <c r="BK124" s="183">
        <f>ROUND(I124*H124,2)</f>
        <v>0</v>
      </c>
      <c r="BL124" s="18" t="s">
        <v>643</v>
      </c>
      <c r="BM124" s="182" t="s">
        <v>655</v>
      </c>
    </row>
    <row r="125" s="2" customFormat="1">
      <c r="A125" s="37"/>
      <c r="B125" s="38"/>
      <c r="C125" s="37"/>
      <c r="D125" s="185" t="s">
        <v>182</v>
      </c>
      <c r="E125" s="37"/>
      <c r="F125" s="208" t="s">
        <v>656</v>
      </c>
      <c r="G125" s="37"/>
      <c r="H125" s="37"/>
      <c r="I125" s="209"/>
      <c r="J125" s="37"/>
      <c r="K125" s="37"/>
      <c r="L125" s="38"/>
      <c r="M125" s="210"/>
      <c r="N125" s="211"/>
      <c r="O125" s="76"/>
      <c r="P125" s="76"/>
      <c r="Q125" s="76"/>
      <c r="R125" s="76"/>
      <c r="S125" s="76"/>
      <c r="T125" s="7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T125" s="18" t="s">
        <v>182</v>
      </c>
      <c r="AU125" s="18" t="s">
        <v>84</v>
      </c>
    </row>
    <row r="126" s="2" customFormat="1" ht="16.5" customHeight="1">
      <c r="A126" s="37"/>
      <c r="B126" s="170"/>
      <c r="C126" s="171" t="s">
        <v>161</v>
      </c>
      <c r="D126" s="171" t="s">
        <v>133</v>
      </c>
      <c r="E126" s="172" t="s">
        <v>657</v>
      </c>
      <c r="F126" s="173" t="s">
        <v>658</v>
      </c>
      <c r="G126" s="174" t="s">
        <v>642</v>
      </c>
      <c r="H126" s="175">
        <v>1</v>
      </c>
      <c r="I126" s="176"/>
      <c r="J126" s="177">
        <f>ROUND(I126*H126,2)</f>
        <v>0</v>
      </c>
      <c r="K126" s="173" t="s">
        <v>137</v>
      </c>
      <c r="L126" s="38"/>
      <c r="M126" s="178" t="s">
        <v>1</v>
      </c>
      <c r="N126" s="179" t="s">
        <v>41</v>
      </c>
      <c r="O126" s="76"/>
      <c r="P126" s="180">
        <f>O126*H126</f>
        <v>0</v>
      </c>
      <c r="Q126" s="180">
        <v>0</v>
      </c>
      <c r="R126" s="180">
        <f>Q126*H126</f>
        <v>0</v>
      </c>
      <c r="S126" s="180">
        <v>0</v>
      </c>
      <c r="T126" s="181">
        <f>S126*H126</f>
        <v>0</v>
      </c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R126" s="182" t="s">
        <v>643</v>
      </c>
      <c r="AT126" s="182" t="s">
        <v>133</v>
      </c>
      <c r="AU126" s="182" t="s">
        <v>84</v>
      </c>
      <c r="AY126" s="18" t="s">
        <v>131</v>
      </c>
      <c r="BE126" s="183">
        <f>IF(N126="základní",J126,0)</f>
        <v>0</v>
      </c>
      <c r="BF126" s="183">
        <f>IF(N126="snížená",J126,0)</f>
        <v>0</v>
      </c>
      <c r="BG126" s="183">
        <f>IF(N126="zákl. přenesená",J126,0)</f>
        <v>0</v>
      </c>
      <c r="BH126" s="183">
        <f>IF(N126="sníž. přenesená",J126,0)</f>
        <v>0</v>
      </c>
      <c r="BI126" s="183">
        <f>IF(N126="nulová",J126,0)</f>
        <v>0</v>
      </c>
      <c r="BJ126" s="18" t="s">
        <v>84</v>
      </c>
      <c r="BK126" s="183">
        <f>ROUND(I126*H126,2)</f>
        <v>0</v>
      </c>
      <c r="BL126" s="18" t="s">
        <v>643</v>
      </c>
      <c r="BM126" s="182" t="s">
        <v>659</v>
      </c>
    </row>
    <row r="127" s="2" customFormat="1">
      <c r="A127" s="37"/>
      <c r="B127" s="38"/>
      <c r="C127" s="37"/>
      <c r="D127" s="185" t="s">
        <v>182</v>
      </c>
      <c r="E127" s="37"/>
      <c r="F127" s="208" t="s">
        <v>660</v>
      </c>
      <c r="G127" s="37"/>
      <c r="H127" s="37"/>
      <c r="I127" s="209"/>
      <c r="J127" s="37"/>
      <c r="K127" s="37"/>
      <c r="L127" s="38"/>
      <c r="M127" s="210"/>
      <c r="N127" s="211"/>
      <c r="O127" s="76"/>
      <c r="P127" s="76"/>
      <c r="Q127" s="76"/>
      <c r="R127" s="76"/>
      <c r="S127" s="76"/>
      <c r="T127" s="7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T127" s="18" t="s">
        <v>182</v>
      </c>
      <c r="AU127" s="18" t="s">
        <v>84</v>
      </c>
    </row>
    <row r="128" s="2" customFormat="1" ht="16.5" customHeight="1">
      <c r="A128" s="37"/>
      <c r="B128" s="170"/>
      <c r="C128" s="171" t="s">
        <v>167</v>
      </c>
      <c r="D128" s="171" t="s">
        <v>133</v>
      </c>
      <c r="E128" s="172" t="s">
        <v>661</v>
      </c>
      <c r="F128" s="173" t="s">
        <v>662</v>
      </c>
      <c r="G128" s="174" t="s">
        <v>642</v>
      </c>
      <c r="H128" s="175">
        <v>1</v>
      </c>
      <c r="I128" s="176"/>
      <c r="J128" s="177">
        <f>ROUND(I128*H128,2)</f>
        <v>0</v>
      </c>
      <c r="K128" s="173" t="s">
        <v>137</v>
      </c>
      <c r="L128" s="38"/>
      <c r="M128" s="178" t="s">
        <v>1</v>
      </c>
      <c r="N128" s="179" t="s">
        <v>41</v>
      </c>
      <c r="O128" s="76"/>
      <c r="P128" s="180">
        <f>O128*H128</f>
        <v>0</v>
      </c>
      <c r="Q128" s="180">
        <v>0</v>
      </c>
      <c r="R128" s="180">
        <f>Q128*H128</f>
        <v>0</v>
      </c>
      <c r="S128" s="180">
        <v>0</v>
      </c>
      <c r="T128" s="181">
        <f>S128*H128</f>
        <v>0</v>
      </c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R128" s="182" t="s">
        <v>643</v>
      </c>
      <c r="AT128" s="182" t="s">
        <v>133</v>
      </c>
      <c r="AU128" s="182" t="s">
        <v>84</v>
      </c>
      <c r="AY128" s="18" t="s">
        <v>131</v>
      </c>
      <c r="BE128" s="183">
        <f>IF(N128="základní",J128,0)</f>
        <v>0</v>
      </c>
      <c r="BF128" s="183">
        <f>IF(N128="snížená",J128,0)</f>
        <v>0</v>
      </c>
      <c r="BG128" s="183">
        <f>IF(N128="zákl. přenesená",J128,0)</f>
        <v>0</v>
      </c>
      <c r="BH128" s="183">
        <f>IF(N128="sníž. přenesená",J128,0)</f>
        <v>0</v>
      </c>
      <c r="BI128" s="183">
        <f>IF(N128="nulová",J128,0)</f>
        <v>0</v>
      </c>
      <c r="BJ128" s="18" t="s">
        <v>84</v>
      </c>
      <c r="BK128" s="183">
        <f>ROUND(I128*H128,2)</f>
        <v>0</v>
      </c>
      <c r="BL128" s="18" t="s">
        <v>643</v>
      </c>
      <c r="BM128" s="182" t="s">
        <v>663</v>
      </c>
    </row>
    <row r="129" s="2" customFormat="1" ht="16.5" customHeight="1">
      <c r="A129" s="37"/>
      <c r="B129" s="170"/>
      <c r="C129" s="171" t="s">
        <v>171</v>
      </c>
      <c r="D129" s="171" t="s">
        <v>133</v>
      </c>
      <c r="E129" s="172" t="s">
        <v>664</v>
      </c>
      <c r="F129" s="173" t="s">
        <v>665</v>
      </c>
      <c r="G129" s="174" t="s">
        <v>642</v>
      </c>
      <c r="H129" s="175">
        <v>1</v>
      </c>
      <c r="I129" s="176"/>
      <c r="J129" s="177">
        <f>ROUND(I129*H129,2)</f>
        <v>0</v>
      </c>
      <c r="K129" s="173" t="s">
        <v>137</v>
      </c>
      <c r="L129" s="38"/>
      <c r="M129" s="178" t="s">
        <v>1</v>
      </c>
      <c r="N129" s="179" t="s">
        <v>41</v>
      </c>
      <c r="O129" s="76"/>
      <c r="P129" s="180">
        <f>O129*H129</f>
        <v>0</v>
      </c>
      <c r="Q129" s="180">
        <v>0</v>
      </c>
      <c r="R129" s="180">
        <f>Q129*H129</f>
        <v>0</v>
      </c>
      <c r="S129" s="180">
        <v>0</v>
      </c>
      <c r="T129" s="181">
        <f>S129*H129</f>
        <v>0</v>
      </c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R129" s="182" t="s">
        <v>643</v>
      </c>
      <c r="AT129" s="182" t="s">
        <v>133</v>
      </c>
      <c r="AU129" s="182" t="s">
        <v>84</v>
      </c>
      <c r="AY129" s="18" t="s">
        <v>131</v>
      </c>
      <c r="BE129" s="183">
        <f>IF(N129="základní",J129,0)</f>
        <v>0</v>
      </c>
      <c r="BF129" s="183">
        <f>IF(N129="snížená",J129,0)</f>
        <v>0</v>
      </c>
      <c r="BG129" s="183">
        <f>IF(N129="zákl. přenesená",J129,0)</f>
        <v>0</v>
      </c>
      <c r="BH129" s="183">
        <f>IF(N129="sníž. přenesená",J129,0)</f>
        <v>0</v>
      </c>
      <c r="BI129" s="183">
        <f>IF(N129="nulová",J129,0)</f>
        <v>0</v>
      </c>
      <c r="BJ129" s="18" t="s">
        <v>84</v>
      </c>
      <c r="BK129" s="183">
        <f>ROUND(I129*H129,2)</f>
        <v>0</v>
      </c>
      <c r="BL129" s="18" t="s">
        <v>643</v>
      </c>
      <c r="BM129" s="182" t="s">
        <v>666</v>
      </c>
    </row>
    <row r="130" s="2" customFormat="1" ht="16.5" customHeight="1">
      <c r="A130" s="37"/>
      <c r="B130" s="170"/>
      <c r="C130" s="171" t="s">
        <v>178</v>
      </c>
      <c r="D130" s="171" t="s">
        <v>133</v>
      </c>
      <c r="E130" s="172" t="s">
        <v>667</v>
      </c>
      <c r="F130" s="173" t="s">
        <v>668</v>
      </c>
      <c r="G130" s="174" t="s">
        <v>669</v>
      </c>
      <c r="H130" s="175">
        <v>50</v>
      </c>
      <c r="I130" s="176"/>
      <c r="J130" s="177">
        <f>ROUND(I130*H130,2)</f>
        <v>0</v>
      </c>
      <c r="K130" s="173" t="s">
        <v>137</v>
      </c>
      <c r="L130" s="38"/>
      <c r="M130" s="178" t="s">
        <v>1</v>
      </c>
      <c r="N130" s="179" t="s">
        <v>41</v>
      </c>
      <c r="O130" s="76"/>
      <c r="P130" s="180">
        <f>O130*H130</f>
        <v>0</v>
      </c>
      <c r="Q130" s="180">
        <v>0</v>
      </c>
      <c r="R130" s="180">
        <f>Q130*H130</f>
        <v>0</v>
      </c>
      <c r="S130" s="180">
        <v>0</v>
      </c>
      <c r="T130" s="181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82" t="s">
        <v>643</v>
      </c>
      <c r="AT130" s="182" t="s">
        <v>133</v>
      </c>
      <c r="AU130" s="182" t="s">
        <v>84</v>
      </c>
      <c r="AY130" s="18" t="s">
        <v>131</v>
      </c>
      <c r="BE130" s="183">
        <f>IF(N130="základní",J130,0)</f>
        <v>0</v>
      </c>
      <c r="BF130" s="183">
        <f>IF(N130="snížená",J130,0)</f>
        <v>0</v>
      </c>
      <c r="BG130" s="183">
        <f>IF(N130="zákl. přenesená",J130,0)</f>
        <v>0</v>
      </c>
      <c r="BH130" s="183">
        <f>IF(N130="sníž. přenesená",J130,0)</f>
        <v>0</v>
      </c>
      <c r="BI130" s="183">
        <f>IF(N130="nulová",J130,0)</f>
        <v>0</v>
      </c>
      <c r="BJ130" s="18" t="s">
        <v>84</v>
      </c>
      <c r="BK130" s="183">
        <f>ROUND(I130*H130,2)</f>
        <v>0</v>
      </c>
      <c r="BL130" s="18" t="s">
        <v>643</v>
      </c>
      <c r="BM130" s="182" t="s">
        <v>670</v>
      </c>
    </row>
    <row r="131" s="2" customFormat="1" ht="16.5" customHeight="1">
      <c r="A131" s="37"/>
      <c r="B131" s="170"/>
      <c r="C131" s="171" t="s">
        <v>188</v>
      </c>
      <c r="D131" s="171" t="s">
        <v>133</v>
      </c>
      <c r="E131" s="172" t="s">
        <v>671</v>
      </c>
      <c r="F131" s="173" t="s">
        <v>672</v>
      </c>
      <c r="G131" s="174" t="s">
        <v>669</v>
      </c>
      <c r="H131" s="175">
        <v>25</v>
      </c>
      <c r="I131" s="176"/>
      <c r="J131" s="177">
        <f>ROUND(I131*H131,2)</f>
        <v>0</v>
      </c>
      <c r="K131" s="173" t="s">
        <v>673</v>
      </c>
      <c r="L131" s="38"/>
      <c r="M131" s="178" t="s">
        <v>1</v>
      </c>
      <c r="N131" s="179" t="s">
        <v>41</v>
      </c>
      <c r="O131" s="76"/>
      <c r="P131" s="180">
        <f>O131*H131</f>
        <v>0</v>
      </c>
      <c r="Q131" s="180">
        <v>0</v>
      </c>
      <c r="R131" s="180">
        <f>Q131*H131</f>
        <v>0</v>
      </c>
      <c r="S131" s="180">
        <v>0</v>
      </c>
      <c r="T131" s="181">
        <f>S131*H131</f>
        <v>0</v>
      </c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R131" s="182" t="s">
        <v>643</v>
      </c>
      <c r="AT131" s="182" t="s">
        <v>133</v>
      </c>
      <c r="AU131" s="182" t="s">
        <v>84</v>
      </c>
      <c r="AY131" s="18" t="s">
        <v>131</v>
      </c>
      <c r="BE131" s="183">
        <f>IF(N131="základní",J131,0)</f>
        <v>0</v>
      </c>
      <c r="BF131" s="183">
        <f>IF(N131="snížená",J131,0)</f>
        <v>0</v>
      </c>
      <c r="BG131" s="183">
        <f>IF(N131="zákl. přenesená",J131,0)</f>
        <v>0</v>
      </c>
      <c r="BH131" s="183">
        <f>IF(N131="sníž. přenesená",J131,0)</f>
        <v>0</v>
      </c>
      <c r="BI131" s="183">
        <f>IF(N131="nulová",J131,0)</f>
        <v>0</v>
      </c>
      <c r="BJ131" s="18" t="s">
        <v>84</v>
      </c>
      <c r="BK131" s="183">
        <f>ROUND(I131*H131,2)</f>
        <v>0</v>
      </c>
      <c r="BL131" s="18" t="s">
        <v>643</v>
      </c>
      <c r="BM131" s="182" t="s">
        <v>674</v>
      </c>
    </row>
    <row r="132" s="2" customFormat="1" ht="16.5" customHeight="1">
      <c r="A132" s="37"/>
      <c r="B132" s="170"/>
      <c r="C132" s="171" t="s">
        <v>198</v>
      </c>
      <c r="D132" s="171" t="s">
        <v>133</v>
      </c>
      <c r="E132" s="172" t="s">
        <v>675</v>
      </c>
      <c r="F132" s="173" t="s">
        <v>676</v>
      </c>
      <c r="G132" s="174" t="s">
        <v>669</v>
      </c>
      <c r="H132" s="175">
        <v>70</v>
      </c>
      <c r="I132" s="176"/>
      <c r="J132" s="177">
        <f>ROUND(I132*H132,2)</f>
        <v>0</v>
      </c>
      <c r="K132" s="173" t="s">
        <v>137</v>
      </c>
      <c r="L132" s="38"/>
      <c r="M132" s="225" t="s">
        <v>1</v>
      </c>
      <c r="N132" s="226" t="s">
        <v>41</v>
      </c>
      <c r="O132" s="227"/>
      <c r="P132" s="228">
        <f>O132*H132</f>
        <v>0</v>
      </c>
      <c r="Q132" s="228">
        <v>0</v>
      </c>
      <c r="R132" s="228">
        <f>Q132*H132</f>
        <v>0</v>
      </c>
      <c r="S132" s="228">
        <v>0</v>
      </c>
      <c r="T132" s="229">
        <f>S132*H132</f>
        <v>0</v>
      </c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R132" s="182" t="s">
        <v>643</v>
      </c>
      <c r="AT132" s="182" t="s">
        <v>133</v>
      </c>
      <c r="AU132" s="182" t="s">
        <v>84</v>
      </c>
      <c r="AY132" s="18" t="s">
        <v>131</v>
      </c>
      <c r="BE132" s="183">
        <f>IF(N132="základní",J132,0)</f>
        <v>0</v>
      </c>
      <c r="BF132" s="183">
        <f>IF(N132="snížená",J132,0)</f>
        <v>0</v>
      </c>
      <c r="BG132" s="183">
        <f>IF(N132="zákl. přenesená",J132,0)</f>
        <v>0</v>
      </c>
      <c r="BH132" s="183">
        <f>IF(N132="sníž. přenesená",J132,0)</f>
        <v>0</v>
      </c>
      <c r="BI132" s="183">
        <f>IF(N132="nulová",J132,0)</f>
        <v>0</v>
      </c>
      <c r="BJ132" s="18" t="s">
        <v>84</v>
      </c>
      <c r="BK132" s="183">
        <f>ROUND(I132*H132,2)</f>
        <v>0</v>
      </c>
      <c r="BL132" s="18" t="s">
        <v>643</v>
      </c>
      <c r="BM132" s="182" t="s">
        <v>677</v>
      </c>
    </row>
    <row r="133" s="2" customFormat="1" ht="6.96" customHeight="1">
      <c r="A133" s="37"/>
      <c r="B133" s="59"/>
      <c r="C133" s="60"/>
      <c r="D133" s="60"/>
      <c r="E133" s="60"/>
      <c r="F133" s="60"/>
      <c r="G133" s="60"/>
      <c r="H133" s="60"/>
      <c r="I133" s="60"/>
      <c r="J133" s="60"/>
      <c r="K133" s="60"/>
      <c r="L133" s="38"/>
      <c r="M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</row>
  </sheetData>
  <autoFilter ref="C116:K132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LAPTOP-R3519A97\PC01</dc:creator>
  <cp:lastModifiedBy>LAPTOP-R3519A97\PC01</cp:lastModifiedBy>
  <dcterms:created xsi:type="dcterms:W3CDTF">2021-09-22T05:23:52Z</dcterms:created>
  <dcterms:modified xsi:type="dcterms:W3CDTF">2021-09-22T05:23:54Z</dcterms:modified>
</cp:coreProperties>
</file>