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D:\Akce\2021\Rozsíval\Chrást u Českého Brodu\Dokumentace DPS\Rozpočet\"/>
    </mc:Choice>
  </mc:AlternateContent>
  <xr:revisionPtr revIDLastSave="0" documentId="13_ncr:1_{2D8FAEF8-E538-4B23-8CE6-AAB6A241B9FF}" xr6:coauthVersionLast="46" xr6:coauthVersionMax="46" xr10:uidLastSave="{00000000-0000-0000-0000-000000000000}"/>
  <bookViews>
    <workbookView xWindow="-120" yWindow="-120" windowWidth="24240" windowHeight="13140" activeTab="1" xr2:uid="{00000000-000D-0000-FFFF-FFFF00000000}"/>
  </bookViews>
  <sheets>
    <sheet name="Rekapitulace stavby" sheetId="1" r:id="rId1"/>
    <sheet name="01 - Rekonstrukce chodník..." sheetId="2" r:id="rId2"/>
    <sheet name="02 - Vedlejší a ostatní n..." sheetId="3" r:id="rId3"/>
  </sheets>
  <definedNames>
    <definedName name="_xlnm._FilterDatabase" localSheetId="1" hidden="1">'01 - Rekonstrukce chodník...'!$C$128:$K$247</definedName>
    <definedName name="_xlnm._FilterDatabase" localSheetId="2" hidden="1">'02 - Vedlejší a ostatní n...'!$C$121:$K$136</definedName>
    <definedName name="_xlnm.Print_Titles" localSheetId="1">'01 - Rekonstrukce chodník...'!$128:$128</definedName>
    <definedName name="_xlnm.Print_Titles" localSheetId="2">'02 - Vedlejší a ostatní n...'!$121:$121</definedName>
    <definedName name="_xlnm.Print_Titles" localSheetId="0">'Rekapitulace stavby'!$92:$92</definedName>
    <definedName name="_xlnm.Print_Area" localSheetId="1">'01 - Rekonstrukce chodník...'!$C$4:$J$76,'01 - Rekonstrukce chodník...'!$C$82:$J$110,'01 - Rekonstrukce chodník...'!$C$116:$K$247</definedName>
    <definedName name="_xlnm.Print_Area" localSheetId="2">'02 - Vedlejší a ostatní n...'!$C$4:$J$76,'02 - Vedlejší a ostatní n...'!$C$82:$J$103,'02 - Vedlejší a ostatní n...'!$C$109:$K$136</definedName>
    <definedName name="_xlnm.Print_Area" localSheetId="0">'Rekapitulace stavby'!$D$4:$AO$76,'Rekapitulace stavby'!$C$82:$AQ$97</definedName>
  </definedNames>
  <calcPr calcId="181029"/>
</workbook>
</file>

<file path=xl/calcChain.xml><?xml version="1.0" encoding="utf-8"?>
<calcChain xmlns="http://schemas.openxmlformats.org/spreadsheetml/2006/main">
  <c r="J37" i="3" l="1"/>
  <c r="J36" i="3"/>
  <c r="AY96" i="1"/>
  <c r="J35" i="3"/>
  <c r="AX96" i="1" s="1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3" i="3"/>
  <c r="BH133" i="3"/>
  <c r="BG133" i="3"/>
  <c r="BF133" i="3"/>
  <c r="T133" i="3"/>
  <c r="T132" i="3" s="1"/>
  <c r="R133" i="3"/>
  <c r="R132" i="3"/>
  <c r="P133" i="3"/>
  <c r="P132" i="3" s="1"/>
  <c r="BI131" i="3"/>
  <c r="BH131" i="3"/>
  <c r="BG131" i="3"/>
  <c r="BF131" i="3"/>
  <c r="T131" i="3"/>
  <c r="R131" i="3"/>
  <c r="P131" i="3"/>
  <c r="BI130" i="3"/>
  <c r="BH130" i="3"/>
  <c r="BG130" i="3"/>
  <c r="BF130" i="3"/>
  <c r="T130" i="3"/>
  <c r="R130" i="3"/>
  <c r="P130" i="3"/>
  <c r="BI129" i="3"/>
  <c r="BH129" i="3"/>
  <c r="BG129" i="3"/>
  <c r="BF129" i="3"/>
  <c r="T129" i="3"/>
  <c r="R129" i="3"/>
  <c r="P129" i="3"/>
  <c r="BI128" i="3"/>
  <c r="BH128" i="3"/>
  <c r="BG128" i="3"/>
  <c r="BF128" i="3"/>
  <c r="T128" i="3"/>
  <c r="R128" i="3"/>
  <c r="P128" i="3"/>
  <c r="BI125" i="3"/>
  <c r="BH125" i="3"/>
  <c r="BG125" i="3"/>
  <c r="BF125" i="3"/>
  <c r="T125" i="3"/>
  <c r="T124" i="3"/>
  <c r="T123" i="3"/>
  <c r="R125" i="3"/>
  <c r="R124" i="3"/>
  <c r="R123" i="3"/>
  <c r="P125" i="3"/>
  <c r="P124" i="3" s="1"/>
  <c r="P123" i="3" s="1"/>
  <c r="J119" i="3"/>
  <c r="J118" i="3"/>
  <c r="F118" i="3"/>
  <c r="F116" i="3"/>
  <c r="E114" i="3"/>
  <c r="J92" i="3"/>
  <c r="J91" i="3"/>
  <c r="F91" i="3"/>
  <c r="F89" i="3"/>
  <c r="E87" i="3"/>
  <c r="J18" i="3"/>
  <c r="E18" i="3"/>
  <c r="F119" i="3"/>
  <c r="J17" i="3"/>
  <c r="J12" i="3"/>
  <c r="J116" i="3"/>
  <c r="E7" i="3"/>
  <c r="E112" i="3"/>
  <c r="J37" i="2"/>
  <c r="J36" i="2"/>
  <c r="AY95" i="1"/>
  <c r="J35" i="2"/>
  <c r="AX95" i="1" s="1"/>
  <c r="BI247" i="2"/>
  <c r="BH247" i="2"/>
  <c r="BG247" i="2"/>
  <c r="BF247" i="2"/>
  <c r="T247" i="2"/>
  <c r="R247" i="2"/>
  <c r="P247" i="2"/>
  <c r="BI246" i="2"/>
  <c r="BH246" i="2"/>
  <c r="BG246" i="2"/>
  <c r="BF246" i="2"/>
  <c r="T246" i="2"/>
  <c r="R246" i="2"/>
  <c r="P246" i="2"/>
  <c r="BI245" i="2"/>
  <c r="BH245" i="2"/>
  <c r="BG245" i="2"/>
  <c r="BF245" i="2"/>
  <c r="T245" i="2"/>
  <c r="R245" i="2"/>
  <c r="P245" i="2"/>
  <c r="BI243" i="2"/>
  <c r="BH243" i="2"/>
  <c r="BG243" i="2"/>
  <c r="BF243" i="2"/>
  <c r="T243" i="2"/>
  <c r="R243" i="2"/>
  <c r="P243" i="2"/>
  <c r="BI242" i="2"/>
  <c r="BH242" i="2"/>
  <c r="BG242" i="2"/>
  <c r="BF242" i="2"/>
  <c r="T242" i="2"/>
  <c r="R242" i="2"/>
  <c r="P242" i="2"/>
  <c r="BI239" i="2"/>
  <c r="BH239" i="2"/>
  <c r="BG239" i="2"/>
  <c r="BF239" i="2"/>
  <c r="T239" i="2"/>
  <c r="R239" i="2"/>
  <c r="P239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4" i="2"/>
  <c r="BH234" i="2"/>
  <c r="BG234" i="2"/>
  <c r="BF234" i="2"/>
  <c r="T234" i="2"/>
  <c r="T233" i="2"/>
  <c r="R234" i="2"/>
  <c r="R233" i="2" s="1"/>
  <c r="P234" i="2"/>
  <c r="P233" i="2"/>
  <c r="BI232" i="2"/>
  <c r="BH232" i="2"/>
  <c r="BG232" i="2"/>
  <c r="BF232" i="2"/>
  <c r="T232" i="2"/>
  <c r="R232" i="2"/>
  <c r="P232" i="2"/>
  <c r="BI231" i="2"/>
  <c r="BH231" i="2"/>
  <c r="BG231" i="2"/>
  <c r="BF231" i="2"/>
  <c r="T231" i="2"/>
  <c r="R231" i="2"/>
  <c r="P231" i="2"/>
  <c r="BI230" i="2"/>
  <c r="BH230" i="2"/>
  <c r="BG230" i="2"/>
  <c r="BF230" i="2"/>
  <c r="T230" i="2"/>
  <c r="R230" i="2"/>
  <c r="P230" i="2"/>
  <c r="BI229" i="2"/>
  <c r="BH229" i="2"/>
  <c r="BG229" i="2"/>
  <c r="BF229" i="2"/>
  <c r="T229" i="2"/>
  <c r="R229" i="2"/>
  <c r="P229" i="2"/>
  <c r="BI228" i="2"/>
  <c r="BH228" i="2"/>
  <c r="BG228" i="2"/>
  <c r="BF228" i="2"/>
  <c r="T228" i="2"/>
  <c r="R228" i="2"/>
  <c r="P228" i="2"/>
  <c r="BI226" i="2"/>
  <c r="BH226" i="2"/>
  <c r="BG226" i="2"/>
  <c r="BF226" i="2"/>
  <c r="T226" i="2"/>
  <c r="R226" i="2"/>
  <c r="P226" i="2"/>
  <c r="BI225" i="2"/>
  <c r="BH225" i="2"/>
  <c r="BG225" i="2"/>
  <c r="BF225" i="2"/>
  <c r="T225" i="2"/>
  <c r="R225" i="2"/>
  <c r="P225" i="2"/>
  <c r="BI224" i="2"/>
  <c r="BH224" i="2"/>
  <c r="BG224" i="2"/>
  <c r="BF224" i="2"/>
  <c r="T224" i="2"/>
  <c r="R224" i="2"/>
  <c r="P224" i="2"/>
  <c r="BI223" i="2"/>
  <c r="BH223" i="2"/>
  <c r="BG223" i="2"/>
  <c r="BF223" i="2"/>
  <c r="T223" i="2"/>
  <c r="R223" i="2"/>
  <c r="P223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20" i="2"/>
  <c r="BH220" i="2"/>
  <c r="BG220" i="2"/>
  <c r="BF220" i="2"/>
  <c r="T220" i="2"/>
  <c r="R220" i="2"/>
  <c r="P220" i="2"/>
  <c r="BI219" i="2"/>
  <c r="BH219" i="2"/>
  <c r="BG219" i="2"/>
  <c r="BF219" i="2"/>
  <c r="T219" i="2"/>
  <c r="R219" i="2"/>
  <c r="P219" i="2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14" i="2"/>
  <c r="BH214" i="2"/>
  <c r="BG214" i="2"/>
  <c r="BF214" i="2"/>
  <c r="T214" i="2"/>
  <c r="R214" i="2"/>
  <c r="P214" i="2"/>
  <c r="BI213" i="2"/>
  <c r="BH213" i="2"/>
  <c r="BG213" i="2"/>
  <c r="BF213" i="2"/>
  <c r="T213" i="2"/>
  <c r="R213" i="2"/>
  <c r="P213" i="2"/>
  <c r="BI212" i="2"/>
  <c r="BH212" i="2"/>
  <c r="BG212" i="2"/>
  <c r="BF212" i="2"/>
  <c r="T212" i="2"/>
  <c r="R212" i="2"/>
  <c r="P212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6" i="2"/>
  <c r="BH206" i="2"/>
  <c r="BG206" i="2"/>
  <c r="BF206" i="2"/>
  <c r="T206" i="2"/>
  <c r="R206" i="2"/>
  <c r="P206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J126" i="2"/>
  <c r="J125" i="2"/>
  <c r="F125" i="2"/>
  <c r="F123" i="2"/>
  <c r="E121" i="2"/>
  <c r="J92" i="2"/>
  <c r="J91" i="2"/>
  <c r="F91" i="2"/>
  <c r="F89" i="2"/>
  <c r="E87" i="2"/>
  <c r="J18" i="2"/>
  <c r="E18" i="2"/>
  <c r="F92" i="2"/>
  <c r="J17" i="2"/>
  <c r="J12" i="2"/>
  <c r="J123" i="2"/>
  <c r="E7" i="2"/>
  <c r="E85" i="2" s="1"/>
  <c r="L90" i="1"/>
  <c r="AM90" i="1"/>
  <c r="AM89" i="1"/>
  <c r="L89" i="1"/>
  <c r="AM87" i="1"/>
  <c r="L87" i="1"/>
  <c r="L85" i="1"/>
  <c r="L84" i="1"/>
  <c r="BK136" i="3"/>
  <c r="J135" i="3"/>
  <c r="BK133" i="3"/>
  <c r="J131" i="3"/>
  <c r="J130" i="3"/>
  <c r="BK129" i="3"/>
  <c r="J128" i="3"/>
  <c r="BK125" i="3"/>
  <c r="BK238" i="2"/>
  <c r="BK232" i="2"/>
  <c r="J230" i="2"/>
  <c r="BK225" i="2"/>
  <c r="J224" i="2"/>
  <c r="J222" i="2"/>
  <c r="J220" i="2"/>
  <c r="BK219" i="2"/>
  <c r="J217" i="2"/>
  <c r="J213" i="2"/>
  <c r="J211" i="2"/>
  <c r="J209" i="2"/>
  <c r="J208" i="2"/>
  <c r="BK207" i="2"/>
  <c r="BK205" i="2"/>
  <c r="BK204" i="2"/>
  <c r="BK202" i="2"/>
  <c r="BK198" i="2"/>
  <c r="J195" i="2"/>
  <c r="J194" i="2"/>
  <c r="BK191" i="2"/>
  <c r="BK188" i="2"/>
  <c r="BK178" i="2"/>
  <c r="J177" i="2"/>
  <c r="J173" i="2"/>
  <c r="J171" i="2"/>
  <c r="BK169" i="2"/>
  <c r="J167" i="2"/>
  <c r="BK166" i="2"/>
  <c r="BK158" i="2"/>
  <c r="BK152" i="2"/>
  <c r="J146" i="2"/>
  <c r="J137" i="2"/>
  <c r="BK136" i="2"/>
  <c r="BK135" i="2"/>
  <c r="BK135" i="3"/>
  <c r="J133" i="3"/>
  <c r="BK131" i="3"/>
  <c r="BK130" i="3"/>
  <c r="J129" i="3"/>
  <c r="BK128" i="3"/>
  <c r="J125" i="3"/>
  <c r="BK246" i="2"/>
  <c r="BK245" i="2"/>
  <c r="BK243" i="2"/>
  <c r="BK237" i="2"/>
  <c r="BK234" i="2"/>
  <c r="J228" i="2"/>
  <c r="BK222" i="2"/>
  <c r="BK218" i="2"/>
  <c r="BK217" i="2"/>
  <c r="J216" i="2"/>
  <c r="BK214" i="2"/>
  <c r="J212" i="2"/>
  <c r="BK209" i="2"/>
  <c r="J207" i="2"/>
  <c r="BK201" i="2"/>
  <c r="BK193" i="2"/>
  <c r="BK190" i="2"/>
  <c r="BK187" i="2"/>
  <c r="BK186" i="2"/>
  <c r="J175" i="2"/>
  <c r="BK170" i="2"/>
  <c r="BK168" i="2"/>
  <c r="BK165" i="2"/>
  <c r="J157" i="2"/>
  <c r="J154" i="2"/>
  <c r="J150" i="2"/>
  <c r="J149" i="2"/>
  <c r="BK143" i="2"/>
  <c r="J142" i="2"/>
  <c r="J136" i="3"/>
  <c r="J247" i="2"/>
  <c r="J239" i="2"/>
  <c r="BK231" i="2"/>
  <c r="J229" i="2"/>
  <c r="BK228" i="2"/>
  <c r="J221" i="2"/>
  <c r="J218" i="2"/>
  <c r="BK211" i="2"/>
  <c r="BK210" i="2"/>
  <c r="BK206" i="2"/>
  <c r="J197" i="2"/>
  <c r="BK196" i="2"/>
  <c r="J192" i="2"/>
  <c r="J187" i="2"/>
  <c r="J183" i="2"/>
  <c r="J181" i="2"/>
  <c r="BK180" i="2"/>
  <c r="J178" i="2"/>
  <c r="J168" i="2"/>
  <c r="J163" i="2"/>
  <c r="J158" i="2"/>
  <c r="J148" i="2"/>
  <c r="J135" i="2"/>
  <c r="J134" i="2"/>
  <c r="J245" i="2"/>
  <c r="J242" i="2"/>
  <c r="BK239" i="2"/>
  <c r="J238" i="2"/>
  <c r="J237" i="2"/>
  <c r="J234" i="2"/>
  <c r="J231" i="2"/>
  <c r="BK230" i="2"/>
  <c r="BK229" i="2"/>
  <c r="J226" i="2"/>
  <c r="J225" i="2"/>
  <c r="BK224" i="2"/>
  <c r="BK223" i="2"/>
  <c r="BK216" i="2"/>
  <c r="BK215" i="2"/>
  <c r="J214" i="2"/>
  <c r="BK212" i="2"/>
  <c r="J206" i="2"/>
  <c r="J205" i="2"/>
  <c r="J203" i="2"/>
  <c r="J200" i="2"/>
  <c r="BK197" i="2"/>
  <c r="J193" i="2"/>
  <c r="J184" i="2"/>
  <c r="BK179" i="2"/>
  <c r="BK172" i="2"/>
  <c r="BK171" i="2"/>
  <c r="J170" i="2"/>
  <c r="J161" i="2"/>
  <c r="J160" i="2"/>
  <c r="BK157" i="2"/>
  <c r="BK151" i="2"/>
  <c r="BK149" i="2"/>
  <c r="BK147" i="2"/>
  <c r="BK142" i="2"/>
  <c r="J141" i="2"/>
  <c r="BK139" i="2"/>
  <c r="J133" i="2"/>
  <c r="J132" i="2"/>
  <c r="AS94" i="1"/>
  <c r="BK247" i="2"/>
  <c r="J246" i="2"/>
  <c r="J243" i="2"/>
  <c r="BK242" i="2"/>
  <c r="J232" i="2"/>
  <c r="BK221" i="2"/>
  <c r="BK220" i="2"/>
  <c r="J219" i="2"/>
  <c r="BK213" i="2"/>
  <c r="J210" i="2"/>
  <c r="BK203" i="2"/>
  <c r="J202" i="2"/>
  <c r="BK200" i="2"/>
  <c r="J196" i="2"/>
  <c r="BK195" i="2"/>
  <c r="J190" i="2"/>
  <c r="J189" i="2"/>
  <c r="BK183" i="2"/>
  <c r="J182" i="2"/>
  <c r="BK181" i="2"/>
  <c r="J164" i="2"/>
  <c r="BK160" i="2"/>
  <c r="BK156" i="2"/>
  <c r="J152" i="2"/>
  <c r="BK150" i="2"/>
  <c r="BK148" i="2"/>
  <c r="J145" i="2"/>
  <c r="J144" i="2"/>
  <c r="BK140" i="2"/>
  <c r="BK137" i="2"/>
  <c r="J136" i="2"/>
  <c r="BK133" i="2"/>
  <c r="BK226" i="2"/>
  <c r="J223" i="2"/>
  <c r="J215" i="2"/>
  <c r="BK208" i="2"/>
  <c r="J204" i="2"/>
  <c r="J201" i="2"/>
  <c r="J198" i="2"/>
  <c r="BK192" i="2"/>
  <c r="J191" i="2"/>
  <c r="BK184" i="2"/>
  <c r="J180" i="2"/>
  <c r="BK177" i="2"/>
  <c r="BK176" i="2"/>
  <c r="J172" i="2"/>
  <c r="J169" i="2"/>
  <c r="J166" i="2"/>
  <c r="BK164" i="2"/>
  <c r="BK163" i="2"/>
  <c r="J162" i="2"/>
  <c r="J156" i="2"/>
  <c r="BK153" i="2"/>
  <c r="BK146" i="2"/>
  <c r="J143" i="2"/>
  <c r="BK141" i="2"/>
  <c r="J139" i="2"/>
  <c r="BK138" i="2"/>
  <c r="BK134" i="2"/>
  <c r="BK194" i="2"/>
  <c r="BK189" i="2"/>
  <c r="J188" i="2"/>
  <c r="J186" i="2"/>
  <c r="BK182" i="2"/>
  <c r="J179" i="2"/>
  <c r="BK175" i="2"/>
  <c r="BK174" i="2"/>
  <c r="J140" i="2"/>
  <c r="J176" i="2"/>
  <c r="J174" i="2"/>
  <c r="BK173" i="2"/>
  <c r="BK167" i="2"/>
  <c r="J165" i="2"/>
  <c r="BK162" i="2"/>
  <c r="BK161" i="2"/>
  <c r="BK154" i="2"/>
  <c r="J153" i="2"/>
  <c r="J151" i="2"/>
  <c r="J147" i="2"/>
  <c r="BK145" i="2"/>
  <c r="BK144" i="2"/>
  <c r="J138" i="2"/>
  <c r="BK132" i="2"/>
  <c r="R155" i="2" l="1"/>
  <c r="T185" i="2"/>
  <c r="P199" i="2"/>
  <c r="R131" i="2"/>
  <c r="BK155" i="2"/>
  <c r="J155" i="2"/>
  <c r="J99" i="2"/>
  <c r="T155" i="2"/>
  <c r="T130" i="2" s="1"/>
  <c r="T159" i="2"/>
  <c r="R185" i="2"/>
  <c r="R199" i="2"/>
  <c r="T227" i="2"/>
  <c r="R236" i="2"/>
  <c r="R235" i="2"/>
  <c r="R241" i="2"/>
  <c r="P244" i="2"/>
  <c r="P240" i="2" s="1"/>
  <c r="P131" i="2"/>
  <c r="BK159" i="2"/>
  <c r="J159" i="2"/>
  <c r="J100" i="2"/>
  <c r="R159" i="2"/>
  <c r="P185" i="2"/>
  <c r="T199" i="2"/>
  <c r="P227" i="2"/>
  <c r="T236" i="2"/>
  <c r="T235" i="2"/>
  <c r="BK241" i="2"/>
  <c r="J241" i="2"/>
  <c r="J108" i="2" s="1"/>
  <c r="BK244" i="2"/>
  <c r="J244" i="2"/>
  <c r="J109" i="2"/>
  <c r="T244" i="2"/>
  <c r="R127" i="3"/>
  <c r="BK131" i="2"/>
  <c r="J131" i="2"/>
  <c r="J98" i="2" s="1"/>
  <c r="T131" i="2"/>
  <c r="P155" i="2"/>
  <c r="P159" i="2"/>
  <c r="BK185" i="2"/>
  <c r="J185" i="2"/>
  <c r="J101" i="2"/>
  <c r="BK199" i="2"/>
  <c r="J199" i="2"/>
  <c r="J102" i="2"/>
  <c r="BK227" i="2"/>
  <c r="J227" i="2" s="1"/>
  <c r="J103" i="2" s="1"/>
  <c r="R227" i="2"/>
  <c r="BK236" i="2"/>
  <c r="J236" i="2" s="1"/>
  <c r="J106" i="2" s="1"/>
  <c r="P236" i="2"/>
  <c r="P235" i="2"/>
  <c r="P241" i="2"/>
  <c r="T241" i="2"/>
  <c r="T240" i="2"/>
  <c r="R244" i="2"/>
  <c r="BK127" i="3"/>
  <c r="J127" i="3"/>
  <c r="J100" i="3"/>
  <c r="P127" i="3"/>
  <c r="T127" i="3"/>
  <c r="T126" i="3"/>
  <c r="T122" i="3"/>
  <c r="BK134" i="3"/>
  <c r="J134" i="3" s="1"/>
  <c r="J102" i="3" s="1"/>
  <c r="P134" i="3"/>
  <c r="P126" i="3" s="1"/>
  <c r="P122" i="3" s="1"/>
  <c r="AU96" i="1" s="1"/>
  <c r="R134" i="3"/>
  <c r="T134" i="3"/>
  <c r="E119" i="2"/>
  <c r="BE134" i="2"/>
  <c r="BE149" i="2"/>
  <c r="BE152" i="2"/>
  <c r="BE170" i="2"/>
  <c r="BE220" i="2"/>
  <c r="BE137" i="2"/>
  <c r="BE141" i="2"/>
  <c r="BE153" i="2"/>
  <c r="BE157" i="2"/>
  <c r="BE173" i="2"/>
  <c r="BE186" i="2"/>
  <c r="BE192" i="2"/>
  <c r="BE193" i="2"/>
  <c r="J89" i="2"/>
  <c r="F126" i="2"/>
  <c r="BE132" i="2"/>
  <c r="BE133" i="2"/>
  <c r="BE142" i="2"/>
  <c r="BE145" i="2"/>
  <c r="BE154" i="2"/>
  <c r="BE161" i="2"/>
  <c r="BE163" i="2"/>
  <c r="BE165" i="2"/>
  <c r="BE171" i="2"/>
  <c r="BE175" i="2"/>
  <c r="BE211" i="2"/>
  <c r="BE143" i="2"/>
  <c r="BE147" i="2"/>
  <c r="BE177" i="2"/>
  <c r="BE178" i="2"/>
  <c r="BE228" i="2"/>
  <c r="BE230" i="2"/>
  <c r="BE238" i="2"/>
  <c r="BE243" i="2"/>
  <c r="BE146" i="2"/>
  <c r="BE148" i="2"/>
  <c r="BE150" i="2"/>
  <c r="BE158" i="2"/>
  <c r="BE164" i="2"/>
  <c r="BE176" i="2"/>
  <c r="BE180" i="2"/>
  <c r="BE187" i="2"/>
  <c r="BE188" i="2"/>
  <c r="BE195" i="2"/>
  <c r="BE198" i="2"/>
  <c r="BE202" i="2"/>
  <c r="BE207" i="2"/>
  <c r="BE208" i="2"/>
  <c r="BE210" i="2"/>
  <c r="BE213" i="2"/>
  <c r="BE214" i="2"/>
  <c r="BE215" i="2"/>
  <c r="BE217" i="2"/>
  <c r="BE219" i="2"/>
  <c r="BE225" i="2"/>
  <c r="BE231" i="2"/>
  <c r="BE234" i="2"/>
  <c r="BE237" i="2"/>
  <c r="BE245" i="2"/>
  <c r="BE246" i="2"/>
  <c r="BE136" i="2"/>
  <c r="BE138" i="2"/>
  <c r="BE139" i="2"/>
  <c r="BE160" i="2"/>
  <c r="BE166" i="2"/>
  <c r="BE169" i="2"/>
  <c r="BE189" i="2"/>
  <c r="BE190" i="2"/>
  <c r="BE204" i="2"/>
  <c r="BE209" i="2"/>
  <c r="BE232" i="2"/>
  <c r="BE242" i="2"/>
  <c r="J89" i="3"/>
  <c r="F92" i="3"/>
  <c r="BE125" i="3"/>
  <c r="BE128" i="3"/>
  <c r="BE131" i="3"/>
  <c r="BE135" i="2"/>
  <c r="BE144" i="2"/>
  <c r="BE151" i="2"/>
  <c r="BE174" i="2"/>
  <c r="BE181" i="2"/>
  <c r="BE182" i="2"/>
  <c r="BE183" i="2"/>
  <c r="BE184" i="2"/>
  <c r="BE191" i="2"/>
  <c r="BE194" i="2"/>
  <c r="BE200" i="2"/>
  <c r="BE205" i="2"/>
  <c r="BE206" i="2"/>
  <c r="BE223" i="2"/>
  <c r="BE226" i="2"/>
  <c r="BE247" i="2"/>
  <c r="BK233" i="2"/>
  <c r="J233" i="2" s="1"/>
  <c r="J104" i="2" s="1"/>
  <c r="E85" i="3"/>
  <c r="BE129" i="3"/>
  <c r="BE130" i="3"/>
  <c r="BE133" i="3"/>
  <c r="BE136" i="3"/>
  <c r="BE140" i="2"/>
  <c r="BE156" i="2"/>
  <c r="BE162" i="2"/>
  <c r="BE167" i="2"/>
  <c r="BE168" i="2"/>
  <c r="BE172" i="2"/>
  <c r="BE179" i="2"/>
  <c r="BE196" i="2"/>
  <c r="BE197" i="2"/>
  <c r="BE201" i="2"/>
  <c r="BE203" i="2"/>
  <c r="BE212" i="2"/>
  <c r="BE216" i="2"/>
  <c r="BE218" i="2"/>
  <c r="BE221" i="2"/>
  <c r="BE222" i="2"/>
  <c r="BE224" i="2"/>
  <c r="BE229" i="2"/>
  <c r="BE239" i="2"/>
  <c r="BE135" i="3"/>
  <c r="BK124" i="3"/>
  <c r="J124" i="3" s="1"/>
  <c r="J98" i="3" s="1"/>
  <c r="BK132" i="3"/>
  <c r="J132" i="3"/>
  <c r="J101" i="3" s="1"/>
  <c r="F36" i="2"/>
  <c r="BC95" i="1"/>
  <c r="F34" i="2"/>
  <c r="BA95" i="1" s="1"/>
  <c r="F37" i="2"/>
  <c r="BD95" i="1"/>
  <c r="J34" i="3"/>
  <c r="AW96" i="1" s="1"/>
  <c r="F34" i="3"/>
  <c r="BA96" i="1"/>
  <c r="J34" i="2"/>
  <c r="AW95" i="1" s="1"/>
  <c r="F35" i="2"/>
  <c r="BB95" i="1"/>
  <c r="F37" i="3"/>
  <c r="BD96" i="1" s="1"/>
  <c r="F35" i="3"/>
  <c r="BB96" i="1"/>
  <c r="F36" i="3"/>
  <c r="BC96" i="1" s="1"/>
  <c r="T129" i="2" l="1"/>
  <c r="P130" i="2"/>
  <c r="P129" i="2"/>
  <c r="AU95" i="1"/>
  <c r="AU94" i="1" s="1"/>
  <c r="R240" i="2"/>
  <c r="R126" i="3"/>
  <c r="R122" i="3"/>
  <c r="R130" i="2"/>
  <c r="R129" i="2" s="1"/>
  <c r="BK130" i="2"/>
  <c r="J130" i="2"/>
  <c r="J97" i="2"/>
  <c r="BK235" i="2"/>
  <c r="J235" i="2"/>
  <c r="J105" i="2"/>
  <c r="BK240" i="2"/>
  <c r="J240" i="2" s="1"/>
  <c r="J107" i="2" s="1"/>
  <c r="BK123" i="3"/>
  <c r="BK126" i="3"/>
  <c r="J126" i="3" s="1"/>
  <c r="J99" i="3" s="1"/>
  <c r="BD94" i="1"/>
  <c r="W33" i="1" s="1"/>
  <c r="BB94" i="1"/>
  <c r="AX94" i="1"/>
  <c r="BA94" i="1"/>
  <c r="AW94" i="1" s="1"/>
  <c r="AK30" i="1" s="1"/>
  <c r="F33" i="3"/>
  <c r="AZ96" i="1"/>
  <c r="BC94" i="1"/>
  <c r="W32" i="1"/>
  <c r="F33" i="2"/>
  <c r="AZ95" i="1"/>
  <c r="J33" i="2"/>
  <c r="AV95" i="1" s="1"/>
  <c r="AT95" i="1" s="1"/>
  <c r="J33" i="3"/>
  <c r="AV96" i="1" s="1"/>
  <c r="AT96" i="1" s="1"/>
  <c r="BK122" i="3" l="1"/>
  <c r="J122" i="3" s="1"/>
  <c r="J96" i="3" s="1"/>
  <c r="BK129" i="2"/>
  <c r="J129" i="2"/>
  <c r="J96" i="2" s="1"/>
  <c r="J123" i="3"/>
  <c r="J97" i="3"/>
  <c r="W31" i="1"/>
  <c r="AZ94" i="1"/>
  <c r="AV94" i="1" s="1"/>
  <c r="AK29" i="1" s="1"/>
  <c r="W30" i="1"/>
  <c r="AY94" i="1"/>
  <c r="W29" i="1" l="1"/>
  <c r="J30" i="2"/>
  <c r="AG95" i="1" s="1"/>
  <c r="AN95" i="1" s="1"/>
  <c r="AT94" i="1"/>
  <c r="J30" i="3"/>
  <c r="AG96" i="1" s="1"/>
  <c r="AN96" i="1" s="1"/>
  <c r="J39" i="2" l="1"/>
  <c r="J39" i="3"/>
  <c r="AG94" i="1"/>
  <c r="AN94" i="1"/>
  <c r="AK26" i="1" l="1"/>
  <c r="AK35" i="1" s="1"/>
</calcChain>
</file>

<file path=xl/sharedStrings.xml><?xml version="1.0" encoding="utf-8"?>
<sst xmlns="http://schemas.openxmlformats.org/spreadsheetml/2006/main" count="2209" uniqueCount="612">
  <si>
    <t>Export Komplet</t>
  </si>
  <si>
    <t/>
  </si>
  <si>
    <t>2.0</t>
  </si>
  <si>
    <t>False</t>
  </si>
  <si>
    <t>{152153eb-0e89-4b30-b151-71580e1c21a1}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</si>
  <si>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</si>
  <si>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</si>
  <si>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</si>
  <si>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</si>
  <si>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</si>
  <si>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</si>
  <si>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0,001</t>
  </si>
  <si>
    <t>Kód:</t>
  </si>
  <si>
    <t>050-D0022</t>
  </si>
  <si>
    <t>Stavba:</t>
  </si>
  <si>
    <t>Rekonstrukce chodníku v obci Chrást</t>
  </si>
  <si>
    <t>KSO:</t>
  </si>
  <si>
    <t>CC-CZ:</t>
  </si>
  <si>
    <t>Místo:</t>
  </si>
  <si>
    <t xml:space="preserve">Chrást, silnice III/3308 </t>
  </si>
  <si>
    <t>Datum:</t>
  </si>
  <si>
    <t>7. 1. 2021</t>
  </si>
  <si>
    <t>Zadavatel:</t>
  </si>
  <si>
    <t>IČ:</t>
  </si>
  <si>
    <t>00239194</t>
  </si>
  <si>
    <t>Obec Chrást, Chrást č.p. 150, 289 14 Poříčany</t>
  </si>
  <si>
    <t>DIČ:</t>
  </si>
  <si>
    <t>Zhotovitel:</t>
  </si>
  <si>
    <t xml:space="preserve"> </t>
  </si>
  <si>
    <t>Projektant:</t>
  </si>
  <si>
    <t>41416481</t>
  </si>
  <si>
    <t>IROP Olomouc, Ing. Jan Rozsíval, Holická 156/49</t>
  </si>
  <si>
    <t>True</t>
  </si>
  <si>
    <t>Zpracovatel:</t>
  </si>
  <si>
    <t>Čiklová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</si>
  <si>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</si>
  <si>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</si>
  <si>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</si>
  <si>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</si>
  <si>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</si>
  <si>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</si>
  <si>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</si>
  <si>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</si>
  <si>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</si>
  <si>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</si>
  <si>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</si>
  <si>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</si>
  <si>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</si>
  <si>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</si>
  <si>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</si>
  <si>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</si>
  <si>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</si>
  <si>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</si>
  <si>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</si>
  <si>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</si>
  <si>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</si>
  <si>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</si>
  <si>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</si>
  <si>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</si>
  <si>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</si>
  <si>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</si>
  <si>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</si>
  <si>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</si>
  <si>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</si>
  <si>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</si>
  <si>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</si>
  <si>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</si>
  <si>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</si>
  <si>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</si>
  <si>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</si>
  <si>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</si>
  <si>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</si>
  <si>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</si>
  <si>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</si>
  <si>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</si>
  <si>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</si>
  <si>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</si>
  <si>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</si>
  <si>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</si>
  <si>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</si>
  <si>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</si>
  <si>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</si>
  <si>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</t>
  </si>
  <si>
    <t>1</t>
  </si>
  <si>
    <t>{fecdf47e-4209-4da5-96c4-06ccb5cfb5bf}</t>
  </si>
  <si>
    <t>2</t>
  </si>
  <si>
    <t>02</t>
  </si>
  <si>
    <t>Vedlejší a ostatní náklady</t>
  </si>
  <si>
    <t>VON</t>
  </si>
  <si>
    <t>{bd5fef3d-1c8b-4281-b2d4-928c89af9f86}</t>
  </si>
  <si>
    <t>KRYCÍ LIST SOUPISU PRACÍ</t>
  </si>
  <si>
    <t>Objekt:</t>
  </si>
  <si>
    <t>01 - Rekonstrukce chodníku v obci Chrást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</si>
  <si>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</si>
  <si>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</si>
  <si>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</si>
  <si>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</si>
  <si>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</si>
  <si>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</si>
  <si>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</si>
  <si>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</si>
  <si>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</si>
  <si>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</si>
  <si>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</si>
  <si>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</si>
  <si>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</si>
  <si>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</si>
  <si>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</si>
  <si>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M - Práce a dodávky M</t>
  </si>
  <si>
    <t xml:space="preserve">    21-M - Elektromontáže</t>
  </si>
  <si>
    <t xml:space="preserve">    46-M - Zemní práce při extr.mont.pracích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</si>
  <si>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</si>
  <si>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</si>
  <si>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</si>
  <si>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</si>
  <si>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</si>
  <si>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</si>
  <si>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</si>
  <si>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</si>
  <si>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</si>
  <si>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</si>
  <si>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</si>
  <si>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</si>
  <si>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</si>
  <si>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</si>
  <si>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</si>
  <si>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</si>
  <si>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</si>
  <si>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</si>
  <si>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111301111</t>
  </si>
  <si>
    <t>Sejmutí drnu tl do 100 mm s přemístěním do 50 m nebo naložením na dopravní prostředek</t>
  </si>
  <si>
    <t>m2</t>
  </si>
  <si>
    <t>CS ÚRS 2020 01</t>
  </si>
  <si>
    <t>4</t>
  </si>
  <si>
    <t>-687345149</t>
  </si>
  <si>
    <t>113106142</t>
  </si>
  <si>
    <t>Rozebrání dlažeb z betonových nebo kamenných dlaždic komunikací pro pěší strojně pl přes 50 m2</t>
  </si>
  <si>
    <t>1479355321</t>
  </si>
  <si>
    <t>3</t>
  </si>
  <si>
    <t>113106144</t>
  </si>
  <si>
    <t>Rozebrání dlažeb ze zámkových dlaždic komunikací pro pěší strojně pl přes 50 m2</t>
  </si>
  <si>
    <t>1224846777</t>
  </si>
  <si>
    <t>113106185</t>
  </si>
  <si>
    <t>Rozebrání dlažeb vozovek z drobných kostek s ložem z kameniva strojně pl do 50 m2</t>
  </si>
  <si>
    <t>281800488</t>
  </si>
  <si>
    <t>5</t>
  </si>
  <si>
    <t>113107171</t>
  </si>
  <si>
    <t>Odstranění podkladu z betonu prostého tl 150 mm strojně pl přes 50 do 200 m2</t>
  </si>
  <si>
    <t>-1368828398</t>
  </si>
  <si>
    <t>6</t>
  </si>
  <si>
    <t>113107182</t>
  </si>
  <si>
    <t>Odstranění podkladu živičného tl 100 mm strojně pl přes 50 do 200 m2</t>
  </si>
  <si>
    <t>720909316</t>
  </si>
  <si>
    <t>7</t>
  </si>
  <si>
    <t>113107243</t>
  </si>
  <si>
    <t>Odstranění podkladu živičného tl 150 mm strojně pl přes 200 m2</t>
  </si>
  <si>
    <t>-2009444035</t>
  </si>
  <si>
    <t>8</t>
  </si>
  <si>
    <t>113154263</t>
  </si>
  <si>
    <t>Frézování živičného krytu tl 50 mm pruh š 2 m pl do 1000 m2 s překážkami v trase</t>
  </si>
  <si>
    <t>2116756199</t>
  </si>
  <si>
    <t>9</t>
  </si>
  <si>
    <t>113202111</t>
  </si>
  <si>
    <t>Vytrhání obrub krajníků obrubníků stojatých</t>
  </si>
  <si>
    <t>m</t>
  </si>
  <si>
    <t>-3264307</t>
  </si>
  <si>
    <t>10</t>
  </si>
  <si>
    <t>122252205</t>
  </si>
  <si>
    <t>Odkopávky a prokopávky nezapažené pro silnice a dálnice v hornině třídy těžitelnosti I objem do 1000 m3 strojně</t>
  </si>
  <si>
    <t>m3</t>
  </si>
  <si>
    <t>-15083593</t>
  </si>
  <si>
    <t>11</t>
  </si>
  <si>
    <t>132251104</t>
  </si>
  <si>
    <t>Hloubení rýh nezapažených  š do 800 mm v hornině třídy těžitelnosti I, skupiny 3 objem přes 100 m3 strojně</t>
  </si>
  <si>
    <t>-910911256</t>
  </si>
  <si>
    <t>12</t>
  </si>
  <si>
    <t>133251102</t>
  </si>
  <si>
    <t>Hloubení šachet nezapažených v hornině třídy těžitelnosti I, skupiny 3 objem do 50 m3</t>
  </si>
  <si>
    <t>873833344</t>
  </si>
  <si>
    <t>13</t>
  </si>
  <si>
    <t>162651112</t>
  </si>
  <si>
    <t>Vodorovné přemístění do 5000 m výkopku/sypaniny z horniny třídy těžitelnosti I, skupiny 1 až 3</t>
  </si>
  <si>
    <t>-1029196400</t>
  </si>
  <si>
    <t>14</t>
  </si>
  <si>
    <t>171201231</t>
  </si>
  <si>
    <t>Poplatek za uložení zeminy a kamení na recyklační skládce (skládkovné) kód odpadu 17 05 04</t>
  </si>
  <si>
    <t>t</t>
  </si>
  <si>
    <t>-487787115</t>
  </si>
  <si>
    <t>171-R-001</t>
  </si>
  <si>
    <t>Nákup zeminy vhodné pro ohumusování, včetně naložení, složení a dovozu na místo stavby</t>
  </si>
  <si>
    <t>2091609074</t>
  </si>
  <si>
    <t>16</t>
  </si>
  <si>
    <t>174151101</t>
  </si>
  <si>
    <t>Zásyp jam, šachet rýh nebo kolem objektů sypaninou se zhutněním</t>
  </si>
  <si>
    <t>-1044508453</t>
  </si>
  <si>
    <t>17</t>
  </si>
  <si>
    <t>M</t>
  </si>
  <si>
    <t>58337302</t>
  </si>
  <si>
    <t>štěrkopísek frakce 0/16</t>
  </si>
  <si>
    <t>-998637763</t>
  </si>
  <si>
    <t>18</t>
  </si>
  <si>
    <t>181152302</t>
  </si>
  <si>
    <t>Úprava pláně pro silnice a dálnice v zářezech se zhutněním</t>
  </si>
  <si>
    <t>-16762515</t>
  </si>
  <si>
    <t>19</t>
  </si>
  <si>
    <t>181351113</t>
  </si>
  <si>
    <t>Rozprostření ornice tl vrstvy do 200 mm pl přes 500 m2 v rovině nebo ve svahu do 1:5 strojně</t>
  </si>
  <si>
    <t>264551585</t>
  </si>
  <si>
    <t>20</t>
  </si>
  <si>
    <t>181451131</t>
  </si>
  <si>
    <t>Založení parkového trávníku výsevem plochy přes 1000 m2 v rovině a ve svahu do 1:5</t>
  </si>
  <si>
    <t>-1610549868</t>
  </si>
  <si>
    <t>005724100</t>
  </si>
  <si>
    <t>osivo směs travní parková</t>
  </si>
  <si>
    <t>kg</t>
  </si>
  <si>
    <t>-422389232</t>
  </si>
  <si>
    <t>22</t>
  </si>
  <si>
    <t>185802113</t>
  </si>
  <si>
    <t>Hnojení půdy umělým hnojivem na široko v rovině a svahu do 1:5</t>
  </si>
  <si>
    <t>1124327230</t>
  </si>
  <si>
    <t>23</t>
  </si>
  <si>
    <t>251-R-001</t>
  </si>
  <si>
    <t>Startovací granulované kombinované hnojivo pro trávník</t>
  </si>
  <si>
    <t>-662079426</t>
  </si>
  <si>
    <t>Vodorovné konstrukce</t>
  </si>
  <si>
    <t>24</t>
  </si>
  <si>
    <t>451572111</t>
  </si>
  <si>
    <t>Lože pod potrubí otevřený výkop z kameniva drobného těženého</t>
  </si>
  <si>
    <t>-708770209</t>
  </si>
  <si>
    <t>25</t>
  </si>
  <si>
    <t>452311131</t>
  </si>
  <si>
    <t>Podkladní desky z betonu prostého tř. C 12/15 otevřený výkop</t>
  </si>
  <si>
    <t>1697263224</t>
  </si>
  <si>
    <t>26</t>
  </si>
  <si>
    <t>452311141</t>
  </si>
  <si>
    <t>Podkladní desky z betonu prostého tř. C 16/20 otevřený výkop</t>
  </si>
  <si>
    <t>1271084933</t>
  </si>
  <si>
    <t>Komunikace pozemní</t>
  </si>
  <si>
    <t>27</t>
  </si>
  <si>
    <t>564841113</t>
  </si>
  <si>
    <t>Podklad ze štěrkodrtě ŠD tl 140 mm</t>
  </si>
  <si>
    <t>-983531814</t>
  </si>
  <si>
    <t>28</t>
  </si>
  <si>
    <t>564851111</t>
  </si>
  <si>
    <t>Podklad ze štěrkodrtě ŠD tl 150 mm</t>
  </si>
  <si>
    <t>642254930</t>
  </si>
  <si>
    <t>29</t>
  </si>
  <si>
    <t>564851113</t>
  </si>
  <si>
    <t>Podklad ze štěrkodrtě ŠD tl 170 mm</t>
  </si>
  <si>
    <t>-426531869</t>
  </si>
  <si>
    <t>30</t>
  </si>
  <si>
    <t>564861111</t>
  </si>
  <si>
    <t>Podklad ze štěrkodrtě ŠD tl 200 mm</t>
  </si>
  <si>
    <t>-1697943444</t>
  </si>
  <si>
    <t>31</t>
  </si>
  <si>
    <t>564861113</t>
  </si>
  <si>
    <t>Podklad ze štěrkodrtě ŠD tl 220 mm</t>
  </si>
  <si>
    <t>308492623</t>
  </si>
  <si>
    <t>32</t>
  </si>
  <si>
    <t>564871111</t>
  </si>
  <si>
    <t>Podklad ze štěrkodrtě ŠD tl 250 mm</t>
  </si>
  <si>
    <t>-331101262</t>
  </si>
  <si>
    <t>33</t>
  </si>
  <si>
    <t>565155111</t>
  </si>
  <si>
    <t>Asfaltový beton vrstva podkladní ACP 16 (obalované kamenivo OKS) tl 70 mm š do 3 m</t>
  </si>
  <si>
    <t>-673461242</t>
  </si>
  <si>
    <t>34</t>
  </si>
  <si>
    <t>565221111</t>
  </si>
  <si>
    <t>Podklad ze štěrku částečně zpevněného cementovou maltou ŠCM tl 160 mm</t>
  </si>
  <si>
    <t>41878168</t>
  </si>
  <si>
    <t>35</t>
  </si>
  <si>
    <t>571908111</t>
  </si>
  <si>
    <t>Kryt vymývaným dekoračním kamenivem (kačírkem) tl 200 mm</t>
  </si>
  <si>
    <t>2041869304</t>
  </si>
  <si>
    <t>36</t>
  </si>
  <si>
    <t>573111112</t>
  </si>
  <si>
    <t>Postřik živičný infiltrační s posypem z asfaltu množství 1 kg/m2</t>
  </si>
  <si>
    <t>-1684429172</t>
  </si>
  <si>
    <t>37</t>
  </si>
  <si>
    <t>573211111</t>
  </si>
  <si>
    <t>Postřik živičný spojovací z asfaltu v množství 0,60 kg/m2</t>
  </si>
  <si>
    <t>-521552401</t>
  </si>
  <si>
    <t>38</t>
  </si>
  <si>
    <t>577144111</t>
  </si>
  <si>
    <t>Asfaltový beton vrstva obrusná ACO 11 (ABS) tř. I tl 50 mm š do 3 m z nemodifikovaného asfaltu</t>
  </si>
  <si>
    <t>-325521656</t>
  </si>
  <si>
    <t>39</t>
  </si>
  <si>
    <t>591241111</t>
  </si>
  <si>
    <t>Kladení dlažby z kostek drobných z kamene na MC tl 50 mm</t>
  </si>
  <si>
    <t>249238180</t>
  </si>
  <si>
    <t>40</t>
  </si>
  <si>
    <t>58381007</t>
  </si>
  <si>
    <t>kostka dlažební žula drobná 8/10</t>
  </si>
  <si>
    <t>-53265857</t>
  </si>
  <si>
    <t>41</t>
  </si>
  <si>
    <t>596211113</t>
  </si>
  <si>
    <t>Kladení zámkové dlažby komunikací pro pěší tl 60 mm skupiny A pl přes 300 m2</t>
  </si>
  <si>
    <t>1406288308</t>
  </si>
  <si>
    <t>42</t>
  </si>
  <si>
    <t>59245018</t>
  </si>
  <si>
    <t>dlažba tvar obdélník betonová 200x100x60mm přírodní</t>
  </si>
  <si>
    <t>-1893639958</t>
  </si>
  <si>
    <t>43</t>
  </si>
  <si>
    <t>59245008</t>
  </si>
  <si>
    <t>dlažba tvar obdélník betonová 200x100x60mm barevná</t>
  </si>
  <si>
    <t>-98425949</t>
  </si>
  <si>
    <t>44</t>
  </si>
  <si>
    <t>59245006</t>
  </si>
  <si>
    <t>dlažba tvar obdélník betonová pro nevidomé 200x100x60mm barevná</t>
  </si>
  <si>
    <t>202708727</t>
  </si>
  <si>
    <t>45</t>
  </si>
  <si>
    <t>59245006R</t>
  </si>
  <si>
    <t>dlažba tvar obdélník betonová žlábková 200x200x60mm přírodní - vodící linie</t>
  </si>
  <si>
    <t>-1244120165</t>
  </si>
  <si>
    <t>46</t>
  </si>
  <si>
    <t>596212213</t>
  </si>
  <si>
    <t>Kladení zámkové dlažby pozemních komunikací tl 80 mm skupiny A pl přes 300 m2</t>
  </si>
  <si>
    <t>-1037285983</t>
  </si>
  <si>
    <t>47</t>
  </si>
  <si>
    <t>59245020</t>
  </si>
  <si>
    <t>dlažba tvar obdélník betonová 200x100x80mm přírodní</t>
  </si>
  <si>
    <t>1626944301</t>
  </si>
  <si>
    <t>48</t>
  </si>
  <si>
    <t>59245226</t>
  </si>
  <si>
    <t>dlažba tvar obdélník betonová pro nevidomé 200x100x80mm barevná</t>
  </si>
  <si>
    <t>565560982</t>
  </si>
  <si>
    <t>49</t>
  </si>
  <si>
    <t>59245226R</t>
  </si>
  <si>
    <t>dlažba tvar obdélník betonová žlábková 200x200x80mm přírodní - vodící linie</t>
  </si>
  <si>
    <t>1790970129</t>
  </si>
  <si>
    <t>50</t>
  </si>
  <si>
    <t>596811220</t>
  </si>
  <si>
    <t>Kladení betonové dlažby komunikací pro pěší do lože z kameniva vel do 0,25 m2 plochy do 50 m2</t>
  </si>
  <si>
    <t>-1168081509</t>
  </si>
  <si>
    <t>51</t>
  </si>
  <si>
    <t>59245601</t>
  </si>
  <si>
    <t>dlažba desková betonová 500x500x50mm přírodní</t>
  </si>
  <si>
    <t>1139333248</t>
  </si>
  <si>
    <t>Trubní vedení</t>
  </si>
  <si>
    <t>52</t>
  </si>
  <si>
    <t>871265211</t>
  </si>
  <si>
    <t>Kanalizační potrubí z tvrdého PVC jednovrstvé tuhost třídy SN4 DN 110</t>
  </si>
  <si>
    <t>-1033237891</t>
  </si>
  <si>
    <t>53</t>
  </si>
  <si>
    <t>871315221</t>
  </si>
  <si>
    <t>Kanalizační potrubí z tvrdého PVC jednovrstvé tuhost třídy SN8 DN 160</t>
  </si>
  <si>
    <t>1727439057</t>
  </si>
  <si>
    <t>54</t>
  </si>
  <si>
    <t>890411851</t>
  </si>
  <si>
    <t>Bourání šachet z prefabrikovaných skruží strojně obestavěného prostoru do 1,5 m3</t>
  </si>
  <si>
    <t>525069438</t>
  </si>
  <si>
    <t>55</t>
  </si>
  <si>
    <t>894201213</t>
  </si>
  <si>
    <t>Stěny šachet tl nad 200 mm z prostého betonu bez zvýšených nároků na prostředí tř. C 16/20</t>
  </si>
  <si>
    <t>826516036</t>
  </si>
  <si>
    <t>56</t>
  </si>
  <si>
    <t>894502201</t>
  </si>
  <si>
    <t>Bednění stěn šachet pravoúhlých nebo vícehranných oboustranné</t>
  </si>
  <si>
    <t>-703152756</t>
  </si>
  <si>
    <t>57</t>
  </si>
  <si>
    <t>895941111</t>
  </si>
  <si>
    <t>Zřízení vpusti kanalizační uliční z betonových dílců typ UV-50 normální</t>
  </si>
  <si>
    <t>kus</t>
  </si>
  <si>
    <t>722863760</t>
  </si>
  <si>
    <t>58</t>
  </si>
  <si>
    <t>592238-R2</t>
  </si>
  <si>
    <t>prstenec betonový pro uliční vpusť vyrovnávací v. 60 mm</t>
  </si>
  <si>
    <t>-1137701941</t>
  </si>
  <si>
    <t>59</t>
  </si>
  <si>
    <t>59223857</t>
  </si>
  <si>
    <t>skruž pro uliční vpusť horní betonová 450x295x50mm</t>
  </si>
  <si>
    <t>438077936</t>
  </si>
  <si>
    <t>60</t>
  </si>
  <si>
    <t>59223854</t>
  </si>
  <si>
    <t>skruž pro uliční vpusť s výtokovým otvorem PVC betonová 450x350x50mm</t>
  </si>
  <si>
    <t>1115196762</t>
  </si>
  <si>
    <t>61</t>
  </si>
  <si>
    <t>59223852</t>
  </si>
  <si>
    <t>dno pro uliční vpusť s kalovou prohlubní betonové 450x300x50mm</t>
  </si>
  <si>
    <t>-1830770019</t>
  </si>
  <si>
    <t>62</t>
  </si>
  <si>
    <t>899202111</t>
  </si>
  <si>
    <t>Osazení mříží litinových včetně rámů a košů na bahno pro třídu zatížení A15</t>
  </si>
  <si>
    <t>-1153719594</t>
  </si>
  <si>
    <t>63</t>
  </si>
  <si>
    <t>592238-R5</t>
  </si>
  <si>
    <t>litinová mříž 500/500 mm se zabetonovaným rámem a nálevkou D400  v.160 mm s mechanismem proti odcizení</t>
  </si>
  <si>
    <t>-1978911443</t>
  </si>
  <si>
    <t>64</t>
  </si>
  <si>
    <t>592238-R6</t>
  </si>
  <si>
    <t>ocelový žárově zinkovaný bahenní koš prům. 385 mm, v. 250 mm</t>
  </si>
  <si>
    <t>-632410661</t>
  </si>
  <si>
    <t>Ostatní konstrukce a práce, bourání</t>
  </si>
  <si>
    <t>65</t>
  </si>
  <si>
    <t>914111111</t>
  </si>
  <si>
    <t>Montáž svislé dopravní značky do velikosti 1 m2 objímkami na sloupek nebo konzolu</t>
  </si>
  <si>
    <t>-644704475</t>
  </si>
  <si>
    <t>66</t>
  </si>
  <si>
    <t>40445612</t>
  </si>
  <si>
    <t>značky upravující přednost P2, P3, P8 750mm</t>
  </si>
  <si>
    <t>-708304347</t>
  </si>
  <si>
    <t>67</t>
  </si>
  <si>
    <t>40445609</t>
  </si>
  <si>
    <t>značky upravující přednost P1, P4 900mm</t>
  </si>
  <si>
    <t>-1759013995</t>
  </si>
  <si>
    <t>68</t>
  </si>
  <si>
    <t>40445645</t>
  </si>
  <si>
    <t>informativní značky jiné IJ4b 500mm</t>
  </si>
  <si>
    <t>-1981973641</t>
  </si>
  <si>
    <t>69</t>
  </si>
  <si>
    <t>40445647</t>
  </si>
  <si>
    <t>dodatkové tabulky E1, E2a,b , E6, E9, E10 E12c, E17 500x500mm</t>
  </si>
  <si>
    <t>1748368478</t>
  </si>
  <si>
    <t>70</t>
  </si>
  <si>
    <t>914511112</t>
  </si>
  <si>
    <t>Montáž sloupku dopravních značek délky do 3,5 m s betonovým základem a patkou</t>
  </si>
  <si>
    <t>948119246</t>
  </si>
  <si>
    <t>71</t>
  </si>
  <si>
    <t>40445225</t>
  </si>
  <si>
    <t>sloupek pro dopravní značku Zn D 60mm v 3,5m</t>
  </si>
  <si>
    <t>1087984853</t>
  </si>
  <si>
    <t>72</t>
  </si>
  <si>
    <t>915131111</t>
  </si>
  <si>
    <t>Vodorovné dopravní značení přechody pro chodce, šipky, symboly základní bílá barva</t>
  </si>
  <si>
    <t>1972476808</t>
  </si>
  <si>
    <t>73</t>
  </si>
  <si>
    <t>915611111</t>
  </si>
  <si>
    <t>Předznačení vodorovného liniového značení</t>
  </si>
  <si>
    <t>-2044880477</t>
  </si>
  <si>
    <t>74</t>
  </si>
  <si>
    <t>916131213</t>
  </si>
  <si>
    <t>Osazení silničního obrubníku betonového stojatého s boční opěrou do lože z betonu prostého</t>
  </si>
  <si>
    <t>221943570</t>
  </si>
  <si>
    <t>75</t>
  </si>
  <si>
    <t>59217031</t>
  </si>
  <si>
    <t>obrubník betonový silniční 1000x150x250mm</t>
  </si>
  <si>
    <t>-17122543</t>
  </si>
  <si>
    <t>76</t>
  </si>
  <si>
    <t>59217029</t>
  </si>
  <si>
    <t>obrubník betonový silniční nájezdový 1000x150x150mm</t>
  </si>
  <si>
    <t>1974551428</t>
  </si>
  <si>
    <t>77</t>
  </si>
  <si>
    <t>59217030</t>
  </si>
  <si>
    <t>obrubník betonový silniční přechodový 1000x150x150-250mm</t>
  </si>
  <si>
    <t>-514903911</t>
  </si>
  <si>
    <t>78</t>
  </si>
  <si>
    <t>916331112</t>
  </si>
  <si>
    <t>Osazení zahradního obrubníku betonového do lože z betonu s boční opěrou</t>
  </si>
  <si>
    <t>968727573</t>
  </si>
  <si>
    <t>79</t>
  </si>
  <si>
    <t>59217002</t>
  </si>
  <si>
    <t>obrubník betonový zahradní šedý 1000x50x200mm</t>
  </si>
  <si>
    <t>1463762593</t>
  </si>
  <si>
    <t>80</t>
  </si>
  <si>
    <t>916431111</t>
  </si>
  <si>
    <t>Osazení bezbariérového betonového obrubníku do betonového lože tl 150 mm</t>
  </si>
  <si>
    <t>-2005034020</t>
  </si>
  <si>
    <t>81</t>
  </si>
  <si>
    <t>59217041</t>
  </si>
  <si>
    <t>obrubník betonový bezbariérový přímý</t>
  </si>
  <si>
    <t>1265212854</t>
  </si>
  <si>
    <t>82</t>
  </si>
  <si>
    <t>59217040</t>
  </si>
  <si>
    <t>obrubník betonový bezbariérový náběhový</t>
  </si>
  <si>
    <t>1379771737</t>
  </si>
  <si>
    <t>83</t>
  </si>
  <si>
    <t>916991121</t>
  </si>
  <si>
    <t>Lože pod obrubníky, krajníky nebo obruby z dlažebních kostek z betonu prostého</t>
  </si>
  <si>
    <t>377539388</t>
  </si>
  <si>
    <t>84</t>
  </si>
  <si>
    <t>919726121</t>
  </si>
  <si>
    <t>Geotextilie pro ochranu, separaci a filtraci netkaná měrná hmotnost do 200 g/m2</t>
  </si>
  <si>
    <t>-2080251389</t>
  </si>
  <si>
    <t>85</t>
  </si>
  <si>
    <t>919732211</t>
  </si>
  <si>
    <t>Styčná spára napojení nového živičného povrchu na stávající za tepla š 15 mm hl 25 mm s prořezáním</t>
  </si>
  <si>
    <t>1972061313</t>
  </si>
  <si>
    <t>86</t>
  </si>
  <si>
    <t>919735113</t>
  </si>
  <si>
    <t>Řezání stávajícího živičného krytu hl do 150 mm</t>
  </si>
  <si>
    <t>-1152560631</t>
  </si>
  <si>
    <t>87</t>
  </si>
  <si>
    <t>935511-R1</t>
  </si>
  <si>
    <t>Betonový chodníkový žlábek 210/230/100mm - kompletní provedení, dodávka a montáž</t>
  </si>
  <si>
    <t>-1130497537</t>
  </si>
  <si>
    <t>88</t>
  </si>
  <si>
    <t>935511-R2</t>
  </si>
  <si>
    <t>Litinová dvoudílná mříž litinového žlábku 370/440/160mm - kompletní provedení, dodávka a montáž</t>
  </si>
  <si>
    <t>-919586608</t>
  </si>
  <si>
    <t>89</t>
  </si>
  <si>
    <t>935932-R</t>
  </si>
  <si>
    <t>Liniový žlab 138/150 z polypropylenu C250 - kompletní provedení, dodávka a montáž</t>
  </si>
  <si>
    <t>-383449264</t>
  </si>
  <si>
    <t>90</t>
  </si>
  <si>
    <t>966006132</t>
  </si>
  <si>
    <t>Odstranění značek dopravních nebo orientačních se sloupky s betonovými patkami</t>
  </si>
  <si>
    <t>2047702816</t>
  </si>
  <si>
    <t>91</t>
  </si>
  <si>
    <t>966008211</t>
  </si>
  <si>
    <t>Bourání odvodňovacího žlabu z betonových příkopových tvárnic š do 500 mm</t>
  </si>
  <si>
    <t>1880721195</t>
  </si>
  <si>
    <t>997</t>
  </si>
  <si>
    <t>Přesun sutě</t>
  </si>
  <si>
    <t>92</t>
  </si>
  <si>
    <t>997221551</t>
  </si>
  <si>
    <t>Vodorovná doprava suti ze sypkých materiálů do 1 km</t>
  </si>
  <si>
    <t>421746914</t>
  </si>
  <si>
    <t>93</t>
  </si>
  <si>
    <t>997221559</t>
  </si>
  <si>
    <t>Příplatek ZKD 1 km u vodorovné dopravy suti ze sypkých materiálů</t>
  </si>
  <si>
    <t>-493859688</t>
  </si>
  <si>
    <t>94</t>
  </si>
  <si>
    <t>997221861</t>
  </si>
  <si>
    <t>Poplatek za uložení stavebního odpadu na recyklační skládce (skládkovné) z prostého betonu pod kódem 17 01 01</t>
  </si>
  <si>
    <t>977998384</t>
  </si>
  <si>
    <t>95</t>
  </si>
  <si>
    <t>997221873</t>
  </si>
  <si>
    <t>Poplatek za uložení stavebního odpadu na recyklační skládce (skládkovné) zeminy a kamení zatříděného do Katalogu odpadů pod kódem 17 05 04</t>
  </si>
  <si>
    <t>-2094998212</t>
  </si>
  <si>
    <t>96</t>
  </si>
  <si>
    <t>997221875</t>
  </si>
  <si>
    <t>Poplatek za uložení stavebního odpadu na recyklační skládce (skládkovné) asfaltového bez obsahu dehtu zatříděného do Katalogu odpadů pod kódem 17 03 02</t>
  </si>
  <si>
    <t>-901687933</t>
  </si>
  <si>
    <t>998</t>
  </si>
  <si>
    <t>Přesun hmot</t>
  </si>
  <si>
    <t>97</t>
  </si>
  <si>
    <t>998225111</t>
  </si>
  <si>
    <t>Přesun hmot pro pozemní komunikace s krytem z kamene, monolitickým betonovým nebo živičným</t>
  </si>
  <si>
    <t>324505</t>
  </si>
  <si>
    <t>PSV</t>
  </si>
  <si>
    <t>Práce a dodávky PSV</t>
  </si>
  <si>
    <t>711</t>
  </si>
  <si>
    <t>Izolace proti vodě, vlhkosti a plynům</t>
  </si>
  <si>
    <t>98</t>
  </si>
  <si>
    <t>711161212</t>
  </si>
  <si>
    <t>Izolace proti zemní vlhkosti nopovou fólií svislá, nopek v 8,0 mm, tl do 0,6 mm</t>
  </si>
  <si>
    <t>655309922</t>
  </si>
  <si>
    <t>99</t>
  </si>
  <si>
    <t>711161384</t>
  </si>
  <si>
    <t>Izolace proti zemní vlhkosti nopovou fólií ukončení provětrávací lištou</t>
  </si>
  <si>
    <t>-2124845656</t>
  </si>
  <si>
    <t>100</t>
  </si>
  <si>
    <t>998711101</t>
  </si>
  <si>
    <t>Přesun hmot tonážní pro izolace proti vodě, vlhkosti a plynům v objektech výšky do 6 m</t>
  </si>
  <si>
    <t>856539444</t>
  </si>
  <si>
    <t>Práce a dodávky M</t>
  </si>
  <si>
    <t>21-M</t>
  </si>
  <si>
    <t>Elektromontáže</t>
  </si>
  <si>
    <t>101</t>
  </si>
  <si>
    <t>21001-R1</t>
  </si>
  <si>
    <t>Demontáž a montáž stávajícího stožáru VO - kompletní provedení</t>
  </si>
  <si>
    <t>1612393831</t>
  </si>
  <si>
    <t>102</t>
  </si>
  <si>
    <t>21002-R2</t>
  </si>
  <si>
    <t>Propojení stožáru VO se stávající rozvodem novým kabelem</t>
  </si>
  <si>
    <t>906188533</t>
  </si>
  <si>
    <t>46-M</t>
  </si>
  <si>
    <t>Zemní práce při extr.mont.pracích</t>
  </si>
  <si>
    <t>103</t>
  </si>
  <si>
    <t>460421182</t>
  </si>
  <si>
    <t>Lože kabelů z písku nebo štěrkopísku tl 10 cm nad kabel, kryté plastovou folií, š lože do 50 cm</t>
  </si>
  <si>
    <t>-2129657204</t>
  </si>
  <si>
    <t>104</t>
  </si>
  <si>
    <t>460561811</t>
  </si>
  <si>
    <t>Zásyp rýh strojně včetně zhutnění a urovnání povrchu - ve volném terénu</t>
  </si>
  <si>
    <t>-1487698913</t>
  </si>
  <si>
    <t>105</t>
  </si>
  <si>
    <t>58337303</t>
  </si>
  <si>
    <t>štěrkopísek frakce 0/8</t>
  </si>
  <si>
    <t>128</t>
  </si>
  <si>
    <t>1060650696</t>
  </si>
  <si>
    <t>02 - Vedlejší a ostatní náklady</t>
  </si>
  <si>
    <t xml:space="preserve">    ON -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</si>
  <si>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</si>
  <si>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</si>
  <si>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</si>
  <si>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</si>
  <si>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ON</t>
  </si>
  <si>
    <t>Ostatní náklady</t>
  </si>
  <si>
    <t>0010001R</t>
  </si>
  <si>
    <t>Provizorní a přechodná dopravní zařízení</t>
  </si>
  <si>
    <t>Kč</t>
  </si>
  <si>
    <t>1024</t>
  </si>
  <si>
    <t>-1534611001</t>
  </si>
  <si>
    <t>VRN</t>
  </si>
  <si>
    <t>Vedlejší rozpočtové náklady</t>
  </si>
  <si>
    <t>VRN1</t>
  </si>
  <si>
    <t>Průzkumné, geodetické a projektové práce</t>
  </si>
  <si>
    <t>012002000</t>
  </si>
  <si>
    <t>Geodetické práce</t>
  </si>
  <si>
    <t>-1231380577</t>
  </si>
  <si>
    <t>013203-R1</t>
  </si>
  <si>
    <t>Publicita projektu</t>
  </si>
  <si>
    <t>-1519053300</t>
  </si>
  <si>
    <t>013203-R2</t>
  </si>
  <si>
    <t>Pamětní deska včetně podkladu (dle zadávacích podmínek dotačního titulu)</t>
  </si>
  <si>
    <t>1308230855</t>
  </si>
  <si>
    <t>013254000</t>
  </si>
  <si>
    <t>Dokumentace skutečného provedení stavby</t>
  </si>
  <si>
    <t>820565254</t>
  </si>
  <si>
    <t>VRN3</t>
  </si>
  <si>
    <t>Zařízení staveniště</t>
  </si>
  <si>
    <t>030001000</t>
  </si>
  <si>
    <t>-1693896196</t>
  </si>
  <si>
    <t>VRN4</t>
  </si>
  <si>
    <t>Inženýrská činnost</t>
  </si>
  <si>
    <t>043002000</t>
  </si>
  <si>
    <t>Zkoušky a ostatní měření</t>
  </si>
  <si>
    <t>1899022008</t>
  </si>
  <si>
    <t>045002000</t>
  </si>
  <si>
    <t>Kompletační a koordinační činnost</t>
  </si>
  <si>
    <t>1255551868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</si>
</sst>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4" fontId="29" fillId="0" borderId="22" xfId="0" applyNumberFormat="1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29" fillId="0" borderId="19" xfId="0" applyFont="1" applyBorder="1" applyAlignment="1">
      <alignment horizontal="left" vertical="center"/>
    </xf>
    <xf numFmtId="0" fontId="29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98" t="s">
        <v>5</v>
      </c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7"/>
      <c r="D4" s="18" t="s">
        <v>9</v>
      </c>
      <c r="AR4" s="17"/>
      <c r="AS4" s="19" t="s">
        <v>10</v>
      </c>
      <c r="BS4" s="14" t="s">
        <v>11</v>
      </c>
    </row>
    <row r="5" spans="1:74" s="1" customFormat="1" ht="12" customHeight="1">
      <c r="B5" s="17"/>
      <c r="D5" s="20" t="s">
        <v>12</v>
      </c>
      <c r="K5" s="165" t="s">
        <v>13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R5" s="17"/>
      <c r="BS5" s="14" t="s">
        <v>6</v>
      </c>
    </row>
    <row r="6" spans="1:74" s="1" customFormat="1" ht="36.950000000000003" customHeight="1">
      <c r="B6" s="17"/>
      <c r="D6" s="22" t="s">
        <v>14</v>
      </c>
      <c r="K6" s="167" t="s">
        <v>15</v>
      </c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R6" s="17"/>
      <c r="BS6" s="14" t="s">
        <v>6</v>
      </c>
    </row>
    <row r="7" spans="1:74" s="1" customFormat="1" ht="12" customHeight="1">
      <c r="B7" s="17"/>
      <c r="D7" s="23" t="s">
        <v>16</v>
      </c>
      <c r="K7" s="21" t="s">
        <v>1</v>
      </c>
      <c r="AK7" s="23" t="s">
        <v>17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18</v>
      </c>
      <c r="K8" s="21" t="s">
        <v>19</v>
      </c>
      <c r="AK8" s="23" t="s">
        <v>20</v>
      </c>
      <c r="AN8" s="21" t="s">
        <v>21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22</v>
      </c>
      <c r="AK10" s="23" t="s">
        <v>23</v>
      </c>
      <c r="AN10" s="21" t="s">
        <v>24</v>
      </c>
      <c r="AR10" s="17"/>
      <c r="BS10" s="14" t="s">
        <v>6</v>
      </c>
    </row>
    <row r="11" spans="1:74" s="1" customFormat="1" ht="18.399999999999999" customHeight="1">
      <c r="B11" s="17"/>
      <c r="E11" s="21" t="s">
        <v>25</v>
      </c>
      <c r="AK11" s="23" t="s">
        <v>26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27</v>
      </c>
      <c r="AK13" s="23" t="s">
        <v>23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28</v>
      </c>
      <c r="AK14" s="23" t="s">
        <v>26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29</v>
      </c>
      <c r="AK16" s="23" t="s">
        <v>23</v>
      </c>
      <c r="AN16" s="21" t="s">
        <v>30</v>
      </c>
      <c r="AR16" s="17"/>
      <c r="BS16" s="14" t="s">
        <v>3</v>
      </c>
    </row>
    <row r="17" spans="1:71" s="1" customFormat="1" ht="18.399999999999999" customHeight="1">
      <c r="B17" s="17"/>
      <c r="E17" s="21" t="s">
        <v>31</v>
      </c>
      <c r="AK17" s="23" t="s">
        <v>26</v>
      </c>
      <c r="AN17" s="21" t="s">
        <v>1</v>
      </c>
      <c r="AR17" s="17"/>
      <c r="BS17" s="14" t="s">
        <v>32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33</v>
      </c>
      <c r="AK19" s="23" t="s">
        <v>23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34</v>
      </c>
      <c r="AK20" s="23" t="s">
        <v>26</v>
      </c>
      <c r="AN20" s="21" t="s">
        <v>1</v>
      </c>
      <c r="AR20" s="17"/>
      <c r="BS20" s="14" t="s">
        <v>32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35</v>
      </c>
      <c r="AR22" s="17"/>
    </row>
    <row r="23" spans="1:71" s="1" customFormat="1" ht="16.5" customHeight="1">
      <c r="B23" s="17"/>
      <c r="E23" s="168" t="s">
        <v>1</v>
      </c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36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69">
        <f>ROUND(AG94,2)</f>
        <v>7742686.96</v>
      </c>
      <c r="AL26" s="170"/>
      <c r="AM26" s="170"/>
      <c r="AN26" s="170"/>
      <c r="AO26" s="170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71" t="s">
        <v>37</v>
      </c>
      <c r="M28" s="171"/>
      <c r="N28" s="171"/>
      <c r="O28" s="171"/>
      <c r="P28" s="171"/>
      <c r="Q28" s="26"/>
      <c r="R28" s="26"/>
      <c r="S28" s="26"/>
      <c r="T28" s="26"/>
      <c r="U28" s="26"/>
      <c r="V28" s="26"/>
      <c r="W28" s="171" t="s">
        <v>38</v>
      </c>
      <c r="X28" s="171"/>
      <c r="Y28" s="171"/>
      <c r="Z28" s="171"/>
      <c r="AA28" s="171"/>
      <c r="AB28" s="171"/>
      <c r="AC28" s="171"/>
      <c r="AD28" s="171"/>
      <c r="AE28" s="171"/>
      <c r="AF28" s="26"/>
      <c r="AG28" s="26"/>
      <c r="AH28" s="26"/>
      <c r="AI28" s="26"/>
      <c r="AJ28" s="26"/>
      <c r="AK28" s="171" t="s">
        <v>39</v>
      </c>
      <c r="AL28" s="171"/>
      <c r="AM28" s="171"/>
      <c r="AN28" s="171"/>
      <c r="AO28" s="171"/>
      <c r="AP28" s="26"/>
      <c r="AQ28" s="26"/>
      <c r="AR28" s="27"/>
      <c r="BE28" s="26"/>
    </row>
    <row r="29" spans="1:71" s="3" customFormat="1" ht="14.45" customHeight="1">
      <c r="B29" s="31"/>
      <c r="D29" s="23" t="s">
        <v>40</v>
      </c>
      <c r="F29" s="23" t="s">
        <v>41</v>
      </c>
      <c r="L29" s="174">
        <v>0.21</v>
      </c>
      <c r="M29" s="173"/>
      <c r="N29" s="173"/>
      <c r="O29" s="173"/>
      <c r="P29" s="173"/>
      <c r="W29" s="172">
        <f>ROUND(AZ94, 2)</f>
        <v>7742686.96</v>
      </c>
      <c r="X29" s="173"/>
      <c r="Y29" s="173"/>
      <c r="Z29" s="173"/>
      <c r="AA29" s="173"/>
      <c r="AB29" s="173"/>
      <c r="AC29" s="173"/>
      <c r="AD29" s="173"/>
      <c r="AE29" s="173"/>
      <c r="AK29" s="172">
        <f>ROUND(AV94, 2)</f>
        <v>1625964.26</v>
      </c>
      <c r="AL29" s="173"/>
      <c r="AM29" s="173"/>
      <c r="AN29" s="173"/>
      <c r="AO29" s="173"/>
      <c r="AR29" s="31"/>
    </row>
    <row r="30" spans="1:71" s="3" customFormat="1" ht="14.45" customHeight="1">
      <c r="B30" s="31"/>
      <c r="F30" s="23" t="s">
        <v>42</v>
      </c>
      <c r="L30" s="174">
        <v>0.15</v>
      </c>
      <c r="M30" s="173"/>
      <c r="N30" s="173"/>
      <c r="O30" s="173"/>
      <c r="P30" s="173"/>
      <c r="W30" s="172">
        <f>ROUND(BA94, 2)</f>
        <v>0</v>
      </c>
      <c r="X30" s="173"/>
      <c r="Y30" s="173"/>
      <c r="Z30" s="173"/>
      <c r="AA30" s="173"/>
      <c r="AB30" s="173"/>
      <c r="AC30" s="173"/>
      <c r="AD30" s="173"/>
      <c r="AE30" s="173"/>
      <c r="AK30" s="172">
        <f>ROUND(AW94, 2)</f>
        <v>0</v>
      </c>
      <c r="AL30" s="173"/>
      <c r="AM30" s="173"/>
      <c r="AN30" s="173"/>
      <c r="AO30" s="173"/>
      <c r="AR30" s="31"/>
    </row>
    <row r="31" spans="1:71" s="3" customFormat="1" ht="14.45" hidden="1" customHeight="1">
      <c r="B31" s="31"/>
      <c r="F31" s="23" t="s">
        <v>43</v>
      </c>
      <c r="L31" s="174">
        <v>0.21</v>
      </c>
      <c r="M31" s="173"/>
      <c r="N31" s="173"/>
      <c r="O31" s="173"/>
      <c r="P31" s="173"/>
      <c r="W31" s="172">
        <f>ROUND(BB94, 2)</f>
        <v>0</v>
      </c>
      <c r="X31" s="173"/>
      <c r="Y31" s="173"/>
      <c r="Z31" s="173"/>
      <c r="AA31" s="173"/>
      <c r="AB31" s="173"/>
      <c r="AC31" s="173"/>
      <c r="AD31" s="173"/>
      <c r="AE31" s="173"/>
      <c r="AK31" s="172">
        <v>0</v>
      </c>
      <c r="AL31" s="173"/>
      <c r="AM31" s="173"/>
      <c r="AN31" s="173"/>
      <c r="AO31" s="173"/>
      <c r="AR31" s="31"/>
    </row>
    <row r="32" spans="1:71" s="3" customFormat="1" ht="14.45" hidden="1" customHeight="1">
      <c r="B32" s="31"/>
      <c r="F32" s="23" t="s">
        <v>44</v>
      </c>
      <c r="L32" s="174">
        <v>0.15</v>
      </c>
      <c r="M32" s="173"/>
      <c r="N32" s="173"/>
      <c r="O32" s="173"/>
      <c r="P32" s="173"/>
      <c r="W32" s="172">
        <f>ROUND(BC94, 2)</f>
        <v>0</v>
      </c>
      <c r="X32" s="173"/>
      <c r="Y32" s="173"/>
      <c r="Z32" s="173"/>
      <c r="AA32" s="173"/>
      <c r="AB32" s="173"/>
      <c r="AC32" s="173"/>
      <c r="AD32" s="173"/>
      <c r="AE32" s="173"/>
      <c r="AK32" s="172">
        <v>0</v>
      </c>
      <c r="AL32" s="173"/>
      <c r="AM32" s="173"/>
      <c r="AN32" s="173"/>
      <c r="AO32" s="173"/>
      <c r="AR32" s="31"/>
    </row>
    <row r="33" spans="1:57" s="3" customFormat="1" ht="14.45" hidden="1" customHeight="1">
      <c r="B33" s="31"/>
      <c r="F33" s="23" t="s">
        <v>45</v>
      </c>
      <c r="L33" s="174">
        <v>0</v>
      </c>
      <c r="M33" s="173"/>
      <c r="N33" s="173"/>
      <c r="O33" s="173"/>
      <c r="P33" s="173"/>
      <c r="W33" s="172">
        <f>ROUND(BD94, 2)</f>
        <v>0</v>
      </c>
      <c r="X33" s="173"/>
      <c r="Y33" s="173"/>
      <c r="Z33" s="173"/>
      <c r="AA33" s="173"/>
      <c r="AB33" s="173"/>
      <c r="AC33" s="173"/>
      <c r="AD33" s="173"/>
      <c r="AE33" s="173"/>
      <c r="AK33" s="172">
        <v>0</v>
      </c>
      <c r="AL33" s="173"/>
      <c r="AM33" s="173"/>
      <c r="AN33" s="173"/>
      <c r="AO33" s="173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46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47</v>
      </c>
      <c r="U35" s="34"/>
      <c r="V35" s="34"/>
      <c r="W35" s="34"/>
      <c r="X35" s="175" t="s">
        <v>48</v>
      </c>
      <c r="Y35" s="176"/>
      <c r="Z35" s="176"/>
      <c r="AA35" s="176"/>
      <c r="AB35" s="176"/>
      <c r="AC35" s="34"/>
      <c r="AD35" s="34"/>
      <c r="AE35" s="34"/>
      <c r="AF35" s="34"/>
      <c r="AG35" s="34"/>
      <c r="AH35" s="34"/>
      <c r="AI35" s="34"/>
      <c r="AJ35" s="34"/>
      <c r="AK35" s="177">
        <f>SUM(AK26:AK33)</f>
        <v>9368651.2200000007</v>
      </c>
      <c r="AL35" s="176"/>
      <c r="AM35" s="176"/>
      <c r="AN35" s="176"/>
      <c r="AO35" s="178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49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50</v>
      </c>
      <c r="AI49" s="38"/>
      <c r="AJ49" s="38"/>
      <c r="AK49" s="38"/>
      <c r="AL49" s="38"/>
      <c r="AM49" s="38"/>
      <c r="AN49" s="38"/>
      <c r="AO49" s="38"/>
      <c r="AR49" s="36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6"/>
      <c r="B60" s="27"/>
      <c r="C60" s="26"/>
      <c r="D60" s="39" t="s">
        <v>51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52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51</v>
      </c>
      <c r="AI60" s="29"/>
      <c r="AJ60" s="29"/>
      <c r="AK60" s="29"/>
      <c r="AL60" s="29"/>
      <c r="AM60" s="39" t="s">
        <v>52</v>
      </c>
      <c r="AN60" s="29"/>
      <c r="AO60" s="29"/>
      <c r="AP60" s="26"/>
      <c r="AQ60" s="26"/>
      <c r="AR60" s="27"/>
      <c r="BE60" s="26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6"/>
      <c r="B64" s="27"/>
      <c r="C64" s="26"/>
      <c r="D64" s="37" t="s">
        <v>53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54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6"/>
      <c r="B75" s="27"/>
      <c r="C75" s="26"/>
      <c r="D75" s="39" t="s">
        <v>51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52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51</v>
      </c>
      <c r="AI75" s="29"/>
      <c r="AJ75" s="29"/>
      <c r="AK75" s="29"/>
      <c r="AL75" s="29"/>
      <c r="AM75" s="39" t="s">
        <v>52</v>
      </c>
      <c r="AN75" s="29"/>
      <c r="AO75" s="29"/>
      <c r="AP75" s="26"/>
      <c r="AQ75" s="26"/>
      <c r="AR75" s="27"/>
      <c r="BE75" s="26"/>
    </row>
    <row r="76" spans="1:57" s="2" customFormat="1" ht="11.25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5" customHeight="1">
      <c r="A82" s="26"/>
      <c r="B82" s="27"/>
      <c r="C82" s="18" t="s">
        <v>55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12</v>
      </c>
      <c r="L84" s="4" t="str">
        <f>K5</f>
        <v>050-D0022</v>
      </c>
      <c r="AR84" s="45"/>
    </row>
    <row r="85" spans="1:91" s="5" customFormat="1" ht="36.950000000000003" customHeight="1">
      <c r="B85" s="46"/>
      <c r="C85" s="47" t="s">
        <v>14</v>
      </c>
      <c r="L85" s="179" t="str">
        <f>K6</f>
        <v>Rekonstrukce chodníku v obci Chrást</v>
      </c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R85" s="46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18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 xml:space="preserve">Chrást, silnice III/3308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20</v>
      </c>
      <c r="AJ87" s="26"/>
      <c r="AK87" s="26"/>
      <c r="AL87" s="26"/>
      <c r="AM87" s="181" t="str">
        <f>IF(AN8= "","",AN8)</f>
        <v>7. 1. 2021</v>
      </c>
      <c r="AN87" s="181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25.7" customHeight="1">
      <c r="A89" s="26"/>
      <c r="B89" s="27"/>
      <c r="C89" s="23" t="s">
        <v>22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Obec Chrást, Chrást č.p. 150, 289 14 Poříčany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29</v>
      </c>
      <c r="AJ89" s="26"/>
      <c r="AK89" s="26"/>
      <c r="AL89" s="26"/>
      <c r="AM89" s="182" t="str">
        <f>IF(E17="","",E17)</f>
        <v>IROP Olomouc, Ing. Jan Rozsíval, Holická 156/49</v>
      </c>
      <c r="AN89" s="183"/>
      <c r="AO89" s="183"/>
      <c r="AP89" s="183"/>
      <c r="AQ89" s="26"/>
      <c r="AR89" s="27"/>
      <c r="AS89" s="184" t="s">
        <v>56</v>
      </c>
      <c r="AT89" s="185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" customHeight="1">
      <c r="A90" s="26"/>
      <c r="B90" s="27"/>
      <c r="C90" s="23" t="s">
        <v>27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33</v>
      </c>
      <c r="AJ90" s="26"/>
      <c r="AK90" s="26"/>
      <c r="AL90" s="26"/>
      <c r="AM90" s="182" t="str">
        <f>IF(E20="","",E20)</f>
        <v>Čiklová</v>
      </c>
      <c r="AN90" s="183"/>
      <c r="AO90" s="183"/>
      <c r="AP90" s="183"/>
      <c r="AQ90" s="26"/>
      <c r="AR90" s="27"/>
      <c r="AS90" s="186"/>
      <c r="AT90" s="187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6"/>
      <c r="AT91" s="187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188" t="s">
        <v>57</v>
      </c>
      <c r="D92" s="189"/>
      <c r="E92" s="189"/>
      <c r="F92" s="189"/>
      <c r="G92" s="189"/>
      <c r="H92" s="54"/>
      <c r="I92" s="190" t="s">
        <v>58</v>
      </c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91" t="s">
        <v>59</v>
      </c>
      <c r="AH92" s="189"/>
      <c r="AI92" s="189"/>
      <c r="AJ92" s="189"/>
      <c r="AK92" s="189"/>
      <c r="AL92" s="189"/>
      <c r="AM92" s="189"/>
      <c r="AN92" s="190" t="s">
        <v>60</v>
      </c>
      <c r="AO92" s="189"/>
      <c r="AP92" s="192"/>
      <c r="AQ92" s="55" t="s">
        <v>61</v>
      </c>
      <c r="AR92" s="27"/>
      <c r="AS92" s="56" t="s">
        <v>62</v>
      </c>
      <c r="AT92" s="57" t="s">
        <v>63</v>
      </c>
      <c r="AU92" s="57" t="s">
        <v>64</v>
      </c>
      <c r="AV92" s="57" t="s">
        <v>65</v>
      </c>
      <c r="AW92" s="57" t="s">
        <v>66</v>
      </c>
      <c r="AX92" s="57" t="s">
        <v>67</v>
      </c>
      <c r="AY92" s="57" t="s">
        <v>68</v>
      </c>
      <c r="AZ92" s="57" t="s">
        <v>69</v>
      </c>
      <c r="BA92" s="57" t="s">
        <v>70</v>
      </c>
      <c r="BB92" s="57" t="s">
        <v>71</v>
      </c>
      <c r="BC92" s="57" t="s">
        <v>72</v>
      </c>
      <c r="BD92" s="58" t="s">
        <v>73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50000000000003" customHeight="1">
      <c r="B94" s="62"/>
      <c r="C94" s="63" t="s">
        <v>74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96">
        <f>ROUND(SUM(AG95:AG96),2)</f>
        <v>7742686.96</v>
      </c>
      <c r="AH94" s="196"/>
      <c r="AI94" s="196"/>
      <c r="AJ94" s="196"/>
      <c r="AK94" s="196"/>
      <c r="AL94" s="196"/>
      <c r="AM94" s="196"/>
      <c r="AN94" s="197">
        <f>SUM(AG94,AT94)</f>
        <v>9368651.2200000007</v>
      </c>
      <c r="AO94" s="197"/>
      <c r="AP94" s="197"/>
      <c r="AQ94" s="66" t="s">
        <v>1</v>
      </c>
      <c r="AR94" s="62"/>
      <c r="AS94" s="67">
        <f>ROUND(SUM(AS95:AS96),2)</f>
        <v>0</v>
      </c>
      <c r="AT94" s="68">
        <f>ROUND(SUM(AV94:AW94),2)</f>
        <v>1625964.26</v>
      </c>
      <c r="AU94" s="69">
        <f>ROUND(SUM(AU95:AU96),5)</f>
        <v>4533.9763300000004</v>
      </c>
      <c r="AV94" s="68">
        <f>ROUND(AZ94*L29,2)</f>
        <v>1625964.26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ROUND(SUM(AZ95:AZ96),2)</f>
        <v>7742686.96</v>
      </c>
      <c r="BA94" s="68">
        <f>ROUND(SUM(BA95:BA96),2)</f>
        <v>0</v>
      </c>
      <c r="BB94" s="68">
        <f>ROUND(SUM(BB95:BB96),2)</f>
        <v>0</v>
      </c>
      <c r="BC94" s="68">
        <f>ROUND(SUM(BC95:BC96),2)</f>
        <v>0</v>
      </c>
      <c r="BD94" s="70">
        <f>ROUND(SUM(BD95:BD96),2)</f>
        <v>0</v>
      </c>
      <c r="BS94" s="71" t="s">
        <v>75</v>
      </c>
      <c r="BT94" s="71" t="s">
        <v>76</v>
      </c>
      <c r="BU94" s="72" t="s">
        <v>77</v>
      </c>
      <c r="BV94" s="71" t="s">
        <v>78</v>
      </c>
      <c r="BW94" s="71" t="s">
        <v>4</v>
      </c>
      <c r="BX94" s="71" t="s">
        <v>79</v>
      </c>
      <c r="CL94" s="71" t="s">
        <v>1</v>
      </c>
    </row>
    <row r="95" spans="1:91" s="7" customFormat="1" ht="16.5" customHeight="1">
      <c r="A95" s="73" t="s">
        <v>80</v>
      </c>
      <c r="B95" s="74"/>
      <c r="C95" s="75"/>
      <c r="D95" s="195" t="s">
        <v>81</v>
      </c>
      <c r="E95" s="195"/>
      <c r="F95" s="195"/>
      <c r="G95" s="195"/>
      <c r="H95" s="195"/>
      <c r="I95" s="76"/>
      <c r="J95" s="195" t="s">
        <v>15</v>
      </c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3">
        <f>'01 - Rekonstrukce chodník...'!J30</f>
        <v>7142686.96</v>
      </c>
      <c r="AH95" s="194"/>
      <c r="AI95" s="194"/>
      <c r="AJ95" s="194"/>
      <c r="AK95" s="194"/>
      <c r="AL95" s="194"/>
      <c r="AM95" s="194"/>
      <c r="AN95" s="193">
        <f>SUM(AG95,AT95)</f>
        <v>8642651.2200000007</v>
      </c>
      <c r="AO95" s="194"/>
      <c r="AP95" s="194"/>
      <c r="AQ95" s="77" t="s">
        <v>82</v>
      </c>
      <c r="AR95" s="74"/>
      <c r="AS95" s="78">
        <v>0</v>
      </c>
      <c r="AT95" s="79">
        <f>ROUND(SUM(AV95:AW95),2)</f>
        <v>1499964.26</v>
      </c>
      <c r="AU95" s="80">
        <f>'01 - Rekonstrukce chodník...'!P129</f>
        <v>4533.976334</v>
      </c>
      <c r="AV95" s="79">
        <f>'01 - Rekonstrukce chodník...'!J33</f>
        <v>1499964.26</v>
      </c>
      <c r="AW95" s="79">
        <f>'01 - Rekonstrukce chodník...'!J34</f>
        <v>0</v>
      </c>
      <c r="AX95" s="79">
        <f>'01 - Rekonstrukce chodník...'!J35</f>
        <v>0</v>
      </c>
      <c r="AY95" s="79">
        <f>'01 - Rekonstrukce chodník...'!J36</f>
        <v>0</v>
      </c>
      <c r="AZ95" s="79">
        <f>'01 - Rekonstrukce chodník...'!F33</f>
        <v>7142686.96</v>
      </c>
      <c r="BA95" s="79">
        <f>'01 - Rekonstrukce chodník...'!F34</f>
        <v>0</v>
      </c>
      <c r="BB95" s="79">
        <f>'01 - Rekonstrukce chodník...'!F35</f>
        <v>0</v>
      </c>
      <c r="BC95" s="79">
        <f>'01 - Rekonstrukce chodník...'!F36</f>
        <v>0</v>
      </c>
      <c r="BD95" s="81">
        <f>'01 - Rekonstrukce chodník...'!F37</f>
        <v>0</v>
      </c>
      <c r="BT95" s="82" t="s">
        <v>83</v>
      </c>
      <c r="BV95" s="82" t="s">
        <v>78</v>
      </c>
      <c r="BW95" s="82" t="s">
        <v>84</v>
      </c>
      <c r="BX95" s="82" t="s">
        <v>4</v>
      </c>
      <c r="CL95" s="82" t="s">
        <v>1</v>
      </c>
      <c r="CM95" s="82" t="s">
        <v>85</v>
      </c>
    </row>
    <row r="96" spans="1:91" s="7" customFormat="1" ht="16.5" customHeight="1">
      <c r="A96" s="73" t="s">
        <v>80</v>
      </c>
      <c r="B96" s="74"/>
      <c r="C96" s="75"/>
      <c r="D96" s="195" t="s">
        <v>86</v>
      </c>
      <c r="E96" s="195"/>
      <c r="F96" s="195"/>
      <c r="G96" s="195"/>
      <c r="H96" s="195"/>
      <c r="I96" s="76"/>
      <c r="J96" s="195" t="s">
        <v>87</v>
      </c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3">
        <f>'02 - Vedlejší a ostatní n...'!J30</f>
        <v>600000</v>
      </c>
      <c r="AH96" s="194"/>
      <c r="AI96" s="194"/>
      <c r="AJ96" s="194"/>
      <c r="AK96" s="194"/>
      <c r="AL96" s="194"/>
      <c r="AM96" s="194"/>
      <c r="AN96" s="193">
        <f>SUM(AG96,AT96)</f>
        <v>726000</v>
      </c>
      <c r="AO96" s="194"/>
      <c r="AP96" s="194"/>
      <c r="AQ96" s="77" t="s">
        <v>88</v>
      </c>
      <c r="AR96" s="74"/>
      <c r="AS96" s="83">
        <v>0</v>
      </c>
      <c r="AT96" s="84">
        <f>ROUND(SUM(AV96:AW96),2)</f>
        <v>126000</v>
      </c>
      <c r="AU96" s="85">
        <f>'02 - Vedlejší a ostatní n...'!P122</f>
        <v>0</v>
      </c>
      <c r="AV96" s="84">
        <f>'02 - Vedlejší a ostatní n...'!J33</f>
        <v>126000</v>
      </c>
      <c r="AW96" s="84">
        <f>'02 - Vedlejší a ostatní n...'!J34</f>
        <v>0</v>
      </c>
      <c r="AX96" s="84">
        <f>'02 - Vedlejší a ostatní n...'!J35</f>
        <v>0</v>
      </c>
      <c r="AY96" s="84">
        <f>'02 - Vedlejší a ostatní n...'!J36</f>
        <v>0</v>
      </c>
      <c r="AZ96" s="84">
        <f>'02 - Vedlejší a ostatní n...'!F33</f>
        <v>600000</v>
      </c>
      <c r="BA96" s="84">
        <f>'02 - Vedlejší a ostatní n...'!F34</f>
        <v>0</v>
      </c>
      <c r="BB96" s="84">
        <f>'02 - Vedlejší a ostatní n...'!F35</f>
        <v>0</v>
      </c>
      <c r="BC96" s="84">
        <f>'02 - Vedlejší a ostatní n...'!F36</f>
        <v>0</v>
      </c>
      <c r="BD96" s="86">
        <f>'02 - Vedlejší a ostatní n...'!F37</f>
        <v>0</v>
      </c>
      <c r="BT96" s="82" t="s">
        <v>83</v>
      </c>
      <c r="BV96" s="82" t="s">
        <v>78</v>
      </c>
      <c r="BW96" s="82" t="s">
        <v>89</v>
      </c>
      <c r="BX96" s="82" t="s">
        <v>4</v>
      </c>
      <c r="CL96" s="82" t="s">
        <v>1</v>
      </c>
      <c r="CM96" s="82" t="s">
        <v>85</v>
      </c>
    </row>
    <row r="97" spans="1:57" s="2" customFormat="1" ht="30" customHeight="1">
      <c r="A97" s="26"/>
      <c r="B97" s="27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  <row r="98" spans="1:57" s="2" customFormat="1" ht="6.95" customHeight="1">
      <c r="A98" s="26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27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</row>
  </sheetData>
  <mergeCells count="44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01 - Rekonstrukce chodník...'!C2" display="/" xr:uid="{00000000-0004-0000-0000-000000000000}"/>
    <hyperlink ref="A96" location="'02 - Vedlejší a ostatní n...'!C2" display="/" xr:uid="{00000000-0004-0000-0000-000001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248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87"/>
    </row>
    <row r="2" spans="1:46" s="1" customFormat="1" ht="36.950000000000003" customHeight="1">
      <c r="L2" s="198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85</v>
      </c>
    </row>
    <row r="4" spans="1:46" s="1" customFormat="1" ht="24.95" customHeight="1">
      <c r="B4" s="17"/>
      <c r="D4" s="18" t="s">
        <v>90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199" t="str">
        <f>'Rekapitulace stavby'!K6</f>
        <v>Rekonstrukce chodníku v obci Chrást</v>
      </c>
      <c r="F7" s="200"/>
      <c r="G7" s="200"/>
      <c r="H7" s="200"/>
      <c r="L7" s="17"/>
    </row>
    <row r="8" spans="1:46" s="2" customFormat="1" ht="12" customHeight="1">
      <c r="A8" s="26"/>
      <c r="B8" s="27"/>
      <c r="C8" s="26"/>
      <c r="D8" s="23" t="s">
        <v>91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9" t="s">
        <v>92</v>
      </c>
      <c r="F9" s="201"/>
      <c r="G9" s="201"/>
      <c r="H9" s="20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 t="str">
        <f>'Rekapitulace stavby'!AN8</f>
        <v>7. 1. 2021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22</v>
      </c>
      <c r="E14" s="26"/>
      <c r="F14" s="26"/>
      <c r="G14" s="26"/>
      <c r="H14" s="26"/>
      <c r="I14" s="23" t="s">
        <v>23</v>
      </c>
      <c r="J14" s="21" t="s">
        <v>24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25</v>
      </c>
      <c r="F15" s="26"/>
      <c r="G15" s="26"/>
      <c r="H15" s="26"/>
      <c r="I15" s="23" t="s">
        <v>26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27</v>
      </c>
      <c r="E17" s="26"/>
      <c r="F17" s="26"/>
      <c r="G17" s="26"/>
      <c r="H17" s="26"/>
      <c r="I17" s="23" t="s">
        <v>23</v>
      </c>
      <c r="J17" s="21" t="str">
        <f>'Rekapitulace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65" t="str">
        <f>'Rekapitulace stavby'!E14</f>
        <v xml:space="preserve"> </v>
      </c>
      <c r="F18" s="165"/>
      <c r="G18" s="165"/>
      <c r="H18" s="165"/>
      <c r="I18" s="23" t="s">
        <v>26</v>
      </c>
      <c r="J18" s="21" t="str">
        <f>'Rekapitulace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29</v>
      </c>
      <c r="E20" s="26"/>
      <c r="F20" s="26"/>
      <c r="G20" s="26"/>
      <c r="H20" s="26"/>
      <c r="I20" s="23" t="s">
        <v>23</v>
      </c>
      <c r="J20" s="21" t="s">
        <v>30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31</v>
      </c>
      <c r="F21" s="26"/>
      <c r="G21" s="26"/>
      <c r="H21" s="26"/>
      <c r="I21" s="23" t="s">
        <v>26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33</v>
      </c>
      <c r="E23" s="26"/>
      <c r="F23" s="26"/>
      <c r="G23" s="26"/>
      <c r="H23" s="26"/>
      <c r="I23" s="23" t="s">
        <v>23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34</v>
      </c>
      <c r="F24" s="26"/>
      <c r="G24" s="26"/>
      <c r="H24" s="26"/>
      <c r="I24" s="23" t="s">
        <v>26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35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68" t="s">
        <v>1</v>
      </c>
      <c r="F27" s="168"/>
      <c r="G27" s="168"/>
      <c r="H27" s="168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36</v>
      </c>
      <c r="E30" s="26"/>
      <c r="F30" s="26"/>
      <c r="G30" s="26"/>
      <c r="H30" s="26"/>
      <c r="I30" s="26"/>
      <c r="J30" s="65">
        <f>ROUND(J129, 2)</f>
        <v>7142686.96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38</v>
      </c>
      <c r="G32" s="26"/>
      <c r="H32" s="26"/>
      <c r="I32" s="30" t="s">
        <v>37</v>
      </c>
      <c r="J32" s="30" t="s">
        <v>39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40</v>
      </c>
      <c r="E33" s="23" t="s">
        <v>41</v>
      </c>
      <c r="F33" s="94">
        <f>ROUND((SUM(BE129:BE247)),  2)</f>
        <v>7142686.96</v>
      </c>
      <c r="G33" s="26"/>
      <c r="H33" s="26"/>
      <c r="I33" s="95">
        <v>0.21</v>
      </c>
      <c r="J33" s="94">
        <f>ROUND(((SUM(BE129:BE247))*I33),  2)</f>
        <v>1499964.26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42</v>
      </c>
      <c r="F34" s="94">
        <f>ROUND((SUM(BF129:BF247)),  2)</f>
        <v>0</v>
      </c>
      <c r="G34" s="26"/>
      <c r="H34" s="26"/>
      <c r="I34" s="95">
        <v>0.15</v>
      </c>
      <c r="J34" s="94">
        <f>ROUND(((SUM(BF129:BF247))*I34),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43</v>
      </c>
      <c r="F35" s="94">
        <f>ROUND((SUM(BG129:BG247)),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44</v>
      </c>
      <c r="F36" s="94">
        <f>ROUND((SUM(BH129:BH247)),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45</v>
      </c>
      <c r="F37" s="94">
        <f>ROUND((SUM(BI129:BI247)),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46</v>
      </c>
      <c r="E39" s="54"/>
      <c r="F39" s="54"/>
      <c r="G39" s="98" t="s">
        <v>47</v>
      </c>
      <c r="H39" s="99" t="s">
        <v>48</v>
      </c>
      <c r="I39" s="54"/>
      <c r="J39" s="100">
        <f>SUM(J30:J37)</f>
        <v>8642651.2200000007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36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39" t="s">
        <v>51</v>
      </c>
      <c r="E61" s="29"/>
      <c r="F61" s="102" t="s">
        <v>52</v>
      </c>
      <c r="G61" s="39" t="s">
        <v>51</v>
      </c>
      <c r="H61" s="29"/>
      <c r="I61" s="29"/>
      <c r="J61" s="103" t="s">
        <v>52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37" t="s">
        <v>53</v>
      </c>
      <c r="E65" s="40"/>
      <c r="F65" s="40"/>
      <c r="G65" s="37" t="s">
        <v>54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39" t="s">
        <v>51</v>
      </c>
      <c r="E76" s="29"/>
      <c r="F76" s="102" t="s">
        <v>52</v>
      </c>
      <c r="G76" s="39" t="s">
        <v>51</v>
      </c>
      <c r="H76" s="29"/>
      <c r="I76" s="29"/>
      <c r="J76" s="103" t="s">
        <v>52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93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99" t="str">
        <f>E7</f>
        <v>Rekonstrukce chodníku v obci Chrást</v>
      </c>
      <c r="F85" s="200"/>
      <c r="G85" s="200"/>
      <c r="H85" s="200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91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9" t="str">
        <f>E9</f>
        <v>01 - Rekonstrukce chodníku v obci Chrást</v>
      </c>
      <c r="F87" s="201"/>
      <c r="G87" s="201"/>
      <c r="H87" s="20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Chrást, silnice III/3308 </v>
      </c>
      <c r="G89" s="26"/>
      <c r="H89" s="26"/>
      <c r="I89" s="23" t="s">
        <v>20</v>
      </c>
      <c r="J89" s="49" t="str">
        <f>IF(J12="","",J12)</f>
        <v>7. 1. 2021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40.15" customHeight="1">
      <c r="A91" s="26"/>
      <c r="B91" s="27"/>
      <c r="C91" s="23" t="s">
        <v>22</v>
      </c>
      <c r="D91" s="26"/>
      <c r="E91" s="26"/>
      <c r="F91" s="21" t="str">
        <f>E15</f>
        <v>Obec Chrást, Chrást č.p. 150, 289 14 Poříčany</v>
      </c>
      <c r="G91" s="26"/>
      <c r="H91" s="26"/>
      <c r="I91" s="23" t="s">
        <v>29</v>
      </c>
      <c r="J91" s="24" t="str">
        <f>E21</f>
        <v>IROP Olomouc, Ing. Jan Rozsíval, Holická 156/49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27</v>
      </c>
      <c r="D92" s="26"/>
      <c r="E92" s="26"/>
      <c r="F92" s="21" t="str">
        <f>IF(E18="","",E18)</f>
        <v xml:space="preserve"> </v>
      </c>
      <c r="G92" s="26"/>
      <c r="H92" s="26"/>
      <c r="I92" s="23" t="s">
        <v>33</v>
      </c>
      <c r="J92" s="24" t="str">
        <f>E24</f>
        <v>Čiklová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94</v>
      </c>
      <c r="D94" s="96"/>
      <c r="E94" s="96"/>
      <c r="F94" s="96"/>
      <c r="G94" s="96"/>
      <c r="H94" s="96"/>
      <c r="I94" s="96"/>
      <c r="J94" s="105" t="s">
        <v>95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96</v>
      </c>
      <c r="D96" s="26"/>
      <c r="E96" s="26"/>
      <c r="F96" s="26"/>
      <c r="G96" s="26"/>
      <c r="H96" s="26"/>
      <c r="I96" s="26"/>
      <c r="J96" s="65">
        <f>J129</f>
        <v>7142686.959999999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97</v>
      </c>
    </row>
    <row r="97" spans="1:31" s="9" customFormat="1" ht="24.95" customHeight="1">
      <c r="B97" s="107"/>
      <c r="D97" s="108" t="s">
        <v>98</v>
      </c>
      <c r="E97" s="109"/>
      <c r="F97" s="109"/>
      <c r="G97" s="109"/>
      <c r="H97" s="109"/>
      <c r="I97" s="109"/>
      <c r="J97" s="110">
        <f>J130</f>
        <v>7062416.3199999994</v>
      </c>
      <c r="L97" s="107"/>
    </row>
    <row r="98" spans="1:31" s="10" customFormat="1" ht="19.899999999999999" customHeight="1">
      <c r="B98" s="111"/>
      <c r="D98" s="112" t="s">
        <v>99</v>
      </c>
      <c r="E98" s="113"/>
      <c r="F98" s="113"/>
      <c r="G98" s="113"/>
      <c r="H98" s="113"/>
      <c r="I98" s="113"/>
      <c r="J98" s="114">
        <f>J131</f>
        <v>1816811.6999999997</v>
      </c>
      <c r="L98" s="111"/>
    </row>
    <row r="99" spans="1:31" s="10" customFormat="1" ht="19.899999999999999" customHeight="1">
      <c r="B99" s="111"/>
      <c r="D99" s="112" t="s">
        <v>100</v>
      </c>
      <c r="E99" s="113"/>
      <c r="F99" s="113"/>
      <c r="G99" s="113"/>
      <c r="H99" s="113"/>
      <c r="I99" s="113"/>
      <c r="J99" s="114">
        <f>J155</f>
        <v>196624.16999999998</v>
      </c>
      <c r="L99" s="111"/>
    </row>
    <row r="100" spans="1:31" s="10" customFormat="1" ht="19.899999999999999" customHeight="1">
      <c r="B100" s="111"/>
      <c r="D100" s="112" t="s">
        <v>101</v>
      </c>
      <c r="E100" s="113"/>
      <c r="F100" s="113"/>
      <c r="G100" s="113"/>
      <c r="H100" s="113"/>
      <c r="I100" s="113"/>
      <c r="J100" s="114">
        <f>J159</f>
        <v>2215830.5499999998</v>
      </c>
      <c r="L100" s="111"/>
    </row>
    <row r="101" spans="1:31" s="10" customFormat="1" ht="19.899999999999999" customHeight="1">
      <c r="B101" s="111"/>
      <c r="D101" s="112" t="s">
        <v>102</v>
      </c>
      <c r="E101" s="113"/>
      <c r="F101" s="113"/>
      <c r="G101" s="113"/>
      <c r="H101" s="113"/>
      <c r="I101" s="113"/>
      <c r="J101" s="114">
        <f>J185</f>
        <v>337657.38</v>
      </c>
      <c r="L101" s="111"/>
    </row>
    <row r="102" spans="1:31" s="10" customFormat="1" ht="19.899999999999999" customHeight="1">
      <c r="B102" s="111"/>
      <c r="D102" s="112" t="s">
        <v>103</v>
      </c>
      <c r="E102" s="113"/>
      <c r="F102" s="113"/>
      <c r="G102" s="113"/>
      <c r="H102" s="113"/>
      <c r="I102" s="113"/>
      <c r="J102" s="114">
        <f>J199</f>
        <v>2052059.3599999996</v>
      </c>
      <c r="L102" s="111"/>
    </row>
    <row r="103" spans="1:31" s="10" customFormat="1" ht="19.899999999999999" customHeight="1">
      <c r="B103" s="111"/>
      <c r="D103" s="112" t="s">
        <v>104</v>
      </c>
      <c r="E103" s="113"/>
      <c r="F103" s="113"/>
      <c r="G103" s="113"/>
      <c r="H103" s="113"/>
      <c r="I103" s="113"/>
      <c r="J103" s="114">
        <f>J227</f>
        <v>348082.86</v>
      </c>
      <c r="L103" s="111"/>
    </row>
    <row r="104" spans="1:31" s="10" customFormat="1" ht="19.899999999999999" customHeight="1">
      <c r="B104" s="111"/>
      <c r="D104" s="112" t="s">
        <v>105</v>
      </c>
      <c r="E104" s="113"/>
      <c r="F104" s="113"/>
      <c r="G104" s="113"/>
      <c r="H104" s="113"/>
      <c r="I104" s="113"/>
      <c r="J104" s="114">
        <f>J233</f>
        <v>95350.3</v>
      </c>
      <c r="L104" s="111"/>
    </row>
    <row r="105" spans="1:31" s="9" customFormat="1" ht="24.95" customHeight="1">
      <c r="B105" s="107"/>
      <c r="D105" s="108" t="s">
        <v>106</v>
      </c>
      <c r="E105" s="109"/>
      <c r="F105" s="109"/>
      <c r="G105" s="109"/>
      <c r="H105" s="109"/>
      <c r="I105" s="109"/>
      <c r="J105" s="110">
        <f>J235</f>
        <v>52765.47</v>
      </c>
      <c r="L105" s="107"/>
    </row>
    <row r="106" spans="1:31" s="10" customFormat="1" ht="19.899999999999999" customHeight="1">
      <c r="B106" s="111"/>
      <c r="D106" s="112" t="s">
        <v>107</v>
      </c>
      <c r="E106" s="113"/>
      <c r="F106" s="113"/>
      <c r="G106" s="113"/>
      <c r="H106" s="113"/>
      <c r="I106" s="113"/>
      <c r="J106" s="114">
        <f>J236</f>
        <v>52765.47</v>
      </c>
      <c r="L106" s="111"/>
    </row>
    <row r="107" spans="1:31" s="9" customFormat="1" ht="24.95" customHeight="1">
      <c r="B107" s="107"/>
      <c r="D107" s="108" t="s">
        <v>108</v>
      </c>
      <c r="E107" s="109"/>
      <c r="F107" s="109"/>
      <c r="G107" s="109"/>
      <c r="H107" s="109"/>
      <c r="I107" s="109"/>
      <c r="J107" s="110">
        <f>J240</f>
        <v>27505.17</v>
      </c>
      <c r="L107" s="107"/>
    </row>
    <row r="108" spans="1:31" s="10" customFormat="1" ht="19.899999999999999" customHeight="1">
      <c r="B108" s="111"/>
      <c r="D108" s="112" t="s">
        <v>109</v>
      </c>
      <c r="E108" s="113"/>
      <c r="F108" s="113"/>
      <c r="G108" s="113"/>
      <c r="H108" s="113"/>
      <c r="I108" s="113"/>
      <c r="J108" s="114">
        <f>J241</f>
        <v>25000</v>
      </c>
      <c r="L108" s="111"/>
    </row>
    <row r="109" spans="1:31" s="10" customFormat="1" ht="19.899999999999999" customHeight="1">
      <c r="B109" s="111"/>
      <c r="D109" s="112" t="s">
        <v>110</v>
      </c>
      <c r="E109" s="113"/>
      <c r="F109" s="113"/>
      <c r="G109" s="113"/>
      <c r="H109" s="113"/>
      <c r="I109" s="113"/>
      <c r="J109" s="114">
        <f>J244</f>
        <v>2505.17</v>
      </c>
      <c r="L109" s="111"/>
    </row>
    <row r="110" spans="1:31" s="2" customFormat="1" ht="21.7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5" spans="1:31" s="2" customFormat="1" ht="6.95" customHeight="1">
      <c r="A115" s="26"/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31" s="2" customFormat="1" ht="24.95" customHeight="1">
      <c r="A116" s="26"/>
      <c r="B116" s="27"/>
      <c r="C116" s="18" t="s">
        <v>111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31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12" customHeight="1">
      <c r="A118" s="26"/>
      <c r="B118" s="27"/>
      <c r="C118" s="23" t="s">
        <v>14</v>
      </c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16.5" customHeight="1">
      <c r="A119" s="26"/>
      <c r="B119" s="27"/>
      <c r="C119" s="26"/>
      <c r="D119" s="26"/>
      <c r="E119" s="199" t="str">
        <f>E7</f>
        <v>Rekonstrukce chodníku v obci Chrást</v>
      </c>
      <c r="F119" s="200"/>
      <c r="G119" s="200"/>
      <c r="H119" s="200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91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>
      <c r="A121" s="26"/>
      <c r="B121" s="27"/>
      <c r="C121" s="26"/>
      <c r="D121" s="26"/>
      <c r="E121" s="179" t="str">
        <f>E9</f>
        <v>01 - Rekonstrukce chodníku v obci Chrást</v>
      </c>
      <c r="F121" s="201"/>
      <c r="G121" s="201"/>
      <c r="H121" s="201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18</v>
      </c>
      <c r="D123" s="26"/>
      <c r="E123" s="26"/>
      <c r="F123" s="21" t="str">
        <f>F12</f>
        <v xml:space="preserve">Chrást, silnice III/3308 </v>
      </c>
      <c r="G123" s="26"/>
      <c r="H123" s="26"/>
      <c r="I123" s="23" t="s">
        <v>20</v>
      </c>
      <c r="J123" s="49" t="str">
        <f>IF(J12="","",J12)</f>
        <v>7. 1. 2021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40.15" customHeight="1">
      <c r="A125" s="26"/>
      <c r="B125" s="27"/>
      <c r="C125" s="23" t="s">
        <v>22</v>
      </c>
      <c r="D125" s="26"/>
      <c r="E125" s="26"/>
      <c r="F125" s="21" t="str">
        <f>E15</f>
        <v>Obec Chrást, Chrást č.p. 150, 289 14 Poříčany</v>
      </c>
      <c r="G125" s="26"/>
      <c r="H125" s="26"/>
      <c r="I125" s="23" t="s">
        <v>29</v>
      </c>
      <c r="J125" s="24" t="str">
        <f>E21</f>
        <v>IROP Olomouc, Ing. Jan Rozsíval, Holická 156/49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5.2" customHeight="1">
      <c r="A126" s="26"/>
      <c r="B126" s="27"/>
      <c r="C126" s="23" t="s">
        <v>27</v>
      </c>
      <c r="D126" s="26"/>
      <c r="E126" s="26"/>
      <c r="F126" s="21" t="str">
        <f>IF(E18="","",E18)</f>
        <v xml:space="preserve"> </v>
      </c>
      <c r="G126" s="26"/>
      <c r="H126" s="26"/>
      <c r="I126" s="23" t="s">
        <v>33</v>
      </c>
      <c r="J126" s="24" t="str">
        <f>E24</f>
        <v>Čiklová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0.3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11" customFormat="1" ht="29.25" customHeight="1">
      <c r="A128" s="115"/>
      <c r="B128" s="116"/>
      <c r="C128" s="117" t="s">
        <v>112</v>
      </c>
      <c r="D128" s="118" t="s">
        <v>61</v>
      </c>
      <c r="E128" s="118" t="s">
        <v>57</v>
      </c>
      <c r="F128" s="118" t="s">
        <v>58</v>
      </c>
      <c r="G128" s="118" t="s">
        <v>113</v>
      </c>
      <c r="H128" s="118" t="s">
        <v>114</v>
      </c>
      <c r="I128" s="118" t="s">
        <v>115</v>
      </c>
      <c r="J128" s="118" t="s">
        <v>95</v>
      </c>
      <c r="K128" s="119" t="s">
        <v>116</v>
      </c>
      <c r="L128" s="120"/>
      <c r="M128" s="56" t="s">
        <v>1</v>
      </c>
      <c r="N128" s="57" t="s">
        <v>40</v>
      </c>
      <c r="O128" s="57" t="s">
        <v>117</v>
      </c>
      <c r="P128" s="57" t="s">
        <v>118</v>
      </c>
      <c r="Q128" s="57" t="s">
        <v>119</v>
      </c>
      <c r="R128" s="57" t="s">
        <v>120</v>
      </c>
      <c r="S128" s="57" t="s">
        <v>121</v>
      </c>
      <c r="T128" s="58" t="s">
        <v>122</v>
      </c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</row>
    <row r="129" spans="1:65" s="2" customFormat="1" ht="22.9" customHeight="1">
      <c r="A129" s="26"/>
      <c r="B129" s="27"/>
      <c r="C129" s="63" t="s">
        <v>123</v>
      </c>
      <c r="D129" s="26"/>
      <c r="E129" s="26"/>
      <c r="F129" s="26"/>
      <c r="G129" s="26"/>
      <c r="H129" s="26"/>
      <c r="I129" s="26"/>
      <c r="J129" s="121">
        <f>BK129</f>
        <v>7142686.959999999</v>
      </c>
      <c r="K129" s="26"/>
      <c r="L129" s="27"/>
      <c r="M129" s="59"/>
      <c r="N129" s="50"/>
      <c r="O129" s="60"/>
      <c r="P129" s="122">
        <f>P130+P235+P240</f>
        <v>4533.976334</v>
      </c>
      <c r="Q129" s="60"/>
      <c r="R129" s="122">
        <f>R130+R235+R240</f>
        <v>1483.8296894878802</v>
      </c>
      <c r="S129" s="60"/>
      <c r="T129" s="123">
        <f>T130+T235+T240</f>
        <v>1099.7418000000002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T129" s="14" t="s">
        <v>75</v>
      </c>
      <c r="AU129" s="14" t="s">
        <v>97</v>
      </c>
      <c r="BK129" s="124">
        <f>BK130+BK235+BK240</f>
        <v>7142686.959999999</v>
      </c>
    </row>
    <row r="130" spans="1:65" s="12" customFormat="1" ht="25.9" customHeight="1">
      <c r="B130" s="125"/>
      <c r="D130" s="126" t="s">
        <v>75</v>
      </c>
      <c r="E130" s="127" t="s">
        <v>124</v>
      </c>
      <c r="F130" s="127" t="s">
        <v>125</v>
      </c>
      <c r="J130" s="128">
        <f>BK130</f>
        <v>7062416.3199999994</v>
      </c>
      <c r="L130" s="125"/>
      <c r="M130" s="129"/>
      <c r="N130" s="130"/>
      <c r="O130" s="130"/>
      <c r="P130" s="131">
        <f>P131+P155+P159+P185+P199+P227+P233</f>
        <v>4479.4019870000002</v>
      </c>
      <c r="Q130" s="130"/>
      <c r="R130" s="131">
        <f>R131+R155+R159+R185+R199+R227+R233</f>
        <v>1478.0699268428802</v>
      </c>
      <c r="S130" s="130"/>
      <c r="T130" s="132">
        <f>T131+T155+T159+T185+T199+T227+T233</f>
        <v>1099.7418000000002</v>
      </c>
      <c r="AR130" s="126" t="s">
        <v>83</v>
      </c>
      <c r="AT130" s="133" t="s">
        <v>75</v>
      </c>
      <c r="AU130" s="133" t="s">
        <v>76</v>
      </c>
      <c r="AY130" s="126" t="s">
        <v>126</v>
      </c>
      <c r="BK130" s="134">
        <f>BK131+BK155+BK159+BK185+BK199+BK227+BK233</f>
        <v>7062416.3199999994</v>
      </c>
    </row>
    <row r="131" spans="1:65" s="12" customFormat="1" ht="22.9" customHeight="1">
      <c r="B131" s="125"/>
      <c r="D131" s="126" t="s">
        <v>75</v>
      </c>
      <c r="E131" s="135" t="s">
        <v>83</v>
      </c>
      <c r="F131" s="135" t="s">
        <v>127</v>
      </c>
      <c r="J131" s="136">
        <f>BK131</f>
        <v>1816811.6999999997</v>
      </c>
      <c r="L131" s="125"/>
      <c r="M131" s="129"/>
      <c r="N131" s="130"/>
      <c r="O131" s="130"/>
      <c r="P131" s="131">
        <f>SUM(P132:P154)</f>
        <v>1400.9619789999999</v>
      </c>
      <c r="Q131" s="130"/>
      <c r="R131" s="131">
        <f>SUM(R132:R154)</f>
        <v>326.00976424959998</v>
      </c>
      <c r="S131" s="130"/>
      <c r="T131" s="132">
        <f>SUM(T132:T154)</f>
        <v>1069.7646200000001</v>
      </c>
      <c r="AR131" s="126" t="s">
        <v>83</v>
      </c>
      <c r="AT131" s="133" t="s">
        <v>75</v>
      </c>
      <c r="AU131" s="133" t="s">
        <v>83</v>
      </c>
      <c r="AY131" s="126" t="s">
        <v>126</v>
      </c>
      <c r="BK131" s="134">
        <f>SUM(BK132:BK154)</f>
        <v>1816811.6999999997</v>
      </c>
    </row>
    <row r="132" spans="1:65" s="2" customFormat="1" ht="21.75" customHeight="1">
      <c r="A132" s="26"/>
      <c r="B132" s="137"/>
      <c r="C132" s="138" t="s">
        <v>83</v>
      </c>
      <c r="D132" s="138" t="s">
        <v>128</v>
      </c>
      <c r="E132" s="139" t="s">
        <v>129</v>
      </c>
      <c r="F132" s="140" t="s">
        <v>130</v>
      </c>
      <c r="G132" s="141" t="s">
        <v>131</v>
      </c>
      <c r="H132" s="142">
        <v>1122.33</v>
      </c>
      <c r="I132" s="143">
        <v>61.38</v>
      </c>
      <c r="J132" s="143">
        <f t="shared" ref="J132:J154" si="0">ROUND(I132*H132,2)</f>
        <v>68888.62</v>
      </c>
      <c r="K132" s="140" t="s">
        <v>132</v>
      </c>
      <c r="L132" s="27"/>
      <c r="M132" s="144" t="s">
        <v>1</v>
      </c>
      <c r="N132" s="145" t="s">
        <v>41</v>
      </c>
      <c r="O132" s="146">
        <v>0.20899999999999999</v>
      </c>
      <c r="P132" s="146">
        <f t="shared" ref="P132:P154" si="1">O132*H132</f>
        <v>234.56696999999997</v>
      </c>
      <c r="Q132" s="146">
        <v>0</v>
      </c>
      <c r="R132" s="146">
        <f t="shared" ref="R132:R154" si="2">Q132*H132</f>
        <v>0</v>
      </c>
      <c r="S132" s="146">
        <v>0</v>
      </c>
      <c r="T132" s="147">
        <f t="shared" ref="T132:T154" si="3">S132*H132</f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8" t="s">
        <v>133</v>
      </c>
      <c r="AT132" s="148" t="s">
        <v>128</v>
      </c>
      <c r="AU132" s="148" t="s">
        <v>85</v>
      </c>
      <c r="AY132" s="14" t="s">
        <v>126</v>
      </c>
      <c r="BE132" s="149">
        <f t="shared" ref="BE132:BE154" si="4">IF(N132="základní",J132,0)</f>
        <v>68888.62</v>
      </c>
      <c r="BF132" s="149">
        <f t="shared" ref="BF132:BF154" si="5">IF(N132="snížená",J132,0)</f>
        <v>0</v>
      </c>
      <c r="BG132" s="149">
        <f t="shared" ref="BG132:BG154" si="6">IF(N132="zákl. přenesená",J132,0)</f>
        <v>0</v>
      </c>
      <c r="BH132" s="149">
        <f t="shared" ref="BH132:BH154" si="7">IF(N132="sníž. přenesená",J132,0)</f>
        <v>0</v>
      </c>
      <c r="BI132" s="149">
        <f t="shared" ref="BI132:BI154" si="8">IF(N132="nulová",J132,0)</f>
        <v>0</v>
      </c>
      <c r="BJ132" s="14" t="s">
        <v>83</v>
      </c>
      <c r="BK132" s="149">
        <f t="shared" ref="BK132:BK154" si="9">ROUND(I132*H132,2)</f>
        <v>68888.62</v>
      </c>
      <c r="BL132" s="14" t="s">
        <v>133</v>
      </c>
      <c r="BM132" s="148" t="s">
        <v>134</v>
      </c>
    </row>
    <row r="133" spans="1:65" s="2" customFormat="1" ht="21.75" customHeight="1">
      <c r="A133" s="26"/>
      <c r="B133" s="137"/>
      <c r="C133" s="138" t="s">
        <v>85</v>
      </c>
      <c r="D133" s="138" t="s">
        <v>128</v>
      </c>
      <c r="E133" s="139" t="s">
        <v>135</v>
      </c>
      <c r="F133" s="140" t="s">
        <v>136</v>
      </c>
      <c r="G133" s="141" t="s">
        <v>131</v>
      </c>
      <c r="H133" s="142">
        <v>1905.74</v>
      </c>
      <c r="I133" s="143">
        <v>17.78</v>
      </c>
      <c r="J133" s="143">
        <f t="shared" si="0"/>
        <v>33884.06</v>
      </c>
      <c r="K133" s="140" t="s">
        <v>132</v>
      </c>
      <c r="L133" s="27"/>
      <c r="M133" s="144" t="s">
        <v>1</v>
      </c>
      <c r="N133" s="145" t="s">
        <v>41</v>
      </c>
      <c r="O133" s="146">
        <v>0.02</v>
      </c>
      <c r="P133" s="146">
        <f t="shared" si="1"/>
        <v>38.114800000000002</v>
      </c>
      <c r="Q133" s="146">
        <v>0</v>
      </c>
      <c r="R133" s="146">
        <f t="shared" si="2"/>
        <v>0</v>
      </c>
      <c r="S133" s="146">
        <v>0.255</v>
      </c>
      <c r="T133" s="147">
        <f t="shared" si="3"/>
        <v>485.96370000000002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8" t="s">
        <v>133</v>
      </c>
      <c r="AT133" s="148" t="s">
        <v>128</v>
      </c>
      <c r="AU133" s="148" t="s">
        <v>85</v>
      </c>
      <c r="AY133" s="14" t="s">
        <v>126</v>
      </c>
      <c r="BE133" s="149">
        <f t="shared" si="4"/>
        <v>33884.06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4" t="s">
        <v>83</v>
      </c>
      <c r="BK133" s="149">
        <f t="shared" si="9"/>
        <v>33884.06</v>
      </c>
      <c r="BL133" s="14" t="s">
        <v>133</v>
      </c>
      <c r="BM133" s="148" t="s">
        <v>137</v>
      </c>
    </row>
    <row r="134" spans="1:65" s="2" customFormat="1" ht="21.75" customHeight="1">
      <c r="A134" s="26"/>
      <c r="B134" s="137"/>
      <c r="C134" s="138" t="s">
        <v>138</v>
      </c>
      <c r="D134" s="138" t="s">
        <v>128</v>
      </c>
      <c r="E134" s="139" t="s">
        <v>139</v>
      </c>
      <c r="F134" s="140" t="s">
        <v>140</v>
      </c>
      <c r="G134" s="141" t="s">
        <v>131</v>
      </c>
      <c r="H134" s="142">
        <v>181.73</v>
      </c>
      <c r="I134" s="143">
        <v>22.82</v>
      </c>
      <c r="J134" s="143">
        <f t="shared" si="0"/>
        <v>4147.08</v>
      </c>
      <c r="K134" s="140" t="s">
        <v>132</v>
      </c>
      <c r="L134" s="27"/>
      <c r="M134" s="144" t="s">
        <v>1</v>
      </c>
      <c r="N134" s="145" t="s">
        <v>41</v>
      </c>
      <c r="O134" s="146">
        <v>2.5999999999999999E-2</v>
      </c>
      <c r="P134" s="146">
        <f t="shared" si="1"/>
        <v>4.7249799999999995</v>
      </c>
      <c r="Q134" s="146">
        <v>0</v>
      </c>
      <c r="R134" s="146">
        <f t="shared" si="2"/>
        <v>0</v>
      </c>
      <c r="S134" s="146">
        <v>0.26</v>
      </c>
      <c r="T134" s="147">
        <f t="shared" si="3"/>
        <v>47.2498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8" t="s">
        <v>133</v>
      </c>
      <c r="AT134" s="148" t="s">
        <v>128</v>
      </c>
      <c r="AU134" s="148" t="s">
        <v>85</v>
      </c>
      <c r="AY134" s="14" t="s">
        <v>126</v>
      </c>
      <c r="BE134" s="149">
        <f t="shared" si="4"/>
        <v>4147.08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4" t="s">
        <v>83</v>
      </c>
      <c r="BK134" s="149">
        <f t="shared" si="9"/>
        <v>4147.08</v>
      </c>
      <c r="BL134" s="14" t="s">
        <v>133</v>
      </c>
      <c r="BM134" s="148" t="s">
        <v>141</v>
      </c>
    </row>
    <row r="135" spans="1:65" s="2" customFormat="1" ht="21.75" customHeight="1">
      <c r="A135" s="26"/>
      <c r="B135" s="137"/>
      <c r="C135" s="138" t="s">
        <v>133</v>
      </c>
      <c r="D135" s="138" t="s">
        <v>128</v>
      </c>
      <c r="E135" s="139" t="s">
        <v>142</v>
      </c>
      <c r="F135" s="140" t="s">
        <v>143</v>
      </c>
      <c r="G135" s="141" t="s">
        <v>131</v>
      </c>
      <c r="H135" s="142">
        <v>19.78</v>
      </c>
      <c r="I135" s="143">
        <v>27.94</v>
      </c>
      <c r="J135" s="143">
        <f t="shared" si="0"/>
        <v>552.65</v>
      </c>
      <c r="K135" s="140" t="s">
        <v>132</v>
      </c>
      <c r="L135" s="27"/>
      <c r="M135" s="144" t="s">
        <v>1</v>
      </c>
      <c r="N135" s="145" t="s">
        <v>41</v>
      </c>
      <c r="O135" s="146">
        <v>2.5999999999999999E-2</v>
      </c>
      <c r="P135" s="146">
        <f t="shared" si="1"/>
        <v>0.51427999999999996</v>
      </c>
      <c r="Q135" s="146">
        <v>0</v>
      </c>
      <c r="R135" s="146">
        <f t="shared" si="2"/>
        <v>0</v>
      </c>
      <c r="S135" s="146">
        <v>0.32</v>
      </c>
      <c r="T135" s="147">
        <f t="shared" si="3"/>
        <v>6.3296000000000001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8" t="s">
        <v>133</v>
      </c>
      <c r="AT135" s="148" t="s">
        <v>128</v>
      </c>
      <c r="AU135" s="148" t="s">
        <v>85</v>
      </c>
      <c r="AY135" s="14" t="s">
        <v>126</v>
      </c>
      <c r="BE135" s="149">
        <f t="shared" si="4"/>
        <v>552.65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4" t="s">
        <v>83</v>
      </c>
      <c r="BK135" s="149">
        <f t="shared" si="9"/>
        <v>552.65</v>
      </c>
      <c r="BL135" s="14" t="s">
        <v>133</v>
      </c>
      <c r="BM135" s="148" t="s">
        <v>144</v>
      </c>
    </row>
    <row r="136" spans="1:65" s="2" customFormat="1" ht="21.75" customHeight="1">
      <c r="A136" s="26"/>
      <c r="B136" s="137"/>
      <c r="C136" s="138" t="s">
        <v>145</v>
      </c>
      <c r="D136" s="138" t="s">
        <v>128</v>
      </c>
      <c r="E136" s="139" t="s">
        <v>146</v>
      </c>
      <c r="F136" s="140" t="s">
        <v>147</v>
      </c>
      <c r="G136" s="141" t="s">
        <v>131</v>
      </c>
      <c r="H136" s="142">
        <v>172.16</v>
      </c>
      <c r="I136" s="143">
        <v>166.77</v>
      </c>
      <c r="J136" s="143">
        <f t="shared" si="0"/>
        <v>28711.119999999999</v>
      </c>
      <c r="K136" s="140" t="s">
        <v>132</v>
      </c>
      <c r="L136" s="27"/>
      <c r="M136" s="144" t="s">
        <v>1</v>
      </c>
      <c r="N136" s="145" t="s">
        <v>41</v>
      </c>
      <c r="O136" s="146">
        <v>0.27</v>
      </c>
      <c r="P136" s="146">
        <f t="shared" si="1"/>
        <v>46.483200000000004</v>
      </c>
      <c r="Q136" s="146">
        <v>0</v>
      </c>
      <c r="R136" s="146">
        <f t="shared" si="2"/>
        <v>0</v>
      </c>
      <c r="S136" s="146">
        <v>0.32500000000000001</v>
      </c>
      <c r="T136" s="147">
        <f t="shared" si="3"/>
        <v>55.951999999999998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8" t="s">
        <v>133</v>
      </c>
      <c r="AT136" s="148" t="s">
        <v>128</v>
      </c>
      <c r="AU136" s="148" t="s">
        <v>85</v>
      </c>
      <c r="AY136" s="14" t="s">
        <v>126</v>
      </c>
      <c r="BE136" s="149">
        <f t="shared" si="4"/>
        <v>28711.119999999999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4" t="s">
        <v>83</v>
      </c>
      <c r="BK136" s="149">
        <f t="shared" si="9"/>
        <v>28711.119999999999</v>
      </c>
      <c r="BL136" s="14" t="s">
        <v>133</v>
      </c>
      <c r="BM136" s="148" t="s">
        <v>148</v>
      </c>
    </row>
    <row r="137" spans="1:65" s="2" customFormat="1" ht="21.75" customHeight="1">
      <c r="A137" s="26"/>
      <c r="B137" s="137"/>
      <c r="C137" s="138" t="s">
        <v>149</v>
      </c>
      <c r="D137" s="138" t="s">
        <v>128</v>
      </c>
      <c r="E137" s="139" t="s">
        <v>150</v>
      </c>
      <c r="F137" s="140" t="s">
        <v>151</v>
      </c>
      <c r="G137" s="141" t="s">
        <v>131</v>
      </c>
      <c r="H137" s="142">
        <v>36.299999999999997</v>
      </c>
      <c r="I137" s="143">
        <v>57.58</v>
      </c>
      <c r="J137" s="143">
        <f t="shared" si="0"/>
        <v>2090.15</v>
      </c>
      <c r="K137" s="140" t="s">
        <v>132</v>
      </c>
      <c r="L137" s="27"/>
      <c r="M137" s="144" t="s">
        <v>1</v>
      </c>
      <c r="N137" s="145" t="s">
        <v>41</v>
      </c>
      <c r="O137" s="146">
        <v>0.108</v>
      </c>
      <c r="P137" s="146">
        <f t="shared" si="1"/>
        <v>3.9203999999999994</v>
      </c>
      <c r="Q137" s="146">
        <v>0</v>
      </c>
      <c r="R137" s="146">
        <f t="shared" si="2"/>
        <v>0</v>
      </c>
      <c r="S137" s="146">
        <v>0.22</v>
      </c>
      <c r="T137" s="147">
        <f t="shared" si="3"/>
        <v>7.9859999999999998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8" t="s">
        <v>133</v>
      </c>
      <c r="AT137" s="148" t="s">
        <v>128</v>
      </c>
      <c r="AU137" s="148" t="s">
        <v>85</v>
      </c>
      <c r="AY137" s="14" t="s">
        <v>126</v>
      </c>
      <c r="BE137" s="149">
        <f t="shared" si="4"/>
        <v>2090.15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4" t="s">
        <v>83</v>
      </c>
      <c r="BK137" s="149">
        <f t="shared" si="9"/>
        <v>2090.15</v>
      </c>
      <c r="BL137" s="14" t="s">
        <v>133</v>
      </c>
      <c r="BM137" s="148" t="s">
        <v>152</v>
      </c>
    </row>
    <row r="138" spans="1:65" s="2" customFormat="1" ht="21.75" customHeight="1">
      <c r="A138" s="26"/>
      <c r="B138" s="137"/>
      <c r="C138" s="138" t="s">
        <v>153</v>
      </c>
      <c r="D138" s="138" t="s">
        <v>128</v>
      </c>
      <c r="E138" s="139" t="s">
        <v>154</v>
      </c>
      <c r="F138" s="140" t="s">
        <v>155</v>
      </c>
      <c r="G138" s="141" t="s">
        <v>131</v>
      </c>
      <c r="H138" s="142">
        <v>471.72500000000002</v>
      </c>
      <c r="I138" s="143">
        <v>69.209999999999994</v>
      </c>
      <c r="J138" s="143">
        <f t="shared" si="0"/>
        <v>32648.09</v>
      </c>
      <c r="K138" s="140" t="s">
        <v>132</v>
      </c>
      <c r="L138" s="27"/>
      <c r="M138" s="144" t="s">
        <v>1</v>
      </c>
      <c r="N138" s="145" t="s">
        <v>41</v>
      </c>
      <c r="O138" s="146">
        <v>0.13200000000000001</v>
      </c>
      <c r="P138" s="146">
        <f t="shared" si="1"/>
        <v>62.267700000000005</v>
      </c>
      <c r="Q138" s="146">
        <v>0</v>
      </c>
      <c r="R138" s="146">
        <f t="shared" si="2"/>
        <v>0</v>
      </c>
      <c r="S138" s="146">
        <v>0.316</v>
      </c>
      <c r="T138" s="147">
        <f t="shared" si="3"/>
        <v>149.0651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8" t="s">
        <v>133</v>
      </c>
      <c r="AT138" s="148" t="s">
        <v>128</v>
      </c>
      <c r="AU138" s="148" t="s">
        <v>85</v>
      </c>
      <c r="AY138" s="14" t="s">
        <v>126</v>
      </c>
      <c r="BE138" s="149">
        <f t="shared" si="4"/>
        <v>32648.09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4" t="s">
        <v>83</v>
      </c>
      <c r="BK138" s="149">
        <f t="shared" si="9"/>
        <v>32648.09</v>
      </c>
      <c r="BL138" s="14" t="s">
        <v>133</v>
      </c>
      <c r="BM138" s="148" t="s">
        <v>156</v>
      </c>
    </row>
    <row r="139" spans="1:65" s="2" customFormat="1" ht="21.75" customHeight="1">
      <c r="A139" s="26"/>
      <c r="B139" s="137"/>
      <c r="C139" s="138" t="s">
        <v>157</v>
      </c>
      <c r="D139" s="138" t="s">
        <v>128</v>
      </c>
      <c r="E139" s="139" t="s">
        <v>158</v>
      </c>
      <c r="F139" s="140" t="s">
        <v>159</v>
      </c>
      <c r="G139" s="141" t="s">
        <v>131</v>
      </c>
      <c r="H139" s="142">
        <v>644.64</v>
      </c>
      <c r="I139" s="143">
        <v>70.290000000000006</v>
      </c>
      <c r="J139" s="143">
        <f t="shared" si="0"/>
        <v>45311.75</v>
      </c>
      <c r="K139" s="140" t="s">
        <v>132</v>
      </c>
      <c r="L139" s="27"/>
      <c r="M139" s="144" t="s">
        <v>1</v>
      </c>
      <c r="N139" s="145" t="s">
        <v>41</v>
      </c>
      <c r="O139" s="146">
        <v>1.2999999999999999E-2</v>
      </c>
      <c r="P139" s="146">
        <f t="shared" si="1"/>
        <v>8.3803199999999993</v>
      </c>
      <c r="Q139" s="146">
        <v>8.7639999999999994E-5</v>
      </c>
      <c r="R139" s="146">
        <f t="shared" si="2"/>
        <v>5.6496249599999993E-2</v>
      </c>
      <c r="S139" s="146">
        <v>0.128</v>
      </c>
      <c r="T139" s="147">
        <f t="shared" si="3"/>
        <v>82.513919999999999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8" t="s">
        <v>133</v>
      </c>
      <c r="AT139" s="148" t="s">
        <v>128</v>
      </c>
      <c r="AU139" s="148" t="s">
        <v>85</v>
      </c>
      <c r="AY139" s="14" t="s">
        <v>126</v>
      </c>
      <c r="BE139" s="149">
        <f t="shared" si="4"/>
        <v>45311.75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4" t="s">
        <v>83</v>
      </c>
      <c r="BK139" s="149">
        <f t="shared" si="9"/>
        <v>45311.75</v>
      </c>
      <c r="BL139" s="14" t="s">
        <v>133</v>
      </c>
      <c r="BM139" s="148" t="s">
        <v>160</v>
      </c>
    </row>
    <row r="140" spans="1:65" s="2" customFormat="1" ht="16.5" customHeight="1">
      <c r="A140" s="26"/>
      <c r="B140" s="137"/>
      <c r="C140" s="138" t="s">
        <v>161</v>
      </c>
      <c r="D140" s="138" t="s">
        <v>128</v>
      </c>
      <c r="E140" s="139" t="s">
        <v>162</v>
      </c>
      <c r="F140" s="140" t="s">
        <v>163</v>
      </c>
      <c r="G140" s="141" t="s">
        <v>164</v>
      </c>
      <c r="H140" s="142">
        <v>1144.9000000000001</v>
      </c>
      <c r="I140" s="143">
        <v>58.34</v>
      </c>
      <c r="J140" s="143">
        <f t="shared" si="0"/>
        <v>66793.47</v>
      </c>
      <c r="K140" s="140" t="s">
        <v>132</v>
      </c>
      <c r="L140" s="27"/>
      <c r="M140" s="144" t="s">
        <v>1</v>
      </c>
      <c r="N140" s="145" t="s">
        <v>41</v>
      </c>
      <c r="O140" s="146">
        <v>0.13300000000000001</v>
      </c>
      <c r="P140" s="146">
        <f t="shared" si="1"/>
        <v>152.27170000000001</v>
      </c>
      <c r="Q140" s="146">
        <v>0</v>
      </c>
      <c r="R140" s="146">
        <f t="shared" si="2"/>
        <v>0</v>
      </c>
      <c r="S140" s="146">
        <v>0.20499999999999999</v>
      </c>
      <c r="T140" s="147">
        <f t="shared" si="3"/>
        <v>234.7045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8" t="s">
        <v>133</v>
      </c>
      <c r="AT140" s="148" t="s">
        <v>128</v>
      </c>
      <c r="AU140" s="148" t="s">
        <v>85</v>
      </c>
      <c r="AY140" s="14" t="s">
        <v>126</v>
      </c>
      <c r="BE140" s="149">
        <f t="shared" si="4"/>
        <v>66793.47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4" t="s">
        <v>83</v>
      </c>
      <c r="BK140" s="149">
        <f t="shared" si="9"/>
        <v>66793.47</v>
      </c>
      <c r="BL140" s="14" t="s">
        <v>133</v>
      </c>
      <c r="BM140" s="148" t="s">
        <v>165</v>
      </c>
    </row>
    <row r="141" spans="1:65" s="2" customFormat="1" ht="33" customHeight="1">
      <c r="A141" s="26"/>
      <c r="B141" s="137"/>
      <c r="C141" s="138" t="s">
        <v>166</v>
      </c>
      <c r="D141" s="138" t="s">
        <v>128</v>
      </c>
      <c r="E141" s="139" t="s">
        <v>167</v>
      </c>
      <c r="F141" s="140" t="s">
        <v>168</v>
      </c>
      <c r="G141" s="141" t="s">
        <v>169</v>
      </c>
      <c r="H141" s="142">
        <v>738.83299999999997</v>
      </c>
      <c r="I141" s="143">
        <v>103.29</v>
      </c>
      <c r="J141" s="143">
        <f t="shared" si="0"/>
        <v>76314.06</v>
      </c>
      <c r="K141" s="140" t="s">
        <v>132</v>
      </c>
      <c r="L141" s="27"/>
      <c r="M141" s="144" t="s">
        <v>1</v>
      </c>
      <c r="N141" s="145" t="s">
        <v>41</v>
      </c>
      <c r="O141" s="146">
        <v>0.14099999999999999</v>
      </c>
      <c r="P141" s="146">
        <f t="shared" si="1"/>
        <v>104.17545299999999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8" t="s">
        <v>133</v>
      </c>
      <c r="AT141" s="148" t="s">
        <v>128</v>
      </c>
      <c r="AU141" s="148" t="s">
        <v>85</v>
      </c>
      <c r="AY141" s="14" t="s">
        <v>126</v>
      </c>
      <c r="BE141" s="149">
        <f t="shared" si="4"/>
        <v>76314.06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4" t="s">
        <v>83</v>
      </c>
      <c r="BK141" s="149">
        <f t="shared" si="9"/>
        <v>76314.06</v>
      </c>
      <c r="BL141" s="14" t="s">
        <v>133</v>
      </c>
      <c r="BM141" s="148" t="s">
        <v>170</v>
      </c>
    </row>
    <row r="142" spans="1:65" s="2" customFormat="1" ht="21.75" customHeight="1">
      <c r="A142" s="26"/>
      <c r="B142" s="137"/>
      <c r="C142" s="138" t="s">
        <v>171</v>
      </c>
      <c r="D142" s="138" t="s">
        <v>128</v>
      </c>
      <c r="E142" s="139" t="s">
        <v>172</v>
      </c>
      <c r="F142" s="140" t="s">
        <v>173</v>
      </c>
      <c r="G142" s="141" t="s">
        <v>169</v>
      </c>
      <c r="H142" s="142">
        <v>560.46799999999996</v>
      </c>
      <c r="I142" s="143">
        <v>409.07</v>
      </c>
      <c r="J142" s="143">
        <f t="shared" si="0"/>
        <v>229270.64</v>
      </c>
      <c r="K142" s="140" t="s">
        <v>132</v>
      </c>
      <c r="L142" s="27"/>
      <c r="M142" s="144" t="s">
        <v>1</v>
      </c>
      <c r="N142" s="145" t="s">
        <v>41</v>
      </c>
      <c r="O142" s="146">
        <v>0.67200000000000004</v>
      </c>
      <c r="P142" s="146">
        <f t="shared" si="1"/>
        <v>376.63449600000001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8" t="s">
        <v>133</v>
      </c>
      <c r="AT142" s="148" t="s">
        <v>128</v>
      </c>
      <c r="AU142" s="148" t="s">
        <v>85</v>
      </c>
      <c r="AY142" s="14" t="s">
        <v>126</v>
      </c>
      <c r="BE142" s="149">
        <f t="shared" si="4"/>
        <v>229270.64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4" t="s">
        <v>83</v>
      </c>
      <c r="BK142" s="149">
        <f t="shared" si="9"/>
        <v>229270.64</v>
      </c>
      <c r="BL142" s="14" t="s">
        <v>133</v>
      </c>
      <c r="BM142" s="148" t="s">
        <v>174</v>
      </c>
    </row>
    <row r="143" spans="1:65" s="2" customFormat="1" ht="21.75" customHeight="1">
      <c r="A143" s="26"/>
      <c r="B143" s="137"/>
      <c r="C143" s="138" t="s">
        <v>175</v>
      </c>
      <c r="D143" s="138" t="s">
        <v>128</v>
      </c>
      <c r="E143" s="139" t="s">
        <v>176</v>
      </c>
      <c r="F143" s="140" t="s">
        <v>177</v>
      </c>
      <c r="G143" s="141" t="s">
        <v>169</v>
      </c>
      <c r="H143" s="142">
        <v>45.298999999999999</v>
      </c>
      <c r="I143" s="143">
        <v>832.3</v>
      </c>
      <c r="J143" s="143">
        <f t="shared" si="0"/>
        <v>37702.36</v>
      </c>
      <c r="K143" s="140" t="s">
        <v>132</v>
      </c>
      <c r="L143" s="27"/>
      <c r="M143" s="144" t="s">
        <v>1</v>
      </c>
      <c r="N143" s="145" t="s">
        <v>41</v>
      </c>
      <c r="O143" s="146">
        <v>1.353</v>
      </c>
      <c r="P143" s="146">
        <f t="shared" si="1"/>
        <v>61.289546999999999</v>
      </c>
      <c r="Q143" s="146">
        <v>0</v>
      </c>
      <c r="R143" s="146">
        <f t="shared" si="2"/>
        <v>0</v>
      </c>
      <c r="S143" s="146">
        <v>0</v>
      </c>
      <c r="T143" s="147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8" t="s">
        <v>133</v>
      </c>
      <c r="AT143" s="148" t="s">
        <v>128</v>
      </c>
      <c r="AU143" s="148" t="s">
        <v>85</v>
      </c>
      <c r="AY143" s="14" t="s">
        <v>126</v>
      </c>
      <c r="BE143" s="149">
        <f t="shared" si="4"/>
        <v>37702.36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4" t="s">
        <v>83</v>
      </c>
      <c r="BK143" s="149">
        <f t="shared" si="9"/>
        <v>37702.36</v>
      </c>
      <c r="BL143" s="14" t="s">
        <v>133</v>
      </c>
      <c r="BM143" s="148" t="s">
        <v>178</v>
      </c>
    </row>
    <row r="144" spans="1:65" s="2" customFormat="1" ht="21.75" customHeight="1">
      <c r="A144" s="26"/>
      <c r="B144" s="137"/>
      <c r="C144" s="138" t="s">
        <v>179</v>
      </c>
      <c r="D144" s="138" t="s">
        <v>128</v>
      </c>
      <c r="E144" s="139" t="s">
        <v>180</v>
      </c>
      <c r="F144" s="140" t="s">
        <v>181</v>
      </c>
      <c r="G144" s="141" t="s">
        <v>169</v>
      </c>
      <c r="H144" s="142">
        <v>1456.8330000000001</v>
      </c>
      <c r="I144" s="143">
        <v>160.37</v>
      </c>
      <c r="J144" s="143">
        <f t="shared" si="0"/>
        <v>233632.31</v>
      </c>
      <c r="K144" s="140" t="s">
        <v>132</v>
      </c>
      <c r="L144" s="27"/>
      <c r="M144" s="144" t="s">
        <v>1</v>
      </c>
      <c r="N144" s="145" t="s">
        <v>41</v>
      </c>
      <c r="O144" s="146">
        <v>6.3E-2</v>
      </c>
      <c r="P144" s="146">
        <f t="shared" si="1"/>
        <v>91.780479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8" t="s">
        <v>133</v>
      </c>
      <c r="AT144" s="148" t="s">
        <v>128</v>
      </c>
      <c r="AU144" s="148" t="s">
        <v>85</v>
      </c>
      <c r="AY144" s="14" t="s">
        <v>126</v>
      </c>
      <c r="BE144" s="149">
        <f t="shared" si="4"/>
        <v>233632.31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4" t="s">
        <v>83</v>
      </c>
      <c r="BK144" s="149">
        <f t="shared" si="9"/>
        <v>233632.31</v>
      </c>
      <c r="BL144" s="14" t="s">
        <v>133</v>
      </c>
      <c r="BM144" s="148" t="s">
        <v>182</v>
      </c>
    </row>
    <row r="145" spans="1:65" s="2" customFormat="1" ht="21.75" customHeight="1">
      <c r="A145" s="26"/>
      <c r="B145" s="137"/>
      <c r="C145" s="138" t="s">
        <v>183</v>
      </c>
      <c r="D145" s="138" t="s">
        <v>128</v>
      </c>
      <c r="E145" s="139" t="s">
        <v>184</v>
      </c>
      <c r="F145" s="140" t="s">
        <v>185</v>
      </c>
      <c r="G145" s="141" t="s">
        <v>186</v>
      </c>
      <c r="H145" s="142">
        <v>2767.9830000000002</v>
      </c>
      <c r="I145" s="143">
        <v>250</v>
      </c>
      <c r="J145" s="143">
        <f t="shared" si="0"/>
        <v>691995.75</v>
      </c>
      <c r="K145" s="140" t="s">
        <v>132</v>
      </c>
      <c r="L145" s="27"/>
      <c r="M145" s="144" t="s">
        <v>1</v>
      </c>
      <c r="N145" s="145" t="s">
        <v>41</v>
      </c>
      <c r="O145" s="146">
        <v>0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8" t="s">
        <v>133</v>
      </c>
      <c r="AT145" s="148" t="s">
        <v>128</v>
      </c>
      <c r="AU145" s="148" t="s">
        <v>85</v>
      </c>
      <c r="AY145" s="14" t="s">
        <v>126</v>
      </c>
      <c r="BE145" s="149">
        <f t="shared" si="4"/>
        <v>691995.75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4" t="s">
        <v>83</v>
      </c>
      <c r="BK145" s="149">
        <f t="shared" si="9"/>
        <v>691995.75</v>
      </c>
      <c r="BL145" s="14" t="s">
        <v>133</v>
      </c>
      <c r="BM145" s="148" t="s">
        <v>187</v>
      </c>
    </row>
    <row r="146" spans="1:65" s="2" customFormat="1" ht="21.75" customHeight="1">
      <c r="A146" s="26"/>
      <c r="B146" s="137"/>
      <c r="C146" s="138" t="s">
        <v>8</v>
      </c>
      <c r="D146" s="138" t="s">
        <v>128</v>
      </c>
      <c r="E146" s="139" t="s">
        <v>188</v>
      </c>
      <c r="F146" s="140" t="s">
        <v>189</v>
      </c>
      <c r="G146" s="141" t="s">
        <v>169</v>
      </c>
      <c r="H146" s="142">
        <v>149.64400000000001</v>
      </c>
      <c r="I146" s="143">
        <v>100</v>
      </c>
      <c r="J146" s="143">
        <f t="shared" si="0"/>
        <v>14964.4</v>
      </c>
      <c r="K146" s="140" t="s">
        <v>1</v>
      </c>
      <c r="L146" s="27"/>
      <c r="M146" s="144" t="s">
        <v>1</v>
      </c>
      <c r="N146" s="145" t="s">
        <v>41</v>
      </c>
      <c r="O146" s="146">
        <v>0</v>
      </c>
      <c r="P146" s="146">
        <f t="shared" si="1"/>
        <v>0</v>
      </c>
      <c r="Q146" s="146">
        <v>0</v>
      </c>
      <c r="R146" s="146">
        <f t="shared" si="2"/>
        <v>0</v>
      </c>
      <c r="S146" s="146">
        <v>0</v>
      </c>
      <c r="T146" s="147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8" t="s">
        <v>133</v>
      </c>
      <c r="AT146" s="148" t="s">
        <v>128</v>
      </c>
      <c r="AU146" s="148" t="s">
        <v>85</v>
      </c>
      <c r="AY146" s="14" t="s">
        <v>126</v>
      </c>
      <c r="BE146" s="149">
        <f t="shared" si="4"/>
        <v>14964.4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4" t="s">
        <v>83</v>
      </c>
      <c r="BK146" s="149">
        <f t="shared" si="9"/>
        <v>14964.4</v>
      </c>
      <c r="BL146" s="14" t="s">
        <v>133</v>
      </c>
      <c r="BM146" s="148" t="s">
        <v>190</v>
      </c>
    </row>
    <row r="147" spans="1:65" s="2" customFormat="1" ht="21.75" customHeight="1">
      <c r="A147" s="26"/>
      <c r="B147" s="137"/>
      <c r="C147" s="138" t="s">
        <v>191</v>
      </c>
      <c r="D147" s="138" t="s">
        <v>128</v>
      </c>
      <c r="E147" s="139" t="s">
        <v>192</v>
      </c>
      <c r="F147" s="140" t="s">
        <v>193</v>
      </c>
      <c r="G147" s="141" t="s">
        <v>169</v>
      </c>
      <c r="H147" s="142">
        <v>190.12299999999999</v>
      </c>
      <c r="I147" s="143">
        <v>127.25</v>
      </c>
      <c r="J147" s="143">
        <f t="shared" si="0"/>
        <v>24193.15</v>
      </c>
      <c r="K147" s="140" t="s">
        <v>132</v>
      </c>
      <c r="L147" s="27"/>
      <c r="M147" s="144" t="s">
        <v>1</v>
      </c>
      <c r="N147" s="145" t="s">
        <v>41</v>
      </c>
      <c r="O147" s="146">
        <v>0.32800000000000001</v>
      </c>
      <c r="P147" s="146">
        <f t="shared" si="1"/>
        <v>62.360343999999998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8" t="s">
        <v>133</v>
      </c>
      <c r="AT147" s="148" t="s">
        <v>128</v>
      </c>
      <c r="AU147" s="148" t="s">
        <v>85</v>
      </c>
      <c r="AY147" s="14" t="s">
        <v>126</v>
      </c>
      <c r="BE147" s="149">
        <f t="shared" si="4"/>
        <v>24193.15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4" t="s">
        <v>83</v>
      </c>
      <c r="BK147" s="149">
        <f t="shared" si="9"/>
        <v>24193.15</v>
      </c>
      <c r="BL147" s="14" t="s">
        <v>133</v>
      </c>
      <c r="BM147" s="148" t="s">
        <v>194</v>
      </c>
    </row>
    <row r="148" spans="1:65" s="2" customFormat="1" ht="16.5" customHeight="1">
      <c r="A148" s="26"/>
      <c r="B148" s="137"/>
      <c r="C148" s="150" t="s">
        <v>195</v>
      </c>
      <c r="D148" s="150" t="s">
        <v>196</v>
      </c>
      <c r="E148" s="151" t="s">
        <v>197</v>
      </c>
      <c r="F148" s="152" t="s">
        <v>198</v>
      </c>
      <c r="G148" s="153" t="s">
        <v>186</v>
      </c>
      <c r="H148" s="154">
        <v>325.85599999999999</v>
      </c>
      <c r="I148" s="155">
        <v>357</v>
      </c>
      <c r="J148" s="155">
        <f t="shared" si="0"/>
        <v>116330.59</v>
      </c>
      <c r="K148" s="152" t="s">
        <v>132</v>
      </c>
      <c r="L148" s="156"/>
      <c r="M148" s="157" t="s">
        <v>1</v>
      </c>
      <c r="N148" s="158" t="s">
        <v>41</v>
      </c>
      <c r="O148" s="146">
        <v>0</v>
      </c>
      <c r="P148" s="146">
        <f t="shared" si="1"/>
        <v>0</v>
      </c>
      <c r="Q148" s="146">
        <v>1</v>
      </c>
      <c r="R148" s="146">
        <f t="shared" si="2"/>
        <v>325.85599999999999</v>
      </c>
      <c r="S148" s="146">
        <v>0</v>
      </c>
      <c r="T148" s="147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8" t="s">
        <v>157</v>
      </c>
      <c r="AT148" s="148" t="s">
        <v>196</v>
      </c>
      <c r="AU148" s="148" t="s">
        <v>85</v>
      </c>
      <c r="AY148" s="14" t="s">
        <v>126</v>
      </c>
      <c r="BE148" s="149">
        <f t="shared" si="4"/>
        <v>116330.59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4" t="s">
        <v>83</v>
      </c>
      <c r="BK148" s="149">
        <f t="shared" si="9"/>
        <v>116330.59</v>
      </c>
      <c r="BL148" s="14" t="s">
        <v>133</v>
      </c>
      <c r="BM148" s="148" t="s">
        <v>199</v>
      </c>
    </row>
    <row r="149" spans="1:65" s="2" customFormat="1" ht="21.75" customHeight="1">
      <c r="A149" s="26"/>
      <c r="B149" s="137"/>
      <c r="C149" s="138" t="s">
        <v>200</v>
      </c>
      <c r="D149" s="138" t="s">
        <v>128</v>
      </c>
      <c r="E149" s="139" t="s">
        <v>201</v>
      </c>
      <c r="F149" s="140" t="s">
        <v>202</v>
      </c>
      <c r="G149" s="141" t="s">
        <v>131</v>
      </c>
      <c r="H149" s="142">
        <v>2312.6179999999999</v>
      </c>
      <c r="I149" s="143">
        <v>26.43</v>
      </c>
      <c r="J149" s="143">
        <f t="shared" si="0"/>
        <v>61122.49</v>
      </c>
      <c r="K149" s="140" t="s">
        <v>132</v>
      </c>
      <c r="L149" s="27"/>
      <c r="M149" s="144" t="s">
        <v>1</v>
      </c>
      <c r="N149" s="145" t="s">
        <v>41</v>
      </c>
      <c r="O149" s="146">
        <v>2.9000000000000001E-2</v>
      </c>
      <c r="P149" s="146">
        <f t="shared" si="1"/>
        <v>67.065922</v>
      </c>
      <c r="Q149" s="146">
        <v>0</v>
      </c>
      <c r="R149" s="146">
        <f t="shared" si="2"/>
        <v>0</v>
      </c>
      <c r="S149" s="146">
        <v>0</v>
      </c>
      <c r="T149" s="147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8" t="s">
        <v>133</v>
      </c>
      <c r="AT149" s="148" t="s">
        <v>128</v>
      </c>
      <c r="AU149" s="148" t="s">
        <v>85</v>
      </c>
      <c r="AY149" s="14" t="s">
        <v>126</v>
      </c>
      <c r="BE149" s="149">
        <f t="shared" si="4"/>
        <v>61122.49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4" t="s">
        <v>83</v>
      </c>
      <c r="BK149" s="149">
        <f t="shared" si="9"/>
        <v>61122.49</v>
      </c>
      <c r="BL149" s="14" t="s">
        <v>133</v>
      </c>
      <c r="BM149" s="148" t="s">
        <v>203</v>
      </c>
    </row>
    <row r="150" spans="1:65" s="2" customFormat="1" ht="21.75" customHeight="1">
      <c r="A150" s="26"/>
      <c r="B150" s="137"/>
      <c r="C150" s="138" t="s">
        <v>204</v>
      </c>
      <c r="D150" s="138" t="s">
        <v>128</v>
      </c>
      <c r="E150" s="139" t="s">
        <v>205</v>
      </c>
      <c r="F150" s="140" t="s">
        <v>206</v>
      </c>
      <c r="G150" s="141" t="s">
        <v>131</v>
      </c>
      <c r="H150" s="142">
        <v>1496.44</v>
      </c>
      <c r="I150" s="143">
        <v>14.54</v>
      </c>
      <c r="J150" s="143">
        <f t="shared" si="0"/>
        <v>21758.240000000002</v>
      </c>
      <c r="K150" s="140" t="s">
        <v>132</v>
      </c>
      <c r="L150" s="27"/>
      <c r="M150" s="144" t="s">
        <v>1</v>
      </c>
      <c r="N150" s="145" t="s">
        <v>41</v>
      </c>
      <c r="O150" s="146">
        <v>1.2E-2</v>
      </c>
      <c r="P150" s="146">
        <f t="shared" si="1"/>
        <v>17.957280000000001</v>
      </c>
      <c r="Q150" s="146">
        <v>0</v>
      </c>
      <c r="R150" s="146">
        <f t="shared" si="2"/>
        <v>0</v>
      </c>
      <c r="S150" s="146">
        <v>0</v>
      </c>
      <c r="T150" s="147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8" t="s">
        <v>133</v>
      </c>
      <c r="AT150" s="148" t="s">
        <v>128</v>
      </c>
      <c r="AU150" s="148" t="s">
        <v>85</v>
      </c>
      <c r="AY150" s="14" t="s">
        <v>126</v>
      </c>
      <c r="BE150" s="149">
        <f t="shared" si="4"/>
        <v>21758.240000000002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4" t="s">
        <v>83</v>
      </c>
      <c r="BK150" s="149">
        <f t="shared" si="9"/>
        <v>21758.240000000002</v>
      </c>
      <c r="BL150" s="14" t="s">
        <v>133</v>
      </c>
      <c r="BM150" s="148" t="s">
        <v>207</v>
      </c>
    </row>
    <row r="151" spans="1:65" s="2" customFormat="1" ht="21.75" customHeight="1">
      <c r="A151" s="26"/>
      <c r="B151" s="137"/>
      <c r="C151" s="138" t="s">
        <v>208</v>
      </c>
      <c r="D151" s="138" t="s">
        <v>128</v>
      </c>
      <c r="E151" s="139" t="s">
        <v>209</v>
      </c>
      <c r="F151" s="140" t="s">
        <v>210</v>
      </c>
      <c r="G151" s="141" t="s">
        <v>131</v>
      </c>
      <c r="H151" s="142">
        <v>1496.44</v>
      </c>
      <c r="I151" s="143">
        <v>13.92</v>
      </c>
      <c r="J151" s="143">
        <f t="shared" si="0"/>
        <v>20830.439999999999</v>
      </c>
      <c r="K151" s="140" t="s">
        <v>132</v>
      </c>
      <c r="L151" s="27"/>
      <c r="M151" s="144" t="s">
        <v>1</v>
      </c>
      <c r="N151" s="145" t="s">
        <v>41</v>
      </c>
      <c r="O151" s="146">
        <v>4.4999999999999998E-2</v>
      </c>
      <c r="P151" s="146">
        <f t="shared" si="1"/>
        <v>67.339799999999997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8" t="s">
        <v>133</v>
      </c>
      <c r="AT151" s="148" t="s">
        <v>128</v>
      </c>
      <c r="AU151" s="148" t="s">
        <v>85</v>
      </c>
      <c r="AY151" s="14" t="s">
        <v>126</v>
      </c>
      <c r="BE151" s="149">
        <f t="shared" si="4"/>
        <v>20830.439999999999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4" t="s">
        <v>83</v>
      </c>
      <c r="BK151" s="149">
        <f t="shared" si="9"/>
        <v>20830.439999999999</v>
      </c>
      <c r="BL151" s="14" t="s">
        <v>133</v>
      </c>
      <c r="BM151" s="148" t="s">
        <v>211</v>
      </c>
    </row>
    <row r="152" spans="1:65" s="2" customFormat="1" ht="16.5" customHeight="1">
      <c r="A152" s="26"/>
      <c r="B152" s="137"/>
      <c r="C152" s="150" t="s">
        <v>7</v>
      </c>
      <c r="D152" s="150" t="s">
        <v>196</v>
      </c>
      <c r="E152" s="151" t="s">
        <v>212</v>
      </c>
      <c r="F152" s="152" t="s">
        <v>213</v>
      </c>
      <c r="G152" s="153" t="s">
        <v>214</v>
      </c>
      <c r="H152" s="154">
        <v>44.893000000000001</v>
      </c>
      <c r="I152" s="155">
        <v>93</v>
      </c>
      <c r="J152" s="155">
        <f t="shared" si="0"/>
        <v>4175.05</v>
      </c>
      <c r="K152" s="152" t="s">
        <v>132</v>
      </c>
      <c r="L152" s="156"/>
      <c r="M152" s="157" t="s">
        <v>1</v>
      </c>
      <c r="N152" s="158" t="s">
        <v>41</v>
      </c>
      <c r="O152" s="146">
        <v>0</v>
      </c>
      <c r="P152" s="146">
        <f t="shared" si="1"/>
        <v>0</v>
      </c>
      <c r="Q152" s="146">
        <v>1E-3</v>
      </c>
      <c r="R152" s="146">
        <f t="shared" si="2"/>
        <v>4.4893000000000002E-2</v>
      </c>
      <c r="S152" s="146">
        <v>0</v>
      </c>
      <c r="T152" s="147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8" t="s">
        <v>157</v>
      </c>
      <c r="AT152" s="148" t="s">
        <v>196</v>
      </c>
      <c r="AU152" s="148" t="s">
        <v>85</v>
      </c>
      <c r="AY152" s="14" t="s">
        <v>126</v>
      </c>
      <c r="BE152" s="149">
        <f t="shared" si="4"/>
        <v>4175.05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4" t="s">
        <v>83</v>
      </c>
      <c r="BK152" s="149">
        <f t="shared" si="9"/>
        <v>4175.05</v>
      </c>
      <c r="BL152" s="14" t="s">
        <v>133</v>
      </c>
      <c r="BM152" s="148" t="s">
        <v>215</v>
      </c>
    </row>
    <row r="153" spans="1:65" s="2" customFormat="1" ht="21.75" customHeight="1">
      <c r="A153" s="26"/>
      <c r="B153" s="137"/>
      <c r="C153" s="138" t="s">
        <v>216</v>
      </c>
      <c r="D153" s="138" t="s">
        <v>128</v>
      </c>
      <c r="E153" s="139" t="s">
        <v>217</v>
      </c>
      <c r="F153" s="140" t="s">
        <v>218</v>
      </c>
      <c r="G153" s="141" t="s">
        <v>186</v>
      </c>
      <c r="H153" s="142">
        <v>5.1999999999999998E-2</v>
      </c>
      <c r="I153" s="143">
        <v>6293.64</v>
      </c>
      <c r="J153" s="143">
        <f t="shared" si="0"/>
        <v>327.27</v>
      </c>
      <c r="K153" s="140" t="s">
        <v>132</v>
      </c>
      <c r="L153" s="27"/>
      <c r="M153" s="144" t="s">
        <v>1</v>
      </c>
      <c r="N153" s="145" t="s">
        <v>41</v>
      </c>
      <c r="O153" s="146">
        <v>21.428999999999998</v>
      </c>
      <c r="P153" s="146">
        <f t="shared" si="1"/>
        <v>1.1143079999999999</v>
      </c>
      <c r="Q153" s="146">
        <v>0</v>
      </c>
      <c r="R153" s="146">
        <f t="shared" si="2"/>
        <v>0</v>
      </c>
      <c r="S153" s="146">
        <v>0</v>
      </c>
      <c r="T153" s="147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8" t="s">
        <v>133</v>
      </c>
      <c r="AT153" s="148" t="s">
        <v>128</v>
      </c>
      <c r="AU153" s="148" t="s">
        <v>85</v>
      </c>
      <c r="AY153" s="14" t="s">
        <v>126</v>
      </c>
      <c r="BE153" s="149">
        <f t="shared" si="4"/>
        <v>327.27</v>
      </c>
      <c r="BF153" s="149">
        <f t="shared" si="5"/>
        <v>0</v>
      </c>
      <c r="BG153" s="149">
        <f t="shared" si="6"/>
        <v>0</v>
      </c>
      <c r="BH153" s="149">
        <f t="shared" si="7"/>
        <v>0</v>
      </c>
      <c r="BI153" s="149">
        <f t="shared" si="8"/>
        <v>0</v>
      </c>
      <c r="BJ153" s="14" t="s">
        <v>83</v>
      </c>
      <c r="BK153" s="149">
        <f t="shared" si="9"/>
        <v>327.27</v>
      </c>
      <c r="BL153" s="14" t="s">
        <v>133</v>
      </c>
      <c r="BM153" s="148" t="s">
        <v>219</v>
      </c>
    </row>
    <row r="154" spans="1:65" s="2" customFormat="1" ht="21.75" customHeight="1">
      <c r="A154" s="26"/>
      <c r="B154" s="137"/>
      <c r="C154" s="150" t="s">
        <v>220</v>
      </c>
      <c r="D154" s="150" t="s">
        <v>196</v>
      </c>
      <c r="E154" s="151" t="s">
        <v>221</v>
      </c>
      <c r="F154" s="152" t="s">
        <v>222</v>
      </c>
      <c r="G154" s="153" t="s">
        <v>214</v>
      </c>
      <c r="H154" s="154">
        <v>52.375</v>
      </c>
      <c r="I154" s="155">
        <v>22.3</v>
      </c>
      <c r="J154" s="155">
        <f t="shared" si="0"/>
        <v>1167.96</v>
      </c>
      <c r="K154" s="152" t="s">
        <v>1</v>
      </c>
      <c r="L154" s="156"/>
      <c r="M154" s="157" t="s">
        <v>1</v>
      </c>
      <c r="N154" s="158" t="s">
        <v>41</v>
      </c>
      <c r="O154" s="146">
        <v>0</v>
      </c>
      <c r="P154" s="146">
        <f t="shared" si="1"/>
        <v>0</v>
      </c>
      <c r="Q154" s="146">
        <v>1E-3</v>
      </c>
      <c r="R154" s="146">
        <f t="shared" si="2"/>
        <v>5.2374999999999998E-2</v>
      </c>
      <c r="S154" s="146">
        <v>0</v>
      </c>
      <c r="T154" s="147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8" t="s">
        <v>157</v>
      </c>
      <c r="AT154" s="148" t="s">
        <v>196</v>
      </c>
      <c r="AU154" s="148" t="s">
        <v>85</v>
      </c>
      <c r="AY154" s="14" t="s">
        <v>126</v>
      </c>
      <c r="BE154" s="149">
        <f t="shared" si="4"/>
        <v>1167.96</v>
      </c>
      <c r="BF154" s="149">
        <f t="shared" si="5"/>
        <v>0</v>
      </c>
      <c r="BG154" s="149">
        <f t="shared" si="6"/>
        <v>0</v>
      </c>
      <c r="BH154" s="149">
        <f t="shared" si="7"/>
        <v>0</v>
      </c>
      <c r="BI154" s="149">
        <f t="shared" si="8"/>
        <v>0</v>
      </c>
      <c r="BJ154" s="14" t="s">
        <v>83</v>
      </c>
      <c r="BK154" s="149">
        <f t="shared" si="9"/>
        <v>1167.96</v>
      </c>
      <c r="BL154" s="14" t="s">
        <v>133</v>
      </c>
      <c r="BM154" s="148" t="s">
        <v>223</v>
      </c>
    </row>
    <row r="155" spans="1:65" s="12" customFormat="1" ht="22.9" customHeight="1">
      <c r="B155" s="125"/>
      <c r="D155" s="126" t="s">
        <v>75</v>
      </c>
      <c r="E155" s="135" t="s">
        <v>133</v>
      </c>
      <c r="F155" s="135" t="s">
        <v>224</v>
      </c>
      <c r="J155" s="136">
        <f>BK155</f>
        <v>196624.16999999998</v>
      </c>
      <c r="L155" s="125"/>
      <c r="M155" s="129"/>
      <c r="N155" s="130"/>
      <c r="O155" s="130"/>
      <c r="P155" s="131">
        <f>SUM(P156:P158)</f>
        <v>124.20032000000002</v>
      </c>
      <c r="Q155" s="130"/>
      <c r="R155" s="131">
        <f>SUM(R156:R158)</f>
        <v>0</v>
      </c>
      <c r="S155" s="130"/>
      <c r="T155" s="132">
        <f>SUM(T156:T158)</f>
        <v>0</v>
      </c>
      <c r="AR155" s="126" t="s">
        <v>83</v>
      </c>
      <c r="AT155" s="133" t="s">
        <v>75</v>
      </c>
      <c r="AU155" s="133" t="s">
        <v>83</v>
      </c>
      <c r="AY155" s="126" t="s">
        <v>126</v>
      </c>
      <c r="BK155" s="134">
        <f>SUM(BK156:BK158)</f>
        <v>196624.16999999998</v>
      </c>
    </row>
    <row r="156" spans="1:65" s="2" customFormat="1" ht="21.75" customHeight="1">
      <c r="A156" s="26"/>
      <c r="B156" s="137"/>
      <c r="C156" s="138" t="s">
        <v>225</v>
      </c>
      <c r="D156" s="138" t="s">
        <v>128</v>
      </c>
      <c r="E156" s="139" t="s">
        <v>226</v>
      </c>
      <c r="F156" s="140" t="s">
        <v>227</v>
      </c>
      <c r="G156" s="141" t="s">
        <v>169</v>
      </c>
      <c r="H156" s="142">
        <v>24.78</v>
      </c>
      <c r="I156" s="143">
        <v>1155.8</v>
      </c>
      <c r="J156" s="143">
        <f>ROUND(I156*H156,2)</f>
        <v>28640.720000000001</v>
      </c>
      <c r="K156" s="140" t="s">
        <v>132</v>
      </c>
      <c r="L156" s="27"/>
      <c r="M156" s="144" t="s">
        <v>1</v>
      </c>
      <c r="N156" s="145" t="s">
        <v>41</v>
      </c>
      <c r="O156" s="146">
        <v>1.6950000000000001</v>
      </c>
      <c r="P156" s="146">
        <f>O156*H156</f>
        <v>42.002100000000006</v>
      </c>
      <c r="Q156" s="146">
        <v>0</v>
      </c>
      <c r="R156" s="146">
        <f>Q156*H156</f>
        <v>0</v>
      </c>
      <c r="S156" s="146">
        <v>0</v>
      </c>
      <c r="T156" s="147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8" t="s">
        <v>133</v>
      </c>
      <c r="AT156" s="148" t="s">
        <v>128</v>
      </c>
      <c r="AU156" s="148" t="s">
        <v>85</v>
      </c>
      <c r="AY156" s="14" t="s">
        <v>126</v>
      </c>
      <c r="BE156" s="149">
        <f>IF(N156="základní",J156,0)</f>
        <v>28640.720000000001</v>
      </c>
      <c r="BF156" s="149">
        <f>IF(N156="snížená",J156,0)</f>
        <v>0</v>
      </c>
      <c r="BG156" s="149">
        <f>IF(N156="zákl. přenesená",J156,0)</f>
        <v>0</v>
      </c>
      <c r="BH156" s="149">
        <f>IF(N156="sníž. přenesená",J156,0)</f>
        <v>0</v>
      </c>
      <c r="BI156" s="149">
        <f>IF(N156="nulová",J156,0)</f>
        <v>0</v>
      </c>
      <c r="BJ156" s="14" t="s">
        <v>83</v>
      </c>
      <c r="BK156" s="149">
        <f>ROUND(I156*H156,2)</f>
        <v>28640.720000000001</v>
      </c>
      <c r="BL156" s="14" t="s">
        <v>133</v>
      </c>
      <c r="BM156" s="148" t="s">
        <v>228</v>
      </c>
    </row>
    <row r="157" spans="1:65" s="2" customFormat="1" ht="21.75" customHeight="1">
      <c r="A157" s="26"/>
      <c r="B157" s="137"/>
      <c r="C157" s="138" t="s">
        <v>229</v>
      </c>
      <c r="D157" s="138" t="s">
        <v>128</v>
      </c>
      <c r="E157" s="139" t="s">
        <v>230</v>
      </c>
      <c r="F157" s="140" t="s">
        <v>231</v>
      </c>
      <c r="G157" s="141" t="s">
        <v>169</v>
      </c>
      <c r="H157" s="142">
        <v>4.7610000000000001</v>
      </c>
      <c r="I157" s="143">
        <v>2865.81</v>
      </c>
      <c r="J157" s="143">
        <f>ROUND(I157*H157,2)</f>
        <v>13644.12</v>
      </c>
      <c r="K157" s="140" t="s">
        <v>132</v>
      </c>
      <c r="L157" s="27"/>
      <c r="M157" s="144" t="s">
        <v>1</v>
      </c>
      <c r="N157" s="145" t="s">
        <v>41</v>
      </c>
      <c r="O157" s="146">
        <v>1.4650000000000001</v>
      </c>
      <c r="P157" s="146">
        <f>O157*H157</f>
        <v>6.9748650000000003</v>
      </c>
      <c r="Q157" s="146">
        <v>0</v>
      </c>
      <c r="R157" s="146">
        <f>Q157*H157</f>
        <v>0</v>
      </c>
      <c r="S157" s="146">
        <v>0</v>
      </c>
      <c r="T157" s="147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8" t="s">
        <v>133</v>
      </c>
      <c r="AT157" s="148" t="s">
        <v>128</v>
      </c>
      <c r="AU157" s="148" t="s">
        <v>85</v>
      </c>
      <c r="AY157" s="14" t="s">
        <v>126</v>
      </c>
      <c r="BE157" s="149">
        <f>IF(N157="základní",J157,0)</f>
        <v>13644.12</v>
      </c>
      <c r="BF157" s="149">
        <f>IF(N157="snížená",J157,0)</f>
        <v>0</v>
      </c>
      <c r="BG157" s="149">
        <f>IF(N157="zákl. přenesená",J157,0)</f>
        <v>0</v>
      </c>
      <c r="BH157" s="149">
        <f>IF(N157="sníž. přenesená",J157,0)</f>
        <v>0</v>
      </c>
      <c r="BI157" s="149">
        <f>IF(N157="nulová",J157,0)</f>
        <v>0</v>
      </c>
      <c r="BJ157" s="14" t="s">
        <v>83</v>
      </c>
      <c r="BK157" s="149">
        <f>ROUND(I157*H157,2)</f>
        <v>13644.12</v>
      </c>
      <c r="BL157" s="14" t="s">
        <v>133</v>
      </c>
      <c r="BM157" s="148" t="s">
        <v>232</v>
      </c>
    </row>
    <row r="158" spans="1:65" s="2" customFormat="1" ht="21.75" customHeight="1">
      <c r="A158" s="26"/>
      <c r="B158" s="137"/>
      <c r="C158" s="138" t="s">
        <v>233</v>
      </c>
      <c r="D158" s="138" t="s">
        <v>128</v>
      </c>
      <c r="E158" s="139" t="s">
        <v>234</v>
      </c>
      <c r="F158" s="140" t="s">
        <v>235</v>
      </c>
      <c r="G158" s="141" t="s">
        <v>169</v>
      </c>
      <c r="H158" s="142">
        <v>51.347000000000001</v>
      </c>
      <c r="I158" s="143">
        <v>3005.81</v>
      </c>
      <c r="J158" s="143">
        <f>ROUND(I158*H158,2)</f>
        <v>154339.32999999999</v>
      </c>
      <c r="K158" s="140" t="s">
        <v>132</v>
      </c>
      <c r="L158" s="27"/>
      <c r="M158" s="144" t="s">
        <v>1</v>
      </c>
      <c r="N158" s="145" t="s">
        <v>41</v>
      </c>
      <c r="O158" s="146">
        <v>1.4650000000000001</v>
      </c>
      <c r="P158" s="146">
        <f>O158*H158</f>
        <v>75.223355000000012</v>
      </c>
      <c r="Q158" s="146">
        <v>0</v>
      </c>
      <c r="R158" s="146">
        <f>Q158*H158</f>
        <v>0</v>
      </c>
      <c r="S158" s="146">
        <v>0</v>
      </c>
      <c r="T158" s="147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48" t="s">
        <v>133</v>
      </c>
      <c r="AT158" s="148" t="s">
        <v>128</v>
      </c>
      <c r="AU158" s="148" t="s">
        <v>85</v>
      </c>
      <c r="AY158" s="14" t="s">
        <v>126</v>
      </c>
      <c r="BE158" s="149">
        <f>IF(N158="základní",J158,0)</f>
        <v>154339.32999999999</v>
      </c>
      <c r="BF158" s="149">
        <f>IF(N158="snížená",J158,0)</f>
        <v>0</v>
      </c>
      <c r="BG158" s="149">
        <f>IF(N158="zákl. přenesená",J158,0)</f>
        <v>0</v>
      </c>
      <c r="BH158" s="149">
        <f>IF(N158="sníž. přenesená",J158,0)</f>
        <v>0</v>
      </c>
      <c r="BI158" s="149">
        <f>IF(N158="nulová",J158,0)</f>
        <v>0</v>
      </c>
      <c r="BJ158" s="14" t="s">
        <v>83</v>
      </c>
      <c r="BK158" s="149">
        <f>ROUND(I158*H158,2)</f>
        <v>154339.32999999999</v>
      </c>
      <c r="BL158" s="14" t="s">
        <v>133</v>
      </c>
      <c r="BM158" s="148" t="s">
        <v>236</v>
      </c>
    </row>
    <row r="159" spans="1:65" s="12" customFormat="1" ht="22.9" customHeight="1">
      <c r="B159" s="125"/>
      <c r="D159" s="126" t="s">
        <v>75</v>
      </c>
      <c r="E159" s="135" t="s">
        <v>145</v>
      </c>
      <c r="F159" s="135" t="s">
        <v>237</v>
      </c>
      <c r="J159" s="136">
        <f>BK159</f>
        <v>2215830.5499999998</v>
      </c>
      <c r="L159" s="125"/>
      <c r="M159" s="129"/>
      <c r="N159" s="130"/>
      <c r="O159" s="130"/>
      <c r="P159" s="131">
        <f>SUM(P160:P184)</f>
        <v>1346.20524</v>
      </c>
      <c r="Q159" s="130"/>
      <c r="R159" s="131">
        <f>SUM(R160:R184)</f>
        <v>550.62610530000018</v>
      </c>
      <c r="S159" s="130"/>
      <c r="T159" s="132">
        <f>SUM(T160:T184)</f>
        <v>0</v>
      </c>
      <c r="AR159" s="126" t="s">
        <v>83</v>
      </c>
      <c r="AT159" s="133" t="s">
        <v>75</v>
      </c>
      <c r="AU159" s="133" t="s">
        <v>83</v>
      </c>
      <c r="AY159" s="126" t="s">
        <v>126</v>
      </c>
      <c r="BK159" s="134">
        <f>SUM(BK160:BK184)</f>
        <v>2215830.5499999998</v>
      </c>
    </row>
    <row r="160" spans="1:65" s="2" customFormat="1" ht="16.5" customHeight="1">
      <c r="A160" s="26"/>
      <c r="B160" s="137"/>
      <c r="C160" s="138" t="s">
        <v>238</v>
      </c>
      <c r="D160" s="138" t="s">
        <v>128</v>
      </c>
      <c r="E160" s="139" t="s">
        <v>239</v>
      </c>
      <c r="F160" s="140" t="s">
        <v>240</v>
      </c>
      <c r="G160" s="141" t="s">
        <v>131</v>
      </c>
      <c r="H160" s="142">
        <v>55.72</v>
      </c>
      <c r="I160" s="143">
        <v>144.63999999999999</v>
      </c>
      <c r="J160" s="143">
        <f t="shared" ref="J160:J184" si="10">ROUND(I160*H160,2)</f>
        <v>8059.34</v>
      </c>
      <c r="K160" s="140" t="s">
        <v>132</v>
      </c>
      <c r="L160" s="27"/>
      <c r="M160" s="144" t="s">
        <v>1</v>
      </c>
      <c r="N160" s="145" t="s">
        <v>41</v>
      </c>
      <c r="O160" s="146">
        <v>2.5999999999999999E-2</v>
      </c>
      <c r="P160" s="146">
        <f t="shared" ref="P160:P184" si="11">O160*H160</f>
        <v>1.44872</v>
      </c>
      <c r="Q160" s="146">
        <v>0</v>
      </c>
      <c r="R160" s="146">
        <f t="shared" ref="R160:R184" si="12">Q160*H160</f>
        <v>0</v>
      </c>
      <c r="S160" s="146">
        <v>0</v>
      </c>
      <c r="T160" s="147">
        <f t="shared" ref="T160:T184" si="13"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8" t="s">
        <v>133</v>
      </c>
      <c r="AT160" s="148" t="s">
        <v>128</v>
      </c>
      <c r="AU160" s="148" t="s">
        <v>85</v>
      </c>
      <c r="AY160" s="14" t="s">
        <v>126</v>
      </c>
      <c r="BE160" s="149">
        <f t="shared" ref="BE160:BE184" si="14">IF(N160="základní",J160,0)</f>
        <v>8059.34</v>
      </c>
      <c r="BF160" s="149">
        <f t="shared" ref="BF160:BF184" si="15">IF(N160="snížená",J160,0)</f>
        <v>0</v>
      </c>
      <c r="BG160" s="149">
        <f t="shared" ref="BG160:BG184" si="16">IF(N160="zákl. přenesená",J160,0)</f>
        <v>0</v>
      </c>
      <c r="BH160" s="149">
        <f t="shared" ref="BH160:BH184" si="17">IF(N160="sníž. přenesená",J160,0)</f>
        <v>0</v>
      </c>
      <c r="BI160" s="149">
        <f t="shared" ref="BI160:BI184" si="18">IF(N160="nulová",J160,0)</f>
        <v>0</v>
      </c>
      <c r="BJ160" s="14" t="s">
        <v>83</v>
      </c>
      <c r="BK160" s="149">
        <f t="shared" ref="BK160:BK184" si="19">ROUND(I160*H160,2)</f>
        <v>8059.34</v>
      </c>
      <c r="BL160" s="14" t="s">
        <v>133</v>
      </c>
      <c r="BM160" s="148" t="s">
        <v>241</v>
      </c>
    </row>
    <row r="161" spans="1:65" s="2" customFormat="1" ht="16.5" customHeight="1">
      <c r="A161" s="26"/>
      <c r="B161" s="137"/>
      <c r="C161" s="138" t="s">
        <v>242</v>
      </c>
      <c r="D161" s="138" t="s">
        <v>128</v>
      </c>
      <c r="E161" s="139" t="s">
        <v>243</v>
      </c>
      <c r="F161" s="140" t="s">
        <v>244</v>
      </c>
      <c r="G161" s="141" t="s">
        <v>131</v>
      </c>
      <c r="H161" s="142">
        <v>933.92</v>
      </c>
      <c r="I161" s="143">
        <v>153.69</v>
      </c>
      <c r="J161" s="143">
        <f t="shared" si="10"/>
        <v>143534.16</v>
      </c>
      <c r="K161" s="140" t="s">
        <v>132</v>
      </c>
      <c r="L161" s="27"/>
      <c r="M161" s="144" t="s">
        <v>1</v>
      </c>
      <c r="N161" s="145" t="s">
        <v>41</v>
      </c>
      <c r="O161" s="146">
        <v>2.5999999999999999E-2</v>
      </c>
      <c r="P161" s="146">
        <f t="shared" si="11"/>
        <v>24.28192</v>
      </c>
      <c r="Q161" s="146">
        <v>0</v>
      </c>
      <c r="R161" s="146">
        <f t="shared" si="12"/>
        <v>0</v>
      </c>
      <c r="S161" s="146">
        <v>0</v>
      </c>
      <c r="T161" s="147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8" t="s">
        <v>133</v>
      </c>
      <c r="AT161" s="148" t="s">
        <v>128</v>
      </c>
      <c r="AU161" s="148" t="s">
        <v>85</v>
      </c>
      <c r="AY161" s="14" t="s">
        <v>126</v>
      </c>
      <c r="BE161" s="149">
        <f t="shared" si="14"/>
        <v>143534.16</v>
      </c>
      <c r="BF161" s="149">
        <f t="shared" si="15"/>
        <v>0</v>
      </c>
      <c r="BG161" s="149">
        <f t="shared" si="16"/>
        <v>0</v>
      </c>
      <c r="BH161" s="149">
        <f t="shared" si="17"/>
        <v>0</v>
      </c>
      <c r="BI161" s="149">
        <f t="shared" si="18"/>
        <v>0</v>
      </c>
      <c r="BJ161" s="14" t="s">
        <v>83</v>
      </c>
      <c r="BK161" s="149">
        <f t="shared" si="19"/>
        <v>143534.16</v>
      </c>
      <c r="BL161" s="14" t="s">
        <v>133</v>
      </c>
      <c r="BM161" s="148" t="s">
        <v>245</v>
      </c>
    </row>
    <row r="162" spans="1:65" s="2" customFormat="1" ht="16.5" customHeight="1">
      <c r="A162" s="26"/>
      <c r="B162" s="137"/>
      <c r="C162" s="138" t="s">
        <v>246</v>
      </c>
      <c r="D162" s="138" t="s">
        <v>128</v>
      </c>
      <c r="E162" s="139" t="s">
        <v>247</v>
      </c>
      <c r="F162" s="140" t="s">
        <v>248</v>
      </c>
      <c r="G162" s="141" t="s">
        <v>131</v>
      </c>
      <c r="H162" s="142">
        <v>1612.72</v>
      </c>
      <c r="I162" s="143">
        <v>171.93</v>
      </c>
      <c r="J162" s="143">
        <f t="shared" si="10"/>
        <v>277274.95</v>
      </c>
      <c r="K162" s="140" t="s">
        <v>132</v>
      </c>
      <c r="L162" s="27"/>
      <c r="M162" s="144" t="s">
        <v>1</v>
      </c>
      <c r="N162" s="145" t="s">
        <v>41</v>
      </c>
      <c r="O162" s="146">
        <v>2.5999999999999999E-2</v>
      </c>
      <c r="P162" s="146">
        <f t="shared" si="11"/>
        <v>41.930720000000001</v>
      </c>
      <c r="Q162" s="146">
        <v>0</v>
      </c>
      <c r="R162" s="146">
        <f t="shared" si="12"/>
        <v>0</v>
      </c>
      <c r="S162" s="146">
        <v>0</v>
      </c>
      <c r="T162" s="147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8" t="s">
        <v>133</v>
      </c>
      <c r="AT162" s="148" t="s">
        <v>128</v>
      </c>
      <c r="AU162" s="148" t="s">
        <v>85</v>
      </c>
      <c r="AY162" s="14" t="s">
        <v>126</v>
      </c>
      <c r="BE162" s="149">
        <f t="shared" si="14"/>
        <v>277274.95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4" t="s">
        <v>83</v>
      </c>
      <c r="BK162" s="149">
        <f t="shared" si="19"/>
        <v>277274.95</v>
      </c>
      <c r="BL162" s="14" t="s">
        <v>133</v>
      </c>
      <c r="BM162" s="148" t="s">
        <v>249</v>
      </c>
    </row>
    <row r="163" spans="1:65" s="2" customFormat="1" ht="16.5" customHeight="1">
      <c r="A163" s="26"/>
      <c r="B163" s="137"/>
      <c r="C163" s="138" t="s">
        <v>250</v>
      </c>
      <c r="D163" s="138" t="s">
        <v>128</v>
      </c>
      <c r="E163" s="139" t="s">
        <v>251</v>
      </c>
      <c r="F163" s="140" t="s">
        <v>252</v>
      </c>
      <c r="G163" s="141" t="s">
        <v>131</v>
      </c>
      <c r="H163" s="142">
        <v>55.72</v>
      </c>
      <c r="I163" s="143">
        <v>200.91</v>
      </c>
      <c r="J163" s="143">
        <f t="shared" si="10"/>
        <v>11194.71</v>
      </c>
      <c r="K163" s="140" t="s">
        <v>132</v>
      </c>
      <c r="L163" s="27"/>
      <c r="M163" s="144" t="s">
        <v>1</v>
      </c>
      <c r="N163" s="145" t="s">
        <v>41</v>
      </c>
      <c r="O163" s="146">
        <v>2.9000000000000001E-2</v>
      </c>
      <c r="P163" s="146">
        <f t="shared" si="11"/>
        <v>1.61588</v>
      </c>
      <c r="Q163" s="146">
        <v>0</v>
      </c>
      <c r="R163" s="146">
        <f t="shared" si="12"/>
        <v>0</v>
      </c>
      <c r="S163" s="146">
        <v>0</v>
      </c>
      <c r="T163" s="147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8" t="s">
        <v>133</v>
      </c>
      <c r="AT163" s="148" t="s">
        <v>128</v>
      </c>
      <c r="AU163" s="148" t="s">
        <v>85</v>
      </c>
      <c r="AY163" s="14" t="s">
        <v>126</v>
      </c>
      <c r="BE163" s="149">
        <f t="shared" si="14"/>
        <v>11194.71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4" t="s">
        <v>83</v>
      </c>
      <c r="BK163" s="149">
        <f t="shared" si="19"/>
        <v>11194.71</v>
      </c>
      <c r="BL163" s="14" t="s">
        <v>133</v>
      </c>
      <c r="BM163" s="148" t="s">
        <v>253</v>
      </c>
    </row>
    <row r="164" spans="1:65" s="2" customFormat="1" ht="16.5" customHeight="1">
      <c r="A164" s="26"/>
      <c r="B164" s="137"/>
      <c r="C164" s="138" t="s">
        <v>254</v>
      </c>
      <c r="D164" s="138" t="s">
        <v>128</v>
      </c>
      <c r="E164" s="139" t="s">
        <v>255</v>
      </c>
      <c r="F164" s="140" t="s">
        <v>256</v>
      </c>
      <c r="G164" s="141" t="s">
        <v>131</v>
      </c>
      <c r="H164" s="142">
        <v>75.42</v>
      </c>
      <c r="I164" s="143">
        <v>219.65</v>
      </c>
      <c r="J164" s="143">
        <f t="shared" si="10"/>
        <v>16566</v>
      </c>
      <c r="K164" s="140" t="s">
        <v>132</v>
      </c>
      <c r="L164" s="27"/>
      <c r="M164" s="144" t="s">
        <v>1</v>
      </c>
      <c r="N164" s="145" t="s">
        <v>41</v>
      </c>
      <c r="O164" s="146">
        <v>0.03</v>
      </c>
      <c r="P164" s="146">
        <f t="shared" si="11"/>
        <v>2.2625999999999999</v>
      </c>
      <c r="Q164" s="146">
        <v>0</v>
      </c>
      <c r="R164" s="146">
        <f t="shared" si="12"/>
        <v>0</v>
      </c>
      <c r="S164" s="146">
        <v>0</v>
      </c>
      <c r="T164" s="147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8" t="s">
        <v>133</v>
      </c>
      <c r="AT164" s="148" t="s">
        <v>128</v>
      </c>
      <c r="AU164" s="148" t="s">
        <v>85</v>
      </c>
      <c r="AY164" s="14" t="s">
        <v>126</v>
      </c>
      <c r="BE164" s="149">
        <f t="shared" si="14"/>
        <v>16566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4" t="s">
        <v>83</v>
      </c>
      <c r="BK164" s="149">
        <f t="shared" si="19"/>
        <v>16566</v>
      </c>
      <c r="BL164" s="14" t="s">
        <v>133</v>
      </c>
      <c r="BM164" s="148" t="s">
        <v>257</v>
      </c>
    </row>
    <row r="165" spans="1:65" s="2" customFormat="1" ht="16.5" customHeight="1">
      <c r="A165" s="26"/>
      <c r="B165" s="137"/>
      <c r="C165" s="138" t="s">
        <v>258</v>
      </c>
      <c r="D165" s="138" t="s">
        <v>128</v>
      </c>
      <c r="E165" s="139" t="s">
        <v>259</v>
      </c>
      <c r="F165" s="140" t="s">
        <v>260</v>
      </c>
      <c r="G165" s="141" t="s">
        <v>131</v>
      </c>
      <c r="H165" s="142">
        <v>572.49</v>
      </c>
      <c r="I165" s="143">
        <v>247.81</v>
      </c>
      <c r="J165" s="143">
        <f t="shared" si="10"/>
        <v>141868.75</v>
      </c>
      <c r="K165" s="140" t="s">
        <v>132</v>
      </c>
      <c r="L165" s="27"/>
      <c r="M165" s="144" t="s">
        <v>1</v>
      </c>
      <c r="N165" s="145" t="s">
        <v>41</v>
      </c>
      <c r="O165" s="146">
        <v>3.1E-2</v>
      </c>
      <c r="P165" s="146">
        <f t="shared" si="11"/>
        <v>17.74719</v>
      </c>
      <c r="Q165" s="146">
        <v>0</v>
      </c>
      <c r="R165" s="146">
        <f t="shared" si="12"/>
        <v>0</v>
      </c>
      <c r="S165" s="146">
        <v>0</v>
      </c>
      <c r="T165" s="147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8" t="s">
        <v>133</v>
      </c>
      <c r="AT165" s="148" t="s">
        <v>128</v>
      </c>
      <c r="AU165" s="148" t="s">
        <v>85</v>
      </c>
      <c r="AY165" s="14" t="s">
        <v>126</v>
      </c>
      <c r="BE165" s="149">
        <f t="shared" si="14"/>
        <v>141868.75</v>
      </c>
      <c r="BF165" s="149">
        <f t="shared" si="15"/>
        <v>0</v>
      </c>
      <c r="BG165" s="149">
        <f t="shared" si="16"/>
        <v>0</v>
      </c>
      <c r="BH165" s="149">
        <f t="shared" si="17"/>
        <v>0</v>
      </c>
      <c r="BI165" s="149">
        <f t="shared" si="18"/>
        <v>0</v>
      </c>
      <c r="BJ165" s="14" t="s">
        <v>83</v>
      </c>
      <c r="BK165" s="149">
        <f t="shared" si="19"/>
        <v>141868.75</v>
      </c>
      <c r="BL165" s="14" t="s">
        <v>133</v>
      </c>
      <c r="BM165" s="148" t="s">
        <v>261</v>
      </c>
    </row>
    <row r="166" spans="1:65" s="2" customFormat="1" ht="21.75" customHeight="1">
      <c r="A166" s="26"/>
      <c r="B166" s="137"/>
      <c r="C166" s="138" t="s">
        <v>262</v>
      </c>
      <c r="D166" s="138" t="s">
        <v>128</v>
      </c>
      <c r="E166" s="139" t="s">
        <v>263</v>
      </c>
      <c r="F166" s="140" t="s">
        <v>264</v>
      </c>
      <c r="G166" s="141" t="s">
        <v>131</v>
      </c>
      <c r="H166" s="142">
        <v>75.42</v>
      </c>
      <c r="I166" s="143">
        <v>410.21</v>
      </c>
      <c r="J166" s="143">
        <f t="shared" si="10"/>
        <v>30938.04</v>
      </c>
      <c r="K166" s="140" t="s">
        <v>132</v>
      </c>
      <c r="L166" s="27"/>
      <c r="M166" s="144" t="s">
        <v>1</v>
      </c>
      <c r="N166" s="145" t="s">
        <v>41</v>
      </c>
      <c r="O166" s="146">
        <v>6.4000000000000001E-2</v>
      </c>
      <c r="P166" s="146">
        <f t="shared" si="11"/>
        <v>4.8268800000000001</v>
      </c>
      <c r="Q166" s="146">
        <v>0</v>
      </c>
      <c r="R166" s="146">
        <f t="shared" si="12"/>
        <v>0</v>
      </c>
      <c r="S166" s="146">
        <v>0</v>
      </c>
      <c r="T166" s="147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8" t="s">
        <v>133</v>
      </c>
      <c r="AT166" s="148" t="s">
        <v>128</v>
      </c>
      <c r="AU166" s="148" t="s">
        <v>85</v>
      </c>
      <c r="AY166" s="14" t="s">
        <v>126</v>
      </c>
      <c r="BE166" s="149">
        <f t="shared" si="14"/>
        <v>30938.04</v>
      </c>
      <c r="BF166" s="149">
        <f t="shared" si="15"/>
        <v>0</v>
      </c>
      <c r="BG166" s="149">
        <f t="shared" si="16"/>
        <v>0</v>
      </c>
      <c r="BH166" s="149">
        <f t="shared" si="17"/>
        <v>0</v>
      </c>
      <c r="BI166" s="149">
        <f t="shared" si="18"/>
        <v>0</v>
      </c>
      <c r="BJ166" s="14" t="s">
        <v>83</v>
      </c>
      <c r="BK166" s="149">
        <f t="shared" si="19"/>
        <v>30938.04</v>
      </c>
      <c r="BL166" s="14" t="s">
        <v>133</v>
      </c>
      <c r="BM166" s="148" t="s">
        <v>265</v>
      </c>
    </row>
    <row r="167" spans="1:65" s="2" customFormat="1" ht="21.75" customHeight="1">
      <c r="A167" s="26"/>
      <c r="B167" s="137"/>
      <c r="C167" s="138" t="s">
        <v>266</v>
      </c>
      <c r="D167" s="138" t="s">
        <v>128</v>
      </c>
      <c r="E167" s="139" t="s">
        <v>267</v>
      </c>
      <c r="F167" s="140" t="s">
        <v>268</v>
      </c>
      <c r="G167" s="141" t="s">
        <v>131</v>
      </c>
      <c r="H167" s="142">
        <v>75.42</v>
      </c>
      <c r="I167" s="143">
        <v>358.32</v>
      </c>
      <c r="J167" s="143">
        <f t="shared" si="10"/>
        <v>27024.49</v>
      </c>
      <c r="K167" s="140" t="s">
        <v>132</v>
      </c>
      <c r="L167" s="27"/>
      <c r="M167" s="144" t="s">
        <v>1</v>
      </c>
      <c r="N167" s="145" t="s">
        <v>41</v>
      </c>
      <c r="O167" s="146">
        <v>3.7999999999999999E-2</v>
      </c>
      <c r="P167" s="146">
        <f t="shared" si="11"/>
        <v>2.8659599999999998</v>
      </c>
      <c r="Q167" s="146">
        <v>0</v>
      </c>
      <c r="R167" s="146">
        <f t="shared" si="12"/>
        <v>0</v>
      </c>
      <c r="S167" s="146">
        <v>0</v>
      </c>
      <c r="T167" s="147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8" t="s">
        <v>133</v>
      </c>
      <c r="AT167" s="148" t="s">
        <v>128</v>
      </c>
      <c r="AU167" s="148" t="s">
        <v>85</v>
      </c>
      <c r="AY167" s="14" t="s">
        <v>126</v>
      </c>
      <c r="BE167" s="149">
        <f t="shared" si="14"/>
        <v>27024.49</v>
      </c>
      <c r="BF167" s="149">
        <f t="shared" si="15"/>
        <v>0</v>
      </c>
      <c r="BG167" s="149">
        <f t="shared" si="16"/>
        <v>0</v>
      </c>
      <c r="BH167" s="149">
        <f t="shared" si="17"/>
        <v>0</v>
      </c>
      <c r="BI167" s="149">
        <f t="shared" si="18"/>
        <v>0</v>
      </c>
      <c r="BJ167" s="14" t="s">
        <v>83</v>
      </c>
      <c r="BK167" s="149">
        <f t="shared" si="19"/>
        <v>27024.49</v>
      </c>
      <c r="BL167" s="14" t="s">
        <v>133</v>
      </c>
      <c r="BM167" s="148" t="s">
        <v>269</v>
      </c>
    </row>
    <row r="168" spans="1:65" s="2" customFormat="1" ht="21.75" customHeight="1">
      <c r="A168" s="26"/>
      <c r="B168" s="137"/>
      <c r="C168" s="138" t="s">
        <v>270</v>
      </c>
      <c r="D168" s="138" t="s">
        <v>128</v>
      </c>
      <c r="E168" s="139" t="s">
        <v>271</v>
      </c>
      <c r="F168" s="140" t="s">
        <v>272</v>
      </c>
      <c r="G168" s="141" t="s">
        <v>131</v>
      </c>
      <c r="H168" s="142">
        <v>21.12</v>
      </c>
      <c r="I168" s="143">
        <v>377.71</v>
      </c>
      <c r="J168" s="143">
        <f t="shared" si="10"/>
        <v>7977.24</v>
      </c>
      <c r="K168" s="140" t="s">
        <v>132</v>
      </c>
      <c r="L168" s="27"/>
      <c r="M168" s="144" t="s">
        <v>1</v>
      </c>
      <c r="N168" s="145" t="s">
        <v>41</v>
      </c>
      <c r="O168" s="146">
        <v>3.6999999999999998E-2</v>
      </c>
      <c r="P168" s="146">
        <f t="shared" si="11"/>
        <v>0.78144000000000002</v>
      </c>
      <c r="Q168" s="146">
        <v>0.40799999999999997</v>
      </c>
      <c r="R168" s="146">
        <f t="shared" si="12"/>
        <v>8.6169600000000006</v>
      </c>
      <c r="S168" s="146">
        <v>0</v>
      </c>
      <c r="T168" s="147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8" t="s">
        <v>133</v>
      </c>
      <c r="AT168" s="148" t="s">
        <v>128</v>
      </c>
      <c r="AU168" s="148" t="s">
        <v>85</v>
      </c>
      <c r="AY168" s="14" t="s">
        <v>126</v>
      </c>
      <c r="BE168" s="149">
        <f t="shared" si="14"/>
        <v>7977.24</v>
      </c>
      <c r="BF168" s="149">
        <f t="shared" si="15"/>
        <v>0</v>
      </c>
      <c r="BG168" s="149">
        <f t="shared" si="16"/>
        <v>0</v>
      </c>
      <c r="BH168" s="149">
        <f t="shared" si="17"/>
        <v>0</v>
      </c>
      <c r="BI168" s="149">
        <f t="shared" si="18"/>
        <v>0</v>
      </c>
      <c r="BJ168" s="14" t="s">
        <v>83</v>
      </c>
      <c r="BK168" s="149">
        <f t="shared" si="19"/>
        <v>7977.24</v>
      </c>
      <c r="BL168" s="14" t="s">
        <v>133</v>
      </c>
      <c r="BM168" s="148" t="s">
        <v>273</v>
      </c>
    </row>
    <row r="169" spans="1:65" s="2" customFormat="1" ht="21.75" customHeight="1">
      <c r="A169" s="26"/>
      <c r="B169" s="137"/>
      <c r="C169" s="138" t="s">
        <v>274</v>
      </c>
      <c r="D169" s="138" t="s">
        <v>128</v>
      </c>
      <c r="E169" s="139" t="s">
        <v>275</v>
      </c>
      <c r="F169" s="140" t="s">
        <v>276</v>
      </c>
      <c r="G169" s="141" t="s">
        <v>131</v>
      </c>
      <c r="H169" s="142">
        <v>75.42</v>
      </c>
      <c r="I169" s="143">
        <v>18.010000000000002</v>
      </c>
      <c r="J169" s="143">
        <f t="shared" si="10"/>
        <v>1358.31</v>
      </c>
      <c r="K169" s="140" t="s">
        <v>132</v>
      </c>
      <c r="L169" s="27"/>
      <c r="M169" s="144" t="s">
        <v>1</v>
      </c>
      <c r="N169" s="145" t="s">
        <v>41</v>
      </c>
      <c r="O169" s="146">
        <v>4.0000000000000001E-3</v>
      </c>
      <c r="P169" s="146">
        <f t="shared" si="11"/>
        <v>0.30168</v>
      </c>
      <c r="Q169" s="146">
        <v>0</v>
      </c>
      <c r="R169" s="146">
        <f t="shared" si="12"/>
        <v>0</v>
      </c>
      <c r="S169" s="146">
        <v>0</v>
      </c>
      <c r="T169" s="147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48" t="s">
        <v>133</v>
      </c>
      <c r="AT169" s="148" t="s">
        <v>128</v>
      </c>
      <c r="AU169" s="148" t="s">
        <v>85</v>
      </c>
      <c r="AY169" s="14" t="s">
        <v>126</v>
      </c>
      <c r="BE169" s="149">
        <f t="shared" si="14"/>
        <v>1358.31</v>
      </c>
      <c r="BF169" s="149">
        <f t="shared" si="15"/>
        <v>0</v>
      </c>
      <c r="BG169" s="149">
        <f t="shared" si="16"/>
        <v>0</v>
      </c>
      <c r="BH169" s="149">
        <f t="shared" si="17"/>
        <v>0</v>
      </c>
      <c r="BI169" s="149">
        <f t="shared" si="18"/>
        <v>0</v>
      </c>
      <c r="BJ169" s="14" t="s">
        <v>83</v>
      </c>
      <c r="BK169" s="149">
        <f t="shared" si="19"/>
        <v>1358.31</v>
      </c>
      <c r="BL169" s="14" t="s">
        <v>133</v>
      </c>
      <c r="BM169" s="148" t="s">
        <v>277</v>
      </c>
    </row>
    <row r="170" spans="1:65" s="2" customFormat="1" ht="16.5" customHeight="1">
      <c r="A170" s="26"/>
      <c r="B170" s="137"/>
      <c r="C170" s="138" t="s">
        <v>278</v>
      </c>
      <c r="D170" s="138" t="s">
        <v>128</v>
      </c>
      <c r="E170" s="139" t="s">
        <v>279</v>
      </c>
      <c r="F170" s="140" t="s">
        <v>280</v>
      </c>
      <c r="G170" s="141" t="s">
        <v>131</v>
      </c>
      <c r="H170" s="142">
        <v>720.06</v>
      </c>
      <c r="I170" s="143">
        <v>8.89</v>
      </c>
      <c r="J170" s="143">
        <f t="shared" si="10"/>
        <v>6401.33</v>
      </c>
      <c r="K170" s="140" t="s">
        <v>132</v>
      </c>
      <c r="L170" s="27"/>
      <c r="M170" s="144" t="s">
        <v>1</v>
      </c>
      <c r="N170" s="145" t="s">
        <v>41</v>
      </c>
      <c r="O170" s="146">
        <v>2E-3</v>
      </c>
      <c r="P170" s="146">
        <f t="shared" si="11"/>
        <v>1.4401199999999998</v>
      </c>
      <c r="Q170" s="146">
        <v>0</v>
      </c>
      <c r="R170" s="146">
        <f t="shared" si="12"/>
        <v>0</v>
      </c>
      <c r="S170" s="146">
        <v>0</v>
      </c>
      <c r="T170" s="147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48" t="s">
        <v>133</v>
      </c>
      <c r="AT170" s="148" t="s">
        <v>128</v>
      </c>
      <c r="AU170" s="148" t="s">
        <v>85</v>
      </c>
      <c r="AY170" s="14" t="s">
        <v>126</v>
      </c>
      <c r="BE170" s="149">
        <f t="shared" si="14"/>
        <v>6401.33</v>
      </c>
      <c r="BF170" s="149">
        <f t="shared" si="15"/>
        <v>0</v>
      </c>
      <c r="BG170" s="149">
        <f t="shared" si="16"/>
        <v>0</v>
      </c>
      <c r="BH170" s="149">
        <f t="shared" si="17"/>
        <v>0</v>
      </c>
      <c r="BI170" s="149">
        <f t="shared" si="18"/>
        <v>0</v>
      </c>
      <c r="BJ170" s="14" t="s">
        <v>83</v>
      </c>
      <c r="BK170" s="149">
        <f t="shared" si="19"/>
        <v>6401.33</v>
      </c>
      <c r="BL170" s="14" t="s">
        <v>133</v>
      </c>
      <c r="BM170" s="148" t="s">
        <v>281</v>
      </c>
    </row>
    <row r="171" spans="1:65" s="2" customFormat="1" ht="21.75" customHeight="1">
      <c r="A171" s="26"/>
      <c r="B171" s="137"/>
      <c r="C171" s="138" t="s">
        <v>282</v>
      </c>
      <c r="D171" s="138" t="s">
        <v>128</v>
      </c>
      <c r="E171" s="139" t="s">
        <v>283</v>
      </c>
      <c r="F171" s="140" t="s">
        <v>284</v>
      </c>
      <c r="G171" s="141" t="s">
        <v>131</v>
      </c>
      <c r="H171" s="142">
        <v>720.06</v>
      </c>
      <c r="I171" s="143">
        <v>327.55</v>
      </c>
      <c r="J171" s="143">
        <f t="shared" si="10"/>
        <v>235855.65</v>
      </c>
      <c r="K171" s="140" t="s">
        <v>132</v>
      </c>
      <c r="L171" s="27"/>
      <c r="M171" s="144" t="s">
        <v>1</v>
      </c>
      <c r="N171" s="145" t="s">
        <v>41</v>
      </c>
      <c r="O171" s="146">
        <v>7.0999999999999994E-2</v>
      </c>
      <c r="P171" s="146">
        <f t="shared" si="11"/>
        <v>51.124259999999992</v>
      </c>
      <c r="Q171" s="146">
        <v>0</v>
      </c>
      <c r="R171" s="146">
        <f t="shared" si="12"/>
        <v>0</v>
      </c>
      <c r="S171" s="146">
        <v>0</v>
      </c>
      <c r="T171" s="147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8" t="s">
        <v>133</v>
      </c>
      <c r="AT171" s="148" t="s">
        <v>128</v>
      </c>
      <c r="AU171" s="148" t="s">
        <v>85</v>
      </c>
      <c r="AY171" s="14" t="s">
        <v>126</v>
      </c>
      <c r="BE171" s="149">
        <f t="shared" si="14"/>
        <v>235855.65</v>
      </c>
      <c r="BF171" s="149">
        <f t="shared" si="15"/>
        <v>0</v>
      </c>
      <c r="BG171" s="149">
        <f t="shared" si="16"/>
        <v>0</v>
      </c>
      <c r="BH171" s="149">
        <f t="shared" si="17"/>
        <v>0</v>
      </c>
      <c r="BI171" s="149">
        <f t="shared" si="18"/>
        <v>0</v>
      </c>
      <c r="BJ171" s="14" t="s">
        <v>83</v>
      </c>
      <c r="BK171" s="149">
        <f t="shared" si="19"/>
        <v>235855.65</v>
      </c>
      <c r="BL171" s="14" t="s">
        <v>133</v>
      </c>
      <c r="BM171" s="148" t="s">
        <v>285</v>
      </c>
    </row>
    <row r="172" spans="1:65" s="2" customFormat="1" ht="21.75" customHeight="1">
      <c r="A172" s="26"/>
      <c r="B172" s="137"/>
      <c r="C172" s="138" t="s">
        <v>286</v>
      </c>
      <c r="D172" s="138" t="s">
        <v>128</v>
      </c>
      <c r="E172" s="139" t="s">
        <v>287</v>
      </c>
      <c r="F172" s="140" t="s">
        <v>288</v>
      </c>
      <c r="G172" s="141" t="s">
        <v>131</v>
      </c>
      <c r="H172" s="142">
        <v>24.76</v>
      </c>
      <c r="I172" s="143">
        <v>618.44000000000005</v>
      </c>
      <c r="J172" s="143">
        <f t="shared" si="10"/>
        <v>15312.57</v>
      </c>
      <c r="K172" s="140" t="s">
        <v>132</v>
      </c>
      <c r="L172" s="27"/>
      <c r="M172" s="144" t="s">
        <v>1</v>
      </c>
      <c r="N172" s="145" t="s">
        <v>41</v>
      </c>
      <c r="O172" s="146">
        <v>1.131</v>
      </c>
      <c r="P172" s="146">
        <f t="shared" si="11"/>
        <v>28.00356</v>
      </c>
      <c r="Q172" s="146">
        <v>0.19536000000000001</v>
      </c>
      <c r="R172" s="146">
        <f t="shared" si="12"/>
        <v>4.8371136000000003</v>
      </c>
      <c r="S172" s="146">
        <v>0</v>
      </c>
      <c r="T172" s="147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8" t="s">
        <v>133</v>
      </c>
      <c r="AT172" s="148" t="s">
        <v>128</v>
      </c>
      <c r="AU172" s="148" t="s">
        <v>85</v>
      </c>
      <c r="AY172" s="14" t="s">
        <v>126</v>
      </c>
      <c r="BE172" s="149">
        <f t="shared" si="14"/>
        <v>15312.57</v>
      </c>
      <c r="BF172" s="149">
        <f t="shared" si="15"/>
        <v>0</v>
      </c>
      <c r="BG172" s="149">
        <f t="shared" si="16"/>
        <v>0</v>
      </c>
      <c r="BH172" s="149">
        <f t="shared" si="17"/>
        <v>0</v>
      </c>
      <c r="BI172" s="149">
        <f t="shared" si="18"/>
        <v>0</v>
      </c>
      <c r="BJ172" s="14" t="s">
        <v>83</v>
      </c>
      <c r="BK172" s="149">
        <f t="shared" si="19"/>
        <v>15312.57</v>
      </c>
      <c r="BL172" s="14" t="s">
        <v>133</v>
      </c>
      <c r="BM172" s="148" t="s">
        <v>289</v>
      </c>
    </row>
    <row r="173" spans="1:65" s="2" customFormat="1" ht="16.5" customHeight="1">
      <c r="A173" s="26"/>
      <c r="B173" s="137"/>
      <c r="C173" s="150" t="s">
        <v>290</v>
      </c>
      <c r="D173" s="150" t="s">
        <v>196</v>
      </c>
      <c r="E173" s="151" t="s">
        <v>291</v>
      </c>
      <c r="F173" s="152" t="s">
        <v>292</v>
      </c>
      <c r="G173" s="153" t="s">
        <v>131</v>
      </c>
      <c r="H173" s="154">
        <v>25.007999999999999</v>
      </c>
      <c r="I173" s="155">
        <v>621</v>
      </c>
      <c r="J173" s="155">
        <f t="shared" si="10"/>
        <v>15529.97</v>
      </c>
      <c r="K173" s="152" t="s">
        <v>132</v>
      </c>
      <c r="L173" s="156"/>
      <c r="M173" s="157" t="s">
        <v>1</v>
      </c>
      <c r="N173" s="158" t="s">
        <v>41</v>
      </c>
      <c r="O173" s="146">
        <v>0</v>
      </c>
      <c r="P173" s="146">
        <f t="shared" si="11"/>
        <v>0</v>
      </c>
      <c r="Q173" s="146">
        <v>0.222</v>
      </c>
      <c r="R173" s="146">
        <f t="shared" si="12"/>
        <v>5.5517760000000003</v>
      </c>
      <c r="S173" s="146">
        <v>0</v>
      </c>
      <c r="T173" s="147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8" t="s">
        <v>157</v>
      </c>
      <c r="AT173" s="148" t="s">
        <v>196</v>
      </c>
      <c r="AU173" s="148" t="s">
        <v>85</v>
      </c>
      <c r="AY173" s="14" t="s">
        <v>126</v>
      </c>
      <c r="BE173" s="149">
        <f t="shared" si="14"/>
        <v>15529.97</v>
      </c>
      <c r="BF173" s="149">
        <f t="shared" si="15"/>
        <v>0</v>
      </c>
      <c r="BG173" s="149">
        <f t="shared" si="16"/>
        <v>0</v>
      </c>
      <c r="BH173" s="149">
        <f t="shared" si="17"/>
        <v>0</v>
      </c>
      <c r="BI173" s="149">
        <f t="shared" si="18"/>
        <v>0</v>
      </c>
      <c r="BJ173" s="14" t="s">
        <v>83</v>
      </c>
      <c r="BK173" s="149">
        <f t="shared" si="19"/>
        <v>15529.97</v>
      </c>
      <c r="BL173" s="14" t="s">
        <v>133</v>
      </c>
      <c r="BM173" s="148" t="s">
        <v>293</v>
      </c>
    </row>
    <row r="174" spans="1:65" s="2" customFormat="1" ht="21.75" customHeight="1">
      <c r="A174" s="26"/>
      <c r="B174" s="137"/>
      <c r="C174" s="138" t="s">
        <v>294</v>
      </c>
      <c r="D174" s="138" t="s">
        <v>128</v>
      </c>
      <c r="E174" s="139" t="s">
        <v>295</v>
      </c>
      <c r="F174" s="140" t="s">
        <v>296</v>
      </c>
      <c r="G174" s="141" t="s">
        <v>131</v>
      </c>
      <c r="H174" s="142">
        <v>1657.43</v>
      </c>
      <c r="I174" s="143">
        <v>244.14</v>
      </c>
      <c r="J174" s="143">
        <f t="shared" si="10"/>
        <v>404644.96</v>
      </c>
      <c r="K174" s="140" t="s">
        <v>132</v>
      </c>
      <c r="L174" s="27"/>
      <c r="M174" s="144" t="s">
        <v>1</v>
      </c>
      <c r="N174" s="145" t="s">
        <v>41</v>
      </c>
      <c r="O174" s="146">
        <v>0.5</v>
      </c>
      <c r="P174" s="146">
        <f t="shared" si="11"/>
        <v>828.71500000000003</v>
      </c>
      <c r="Q174" s="146">
        <v>8.4250000000000005E-2</v>
      </c>
      <c r="R174" s="146">
        <f t="shared" si="12"/>
        <v>139.63847750000002</v>
      </c>
      <c r="S174" s="146">
        <v>0</v>
      </c>
      <c r="T174" s="147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8" t="s">
        <v>133</v>
      </c>
      <c r="AT174" s="148" t="s">
        <v>128</v>
      </c>
      <c r="AU174" s="148" t="s">
        <v>85</v>
      </c>
      <c r="AY174" s="14" t="s">
        <v>126</v>
      </c>
      <c r="BE174" s="149">
        <f t="shared" si="14"/>
        <v>404644.96</v>
      </c>
      <c r="BF174" s="149">
        <f t="shared" si="15"/>
        <v>0</v>
      </c>
      <c r="BG174" s="149">
        <f t="shared" si="16"/>
        <v>0</v>
      </c>
      <c r="BH174" s="149">
        <f t="shared" si="17"/>
        <v>0</v>
      </c>
      <c r="BI174" s="149">
        <f t="shared" si="18"/>
        <v>0</v>
      </c>
      <c r="BJ174" s="14" t="s">
        <v>83</v>
      </c>
      <c r="BK174" s="149">
        <f t="shared" si="19"/>
        <v>404644.96</v>
      </c>
      <c r="BL174" s="14" t="s">
        <v>133</v>
      </c>
      <c r="BM174" s="148" t="s">
        <v>297</v>
      </c>
    </row>
    <row r="175" spans="1:65" s="2" customFormat="1" ht="16.5" customHeight="1">
      <c r="A175" s="26"/>
      <c r="B175" s="137"/>
      <c r="C175" s="150" t="s">
        <v>298</v>
      </c>
      <c r="D175" s="150" t="s">
        <v>196</v>
      </c>
      <c r="E175" s="151" t="s">
        <v>299</v>
      </c>
      <c r="F175" s="152" t="s">
        <v>300</v>
      </c>
      <c r="G175" s="153" t="s">
        <v>131</v>
      </c>
      <c r="H175" s="154">
        <v>1571.893</v>
      </c>
      <c r="I175" s="155">
        <v>273</v>
      </c>
      <c r="J175" s="155">
        <f t="shared" si="10"/>
        <v>429126.79</v>
      </c>
      <c r="K175" s="152" t="s">
        <v>132</v>
      </c>
      <c r="L175" s="156"/>
      <c r="M175" s="157" t="s">
        <v>1</v>
      </c>
      <c r="N175" s="158" t="s">
        <v>41</v>
      </c>
      <c r="O175" s="146">
        <v>0</v>
      </c>
      <c r="P175" s="146">
        <f t="shared" si="11"/>
        <v>0</v>
      </c>
      <c r="Q175" s="146">
        <v>0.13100000000000001</v>
      </c>
      <c r="R175" s="146">
        <f t="shared" si="12"/>
        <v>205.91798300000002</v>
      </c>
      <c r="S175" s="146">
        <v>0</v>
      </c>
      <c r="T175" s="147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8" t="s">
        <v>157</v>
      </c>
      <c r="AT175" s="148" t="s">
        <v>196</v>
      </c>
      <c r="AU175" s="148" t="s">
        <v>85</v>
      </c>
      <c r="AY175" s="14" t="s">
        <v>126</v>
      </c>
      <c r="BE175" s="149">
        <f t="shared" si="14"/>
        <v>429126.79</v>
      </c>
      <c r="BF175" s="149">
        <f t="shared" si="15"/>
        <v>0</v>
      </c>
      <c r="BG175" s="149">
        <f t="shared" si="16"/>
        <v>0</v>
      </c>
      <c r="BH175" s="149">
        <f t="shared" si="17"/>
        <v>0</v>
      </c>
      <c r="BI175" s="149">
        <f t="shared" si="18"/>
        <v>0</v>
      </c>
      <c r="BJ175" s="14" t="s">
        <v>83</v>
      </c>
      <c r="BK175" s="149">
        <f t="shared" si="19"/>
        <v>429126.79</v>
      </c>
      <c r="BL175" s="14" t="s">
        <v>133</v>
      </c>
      <c r="BM175" s="148" t="s">
        <v>301</v>
      </c>
    </row>
    <row r="176" spans="1:65" s="2" customFormat="1" ht="16.5" customHeight="1">
      <c r="A176" s="26"/>
      <c r="B176" s="137"/>
      <c r="C176" s="150" t="s">
        <v>302</v>
      </c>
      <c r="D176" s="150" t="s">
        <v>196</v>
      </c>
      <c r="E176" s="151" t="s">
        <v>303</v>
      </c>
      <c r="F176" s="152" t="s">
        <v>304</v>
      </c>
      <c r="G176" s="153" t="s">
        <v>131</v>
      </c>
      <c r="H176" s="154">
        <v>14.832000000000001</v>
      </c>
      <c r="I176" s="155">
        <v>325</v>
      </c>
      <c r="J176" s="155">
        <f t="shared" si="10"/>
        <v>4820.3999999999996</v>
      </c>
      <c r="K176" s="152" t="s">
        <v>132</v>
      </c>
      <c r="L176" s="156"/>
      <c r="M176" s="157" t="s">
        <v>1</v>
      </c>
      <c r="N176" s="158" t="s">
        <v>41</v>
      </c>
      <c r="O176" s="146">
        <v>0</v>
      </c>
      <c r="P176" s="146">
        <f t="shared" si="11"/>
        <v>0</v>
      </c>
      <c r="Q176" s="146">
        <v>0.13100000000000001</v>
      </c>
      <c r="R176" s="146">
        <f t="shared" si="12"/>
        <v>1.9429920000000003</v>
      </c>
      <c r="S176" s="146">
        <v>0</v>
      </c>
      <c r="T176" s="147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8" t="s">
        <v>157</v>
      </c>
      <c r="AT176" s="148" t="s">
        <v>196</v>
      </c>
      <c r="AU176" s="148" t="s">
        <v>85</v>
      </c>
      <c r="AY176" s="14" t="s">
        <v>126</v>
      </c>
      <c r="BE176" s="149">
        <f t="shared" si="14"/>
        <v>4820.3999999999996</v>
      </c>
      <c r="BF176" s="149">
        <f t="shared" si="15"/>
        <v>0</v>
      </c>
      <c r="BG176" s="149">
        <f t="shared" si="16"/>
        <v>0</v>
      </c>
      <c r="BH176" s="149">
        <f t="shared" si="17"/>
        <v>0</v>
      </c>
      <c r="BI176" s="149">
        <f t="shared" si="18"/>
        <v>0</v>
      </c>
      <c r="BJ176" s="14" t="s">
        <v>83</v>
      </c>
      <c r="BK176" s="149">
        <f t="shared" si="19"/>
        <v>4820.3999999999996</v>
      </c>
      <c r="BL176" s="14" t="s">
        <v>133</v>
      </c>
      <c r="BM176" s="148" t="s">
        <v>305</v>
      </c>
    </row>
    <row r="177" spans="1:65" s="2" customFormat="1" ht="21.75" customHeight="1">
      <c r="A177" s="26"/>
      <c r="B177" s="137"/>
      <c r="C177" s="150" t="s">
        <v>306</v>
      </c>
      <c r="D177" s="150" t="s">
        <v>196</v>
      </c>
      <c r="E177" s="151" t="s">
        <v>307</v>
      </c>
      <c r="F177" s="152" t="s">
        <v>308</v>
      </c>
      <c r="G177" s="153" t="s">
        <v>131</v>
      </c>
      <c r="H177" s="154">
        <v>43.25</v>
      </c>
      <c r="I177" s="155">
        <v>515</v>
      </c>
      <c r="J177" s="155">
        <f t="shared" si="10"/>
        <v>22273.75</v>
      </c>
      <c r="K177" s="152" t="s">
        <v>132</v>
      </c>
      <c r="L177" s="156"/>
      <c r="M177" s="157" t="s">
        <v>1</v>
      </c>
      <c r="N177" s="158" t="s">
        <v>41</v>
      </c>
      <c r="O177" s="146">
        <v>0</v>
      </c>
      <c r="P177" s="146">
        <f t="shared" si="11"/>
        <v>0</v>
      </c>
      <c r="Q177" s="146">
        <v>0.13100000000000001</v>
      </c>
      <c r="R177" s="146">
        <f t="shared" si="12"/>
        <v>5.6657500000000001</v>
      </c>
      <c r="S177" s="146">
        <v>0</v>
      </c>
      <c r="T177" s="147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8" t="s">
        <v>157</v>
      </c>
      <c r="AT177" s="148" t="s">
        <v>196</v>
      </c>
      <c r="AU177" s="148" t="s">
        <v>85</v>
      </c>
      <c r="AY177" s="14" t="s">
        <v>126</v>
      </c>
      <c r="BE177" s="149">
        <f t="shared" si="14"/>
        <v>22273.75</v>
      </c>
      <c r="BF177" s="149">
        <f t="shared" si="15"/>
        <v>0</v>
      </c>
      <c r="BG177" s="149">
        <f t="shared" si="16"/>
        <v>0</v>
      </c>
      <c r="BH177" s="149">
        <f t="shared" si="17"/>
        <v>0</v>
      </c>
      <c r="BI177" s="149">
        <f t="shared" si="18"/>
        <v>0</v>
      </c>
      <c r="BJ177" s="14" t="s">
        <v>83</v>
      </c>
      <c r="BK177" s="149">
        <f t="shared" si="19"/>
        <v>22273.75</v>
      </c>
      <c r="BL177" s="14" t="s">
        <v>133</v>
      </c>
      <c r="BM177" s="148" t="s">
        <v>309</v>
      </c>
    </row>
    <row r="178" spans="1:65" s="2" customFormat="1" ht="21.75" customHeight="1">
      <c r="A178" s="26"/>
      <c r="B178" s="137"/>
      <c r="C178" s="150" t="s">
        <v>310</v>
      </c>
      <c r="D178" s="150" t="s">
        <v>196</v>
      </c>
      <c r="E178" s="151" t="s">
        <v>311</v>
      </c>
      <c r="F178" s="152" t="s">
        <v>312</v>
      </c>
      <c r="G178" s="153" t="s">
        <v>131</v>
      </c>
      <c r="H178" s="154">
        <v>5.2939999999999996</v>
      </c>
      <c r="I178" s="155">
        <v>515</v>
      </c>
      <c r="J178" s="155">
        <f t="shared" si="10"/>
        <v>2726.41</v>
      </c>
      <c r="K178" s="152" t="s">
        <v>1</v>
      </c>
      <c r="L178" s="156"/>
      <c r="M178" s="157" t="s">
        <v>1</v>
      </c>
      <c r="N178" s="158" t="s">
        <v>41</v>
      </c>
      <c r="O178" s="146">
        <v>0</v>
      </c>
      <c r="P178" s="146">
        <f t="shared" si="11"/>
        <v>0</v>
      </c>
      <c r="Q178" s="146">
        <v>0.13100000000000001</v>
      </c>
      <c r="R178" s="146">
        <f t="shared" si="12"/>
        <v>0.69351399999999996</v>
      </c>
      <c r="S178" s="146">
        <v>0</v>
      </c>
      <c r="T178" s="147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8" t="s">
        <v>157</v>
      </c>
      <c r="AT178" s="148" t="s">
        <v>196</v>
      </c>
      <c r="AU178" s="148" t="s">
        <v>85</v>
      </c>
      <c r="AY178" s="14" t="s">
        <v>126</v>
      </c>
      <c r="BE178" s="149">
        <f t="shared" si="14"/>
        <v>2726.41</v>
      </c>
      <c r="BF178" s="149">
        <f t="shared" si="15"/>
        <v>0</v>
      </c>
      <c r="BG178" s="149">
        <f t="shared" si="16"/>
        <v>0</v>
      </c>
      <c r="BH178" s="149">
        <f t="shared" si="17"/>
        <v>0</v>
      </c>
      <c r="BI178" s="149">
        <f t="shared" si="18"/>
        <v>0</v>
      </c>
      <c r="BJ178" s="14" t="s">
        <v>83</v>
      </c>
      <c r="BK178" s="149">
        <f t="shared" si="19"/>
        <v>2726.41</v>
      </c>
      <c r="BL178" s="14" t="s">
        <v>133</v>
      </c>
      <c r="BM178" s="148" t="s">
        <v>313</v>
      </c>
    </row>
    <row r="179" spans="1:65" s="2" customFormat="1" ht="21.75" customHeight="1">
      <c r="A179" s="26"/>
      <c r="B179" s="137"/>
      <c r="C179" s="138" t="s">
        <v>314</v>
      </c>
      <c r="D179" s="138" t="s">
        <v>128</v>
      </c>
      <c r="E179" s="139" t="s">
        <v>315</v>
      </c>
      <c r="F179" s="140" t="s">
        <v>316</v>
      </c>
      <c r="G179" s="141" t="s">
        <v>131</v>
      </c>
      <c r="H179" s="142">
        <v>628.21</v>
      </c>
      <c r="I179" s="143">
        <v>265.98</v>
      </c>
      <c r="J179" s="143">
        <f t="shared" si="10"/>
        <v>167091.29999999999</v>
      </c>
      <c r="K179" s="140" t="s">
        <v>132</v>
      </c>
      <c r="L179" s="27"/>
      <c r="M179" s="144" t="s">
        <v>1</v>
      </c>
      <c r="N179" s="145" t="s">
        <v>41</v>
      </c>
      <c r="O179" s="146">
        <v>0.53500000000000003</v>
      </c>
      <c r="P179" s="146">
        <f t="shared" si="11"/>
        <v>336.09235000000007</v>
      </c>
      <c r="Q179" s="146">
        <v>0.10362</v>
      </c>
      <c r="R179" s="146">
        <f t="shared" si="12"/>
        <v>65.095120200000011</v>
      </c>
      <c r="S179" s="146">
        <v>0</v>
      </c>
      <c r="T179" s="147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8" t="s">
        <v>133</v>
      </c>
      <c r="AT179" s="148" t="s">
        <v>128</v>
      </c>
      <c r="AU179" s="148" t="s">
        <v>85</v>
      </c>
      <c r="AY179" s="14" t="s">
        <v>126</v>
      </c>
      <c r="BE179" s="149">
        <f t="shared" si="14"/>
        <v>167091.29999999999</v>
      </c>
      <c r="BF179" s="149">
        <f t="shared" si="15"/>
        <v>0</v>
      </c>
      <c r="BG179" s="149">
        <f t="shared" si="16"/>
        <v>0</v>
      </c>
      <c r="BH179" s="149">
        <f t="shared" si="17"/>
        <v>0</v>
      </c>
      <c r="BI179" s="149">
        <f t="shared" si="18"/>
        <v>0</v>
      </c>
      <c r="BJ179" s="14" t="s">
        <v>83</v>
      </c>
      <c r="BK179" s="149">
        <f t="shared" si="19"/>
        <v>167091.29999999999</v>
      </c>
      <c r="BL179" s="14" t="s">
        <v>133</v>
      </c>
      <c r="BM179" s="148" t="s">
        <v>317</v>
      </c>
    </row>
    <row r="180" spans="1:65" s="2" customFormat="1" ht="16.5" customHeight="1">
      <c r="A180" s="26"/>
      <c r="B180" s="137"/>
      <c r="C180" s="150" t="s">
        <v>318</v>
      </c>
      <c r="D180" s="150" t="s">
        <v>196</v>
      </c>
      <c r="E180" s="151" t="s">
        <v>319</v>
      </c>
      <c r="F180" s="152" t="s">
        <v>320</v>
      </c>
      <c r="G180" s="153" t="s">
        <v>131</v>
      </c>
      <c r="H180" s="154">
        <v>559.58000000000004</v>
      </c>
      <c r="I180" s="155">
        <v>350</v>
      </c>
      <c r="J180" s="155">
        <f t="shared" si="10"/>
        <v>195853</v>
      </c>
      <c r="K180" s="152" t="s">
        <v>132</v>
      </c>
      <c r="L180" s="156"/>
      <c r="M180" s="157" t="s">
        <v>1</v>
      </c>
      <c r="N180" s="158" t="s">
        <v>41</v>
      </c>
      <c r="O180" s="146">
        <v>0</v>
      </c>
      <c r="P180" s="146">
        <f t="shared" si="11"/>
        <v>0</v>
      </c>
      <c r="Q180" s="146">
        <v>0.17599999999999999</v>
      </c>
      <c r="R180" s="146">
        <f t="shared" si="12"/>
        <v>98.486080000000001</v>
      </c>
      <c r="S180" s="146">
        <v>0</v>
      </c>
      <c r="T180" s="147">
        <f t="shared" si="1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48" t="s">
        <v>157</v>
      </c>
      <c r="AT180" s="148" t="s">
        <v>196</v>
      </c>
      <c r="AU180" s="148" t="s">
        <v>85</v>
      </c>
      <c r="AY180" s="14" t="s">
        <v>126</v>
      </c>
      <c r="BE180" s="149">
        <f t="shared" si="14"/>
        <v>195853</v>
      </c>
      <c r="BF180" s="149">
        <f t="shared" si="15"/>
        <v>0</v>
      </c>
      <c r="BG180" s="149">
        <f t="shared" si="16"/>
        <v>0</v>
      </c>
      <c r="BH180" s="149">
        <f t="shared" si="17"/>
        <v>0</v>
      </c>
      <c r="BI180" s="149">
        <f t="shared" si="18"/>
        <v>0</v>
      </c>
      <c r="BJ180" s="14" t="s">
        <v>83</v>
      </c>
      <c r="BK180" s="149">
        <f t="shared" si="19"/>
        <v>195853</v>
      </c>
      <c r="BL180" s="14" t="s">
        <v>133</v>
      </c>
      <c r="BM180" s="148" t="s">
        <v>321</v>
      </c>
    </row>
    <row r="181" spans="1:65" s="2" customFormat="1" ht="21.75" customHeight="1">
      <c r="A181" s="26"/>
      <c r="B181" s="137"/>
      <c r="C181" s="150" t="s">
        <v>322</v>
      </c>
      <c r="D181" s="150" t="s">
        <v>196</v>
      </c>
      <c r="E181" s="151" t="s">
        <v>323</v>
      </c>
      <c r="F181" s="152" t="s">
        <v>324</v>
      </c>
      <c r="G181" s="153" t="s">
        <v>131</v>
      </c>
      <c r="H181" s="154">
        <v>73.242999999999995</v>
      </c>
      <c r="I181" s="155">
        <v>619</v>
      </c>
      <c r="J181" s="155">
        <f t="shared" si="10"/>
        <v>45337.42</v>
      </c>
      <c r="K181" s="152" t="s">
        <v>132</v>
      </c>
      <c r="L181" s="156"/>
      <c r="M181" s="157" t="s">
        <v>1</v>
      </c>
      <c r="N181" s="158" t="s">
        <v>41</v>
      </c>
      <c r="O181" s="146">
        <v>0</v>
      </c>
      <c r="P181" s="146">
        <f t="shared" si="11"/>
        <v>0</v>
      </c>
      <c r="Q181" s="146">
        <v>0.17499999999999999</v>
      </c>
      <c r="R181" s="146">
        <f t="shared" si="12"/>
        <v>12.817524999999998</v>
      </c>
      <c r="S181" s="146">
        <v>0</v>
      </c>
      <c r="T181" s="147">
        <f t="shared" si="1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8" t="s">
        <v>157</v>
      </c>
      <c r="AT181" s="148" t="s">
        <v>196</v>
      </c>
      <c r="AU181" s="148" t="s">
        <v>85</v>
      </c>
      <c r="AY181" s="14" t="s">
        <v>126</v>
      </c>
      <c r="BE181" s="149">
        <f t="shared" si="14"/>
        <v>45337.42</v>
      </c>
      <c r="BF181" s="149">
        <f t="shared" si="15"/>
        <v>0</v>
      </c>
      <c r="BG181" s="149">
        <f t="shared" si="16"/>
        <v>0</v>
      </c>
      <c r="BH181" s="149">
        <f t="shared" si="17"/>
        <v>0</v>
      </c>
      <c r="BI181" s="149">
        <f t="shared" si="18"/>
        <v>0</v>
      </c>
      <c r="BJ181" s="14" t="s">
        <v>83</v>
      </c>
      <c r="BK181" s="149">
        <f t="shared" si="19"/>
        <v>45337.42</v>
      </c>
      <c r="BL181" s="14" t="s">
        <v>133</v>
      </c>
      <c r="BM181" s="148" t="s">
        <v>325</v>
      </c>
    </row>
    <row r="182" spans="1:65" s="2" customFormat="1" ht="21.75" customHeight="1">
      <c r="A182" s="26"/>
      <c r="B182" s="137"/>
      <c r="C182" s="150" t="s">
        <v>326</v>
      </c>
      <c r="D182" s="150" t="s">
        <v>196</v>
      </c>
      <c r="E182" s="151" t="s">
        <v>327</v>
      </c>
      <c r="F182" s="152" t="s">
        <v>328</v>
      </c>
      <c r="G182" s="153" t="s">
        <v>131</v>
      </c>
      <c r="H182" s="154">
        <v>3.1520000000000001</v>
      </c>
      <c r="I182" s="155">
        <v>880</v>
      </c>
      <c r="J182" s="155">
        <f t="shared" si="10"/>
        <v>2773.76</v>
      </c>
      <c r="K182" s="152" t="s">
        <v>1</v>
      </c>
      <c r="L182" s="156"/>
      <c r="M182" s="157" t="s">
        <v>1</v>
      </c>
      <c r="N182" s="158" t="s">
        <v>41</v>
      </c>
      <c r="O182" s="146">
        <v>0</v>
      </c>
      <c r="P182" s="146">
        <f t="shared" si="11"/>
        <v>0</v>
      </c>
      <c r="Q182" s="146">
        <v>0.17499999999999999</v>
      </c>
      <c r="R182" s="146">
        <f t="shared" si="12"/>
        <v>0.55159999999999998</v>
      </c>
      <c r="S182" s="146">
        <v>0</v>
      </c>
      <c r="T182" s="147">
        <f t="shared" si="1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48" t="s">
        <v>157</v>
      </c>
      <c r="AT182" s="148" t="s">
        <v>196</v>
      </c>
      <c r="AU182" s="148" t="s">
        <v>85</v>
      </c>
      <c r="AY182" s="14" t="s">
        <v>126</v>
      </c>
      <c r="BE182" s="149">
        <f t="shared" si="14"/>
        <v>2773.76</v>
      </c>
      <c r="BF182" s="149">
        <f t="shared" si="15"/>
        <v>0</v>
      </c>
      <c r="BG182" s="149">
        <f t="shared" si="16"/>
        <v>0</v>
      </c>
      <c r="BH182" s="149">
        <f t="shared" si="17"/>
        <v>0</v>
      </c>
      <c r="BI182" s="149">
        <f t="shared" si="18"/>
        <v>0</v>
      </c>
      <c r="BJ182" s="14" t="s">
        <v>83</v>
      </c>
      <c r="BK182" s="149">
        <f t="shared" si="19"/>
        <v>2773.76</v>
      </c>
      <c r="BL182" s="14" t="s">
        <v>133</v>
      </c>
      <c r="BM182" s="148" t="s">
        <v>329</v>
      </c>
    </row>
    <row r="183" spans="1:65" s="2" customFormat="1" ht="21.75" customHeight="1">
      <c r="A183" s="26"/>
      <c r="B183" s="137"/>
      <c r="C183" s="138" t="s">
        <v>330</v>
      </c>
      <c r="D183" s="138" t="s">
        <v>128</v>
      </c>
      <c r="E183" s="139" t="s">
        <v>331</v>
      </c>
      <c r="F183" s="140" t="s">
        <v>332</v>
      </c>
      <c r="G183" s="141" t="s">
        <v>131</v>
      </c>
      <c r="H183" s="142">
        <v>4.2699999999999996</v>
      </c>
      <c r="I183" s="143">
        <v>258.83</v>
      </c>
      <c r="J183" s="143">
        <f t="shared" si="10"/>
        <v>1105.2</v>
      </c>
      <c r="K183" s="140" t="s">
        <v>132</v>
      </c>
      <c r="L183" s="27"/>
      <c r="M183" s="144" t="s">
        <v>1</v>
      </c>
      <c r="N183" s="145" t="s">
        <v>41</v>
      </c>
      <c r="O183" s="146">
        <v>0.64800000000000002</v>
      </c>
      <c r="P183" s="146">
        <f t="shared" si="11"/>
        <v>2.7669599999999996</v>
      </c>
      <c r="Q183" s="146">
        <v>0.10100000000000001</v>
      </c>
      <c r="R183" s="146">
        <f t="shared" si="12"/>
        <v>0.43126999999999999</v>
      </c>
      <c r="S183" s="146">
        <v>0</v>
      </c>
      <c r="T183" s="147">
        <f t="shared" si="1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48" t="s">
        <v>133</v>
      </c>
      <c r="AT183" s="148" t="s">
        <v>128</v>
      </c>
      <c r="AU183" s="148" t="s">
        <v>85</v>
      </c>
      <c r="AY183" s="14" t="s">
        <v>126</v>
      </c>
      <c r="BE183" s="149">
        <f t="shared" si="14"/>
        <v>1105.2</v>
      </c>
      <c r="BF183" s="149">
        <f t="shared" si="15"/>
        <v>0</v>
      </c>
      <c r="BG183" s="149">
        <f t="shared" si="16"/>
        <v>0</v>
      </c>
      <c r="BH183" s="149">
        <f t="shared" si="17"/>
        <v>0</v>
      </c>
      <c r="BI183" s="149">
        <f t="shared" si="18"/>
        <v>0</v>
      </c>
      <c r="BJ183" s="14" t="s">
        <v>83</v>
      </c>
      <c r="BK183" s="149">
        <f t="shared" si="19"/>
        <v>1105.2</v>
      </c>
      <c r="BL183" s="14" t="s">
        <v>133</v>
      </c>
      <c r="BM183" s="148" t="s">
        <v>333</v>
      </c>
    </row>
    <row r="184" spans="1:65" s="2" customFormat="1" ht="16.5" customHeight="1">
      <c r="A184" s="26"/>
      <c r="B184" s="137"/>
      <c r="C184" s="150" t="s">
        <v>334</v>
      </c>
      <c r="D184" s="150" t="s">
        <v>196</v>
      </c>
      <c r="E184" s="151" t="s">
        <v>335</v>
      </c>
      <c r="F184" s="152" t="s">
        <v>336</v>
      </c>
      <c r="G184" s="153" t="s">
        <v>131</v>
      </c>
      <c r="H184" s="154">
        <v>3.5179999999999998</v>
      </c>
      <c r="I184" s="155">
        <v>336</v>
      </c>
      <c r="J184" s="155">
        <f t="shared" si="10"/>
        <v>1182.05</v>
      </c>
      <c r="K184" s="152" t="s">
        <v>132</v>
      </c>
      <c r="L184" s="156"/>
      <c r="M184" s="157" t="s">
        <v>1</v>
      </c>
      <c r="N184" s="158" t="s">
        <v>41</v>
      </c>
      <c r="O184" s="146">
        <v>0</v>
      </c>
      <c r="P184" s="146">
        <f t="shared" si="11"/>
        <v>0</v>
      </c>
      <c r="Q184" s="146">
        <v>0.108</v>
      </c>
      <c r="R184" s="146">
        <f t="shared" si="12"/>
        <v>0.37994399999999995</v>
      </c>
      <c r="S184" s="146">
        <v>0</v>
      </c>
      <c r="T184" s="147">
        <f t="shared" si="1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8" t="s">
        <v>157</v>
      </c>
      <c r="AT184" s="148" t="s">
        <v>196</v>
      </c>
      <c r="AU184" s="148" t="s">
        <v>85</v>
      </c>
      <c r="AY184" s="14" t="s">
        <v>126</v>
      </c>
      <c r="BE184" s="149">
        <f t="shared" si="14"/>
        <v>1182.05</v>
      </c>
      <c r="BF184" s="149">
        <f t="shared" si="15"/>
        <v>0</v>
      </c>
      <c r="BG184" s="149">
        <f t="shared" si="16"/>
        <v>0</v>
      </c>
      <c r="BH184" s="149">
        <f t="shared" si="17"/>
        <v>0</v>
      </c>
      <c r="BI184" s="149">
        <f t="shared" si="18"/>
        <v>0</v>
      </c>
      <c r="BJ184" s="14" t="s">
        <v>83</v>
      </c>
      <c r="BK184" s="149">
        <f t="shared" si="19"/>
        <v>1182.05</v>
      </c>
      <c r="BL184" s="14" t="s">
        <v>133</v>
      </c>
      <c r="BM184" s="148" t="s">
        <v>337</v>
      </c>
    </row>
    <row r="185" spans="1:65" s="12" customFormat="1" ht="22.9" customHeight="1">
      <c r="B185" s="125"/>
      <c r="D185" s="126" t="s">
        <v>75</v>
      </c>
      <c r="E185" s="135" t="s">
        <v>157</v>
      </c>
      <c r="F185" s="135" t="s">
        <v>338</v>
      </c>
      <c r="J185" s="136">
        <f>BK185</f>
        <v>337657.38</v>
      </c>
      <c r="L185" s="125"/>
      <c r="M185" s="129"/>
      <c r="N185" s="130"/>
      <c r="O185" s="130"/>
      <c r="P185" s="131">
        <f>SUM(P186:P198)</f>
        <v>340.41441199999997</v>
      </c>
      <c r="Q185" s="130"/>
      <c r="R185" s="131">
        <f>SUM(R186:R198)</f>
        <v>32.0680038028</v>
      </c>
      <c r="S185" s="130"/>
      <c r="T185" s="132">
        <f>SUM(T186:T198)</f>
        <v>15.46368</v>
      </c>
      <c r="AR185" s="126" t="s">
        <v>83</v>
      </c>
      <c r="AT185" s="133" t="s">
        <v>75</v>
      </c>
      <c r="AU185" s="133" t="s">
        <v>83</v>
      </c>
      <c r="AY185" s="126" t="s">
        <v>126</v>
      </c>
      <c r="BK185" s="134">
        <f>SUM(BK186:BK198)</f>
        <v>337657.38</v>
      </c>
    </row>
    <row r="186" spans="1:65" s="2" customFormat="1" ht="21.75" customHeight="1">
      <c r="A186" s="26"/>
      <c r="B186" s="137"/>
      <c r="C186" s="138" t="s">
        <v>339</v>
      </c>
      <c r="D186" s="138" t="s">
        <v>128</v>
      </c>
      <c r="E186" s="139" t="s">
        <v>340</v>
      </c>
      <c r="F186" s="140" t="s">
        <v>341</v>
      </c>
      <c r="G186" s="141" t="s">
        <v>164</v>
      </c>
      <c r="H186" s="142">
        <v>156.19999999999999</v>
      </c>
      <c r="I186" s="143">
        <v>175.76</v>
      </c>
      <c r="J186" s="143">
        <f t="shared" ref="J186:J198" si="20">ROUND(I186*H186,2)</f>
        <v>27453.71</v>
      </c>
      <c r="K186" s="140" t="s">
        <v>132</v>
      </c>
      <c r="L186" s="27"/>
      <c r="M186" s="144" t="s">
        <v>1</v>
      </c>
      <c r="N186" s="145" t="s">
        <v>41</v>
      </c>
      <c r="O186" s="146">
        <v>0.19</v>
      </c>
      <c r="P186" s="146">
        <f t="shared" ref="P186:P198" si="21">O186*H186</f>
        <v>29.677999999999997</v>
      </c>
      <c r="Q186" s="146">
        <v>1.3140999999999999E-3</v>
      </c>
      <c r="R186" s="146">
        <f t="shared" ref="R186:R198" si="22">Q186*H186</f>
        <v>0.20526241999999997</v>
      </c>
      <c r="S186" s="146">
        <v>0</v>
      </c>
      <c r="T186" s="147">
        <f t="shared" ref="T186:T198" si="23"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8" t="s">
        <v>133</v>
      </c>
      <c r="AT186" s="148" t="s">
        <v>128</v>
      </c>
      <c r="AU186" s="148" t="s">
        <v>85</v>
      </c>
      <c r="AY186" s="14" t="s">
        <v>126</v>
      </c>
      <c r="BE186" s="149">
        <f t="shared" ref="BE186:BE198" si="24">IF(N186="základní",J186,0)</f>
        <v>27453.71</v>
      </c>
      <c r="BF186" s="149">
        <f t="shared" ref="BF186:BF198" si="25">IF(N186="snížená",J186,0)</f>
        <v>0</v>
      </c>
      <c r="BG186" s="149">
        <f t="shared" ref="BG186:BG198" si="26">IF(N186="zákl. přenesená",J186,0)</f>
        <v>0</v>
      </c>
      <c r="BH186" s="149">
        <f t="shared" ref="BH186:BH198" si="27">IF(N186="sníž. přenesená",J186,0)</f>
        <v>0</v>
      </c>
      <c r="BI186" s="149">
        <f t="shared" ref="BI186:BI198" si="28">IF(N186="nulová",J186,0)</f>
        <v>0</v>
      </c>
      <c r="BJ186" s="14" t="s">
        <v>83</v>
      </c>
      <c r="BK186" s="149">
        <f t="shared" ref="BK186:BK198" si="29">ROUND(I186*H186,2)</f>
        <v>27453.71</v>
      </c>
      <c r="BL186" s="14" t="s">
        <v>133</v>
      </c>
      <c r="BM186" s="148" t="s">
        <v>342</v>
      </c>
    </row>
    <row r="187" spans="1:65" s="2" customFormat="1" ht="21.75" customHeight="1">
      <c r="A187" s="26"/>
      <c r="B187" s="137"/>
      <c r="C187" s="138" t="s">
        <v>343</v>
      </c>
      <c r="D187" s="138" t="s">
        <v>128</v>
      </c>
      <c r="E187" s="139" t="s">
        <v>344</v>
      </c>
      <c r="F187" s="140" t="s">
        <v>345</v>
      </c>
      <c r="G187" s="141" t="s">
        <v>164</v>
      </c>
      <c r="H187" s="142">
        <v>61.3</v>
      </c>
      <c r="I187" s="143">
        <v>372.24</v>
      </c>
      <c r="J187" s="143">
        <f t="shared" si="20"/>
        <v>22818.31</v>
      </c>
      <c r="K187" s="140" t="s">
        <v>132</v>
      </c>
      <c r="L187" s="27"/>
      <c r="M187" s="144" t="s">
        <v>1</v>
      </c>
      <c r="N187" s="145" t="s">
        <v>41</v>
      </c>
      <c r="O187" s="146">
        <v>0.25800000000000001</v>
      </c>
      <c r="P187" s="146">
        <f t="shared" si="21"/>
        <v>15.8154</v>
      </c>
      <c r="Q187" s="146">
        <v>2.7610999999999998E-3</v>
      </c>
      <c r="R187" s="146">
        <f t="shared" si="22"/>
        <v>0.16925542999999998</v>
      </c>
      <c r="S187" s="146">
        <v>0</v>
      </c>
      <c r="T187" s="147">
        <f t="shared" si="2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48" t="s">
        <v>133</v>
      </c>
      <c r="AT187" s="148" t="s">
        <v>128</v>
      </c>
      <c r="AU187" s="148" t="s">
        <v>85</v>
      </c>
      <c r="AY187" s="14" t="s">
        <v>126</v>
      </c>
      <c r="BE187" s="149">
        <f t="shared" si="24"/>
        <v>22818.31</v>
      </c>
      <c r="BF187" s="149">
        <f t="shared" si="25"/>
        <v>0</v>
      </c>
      <c r="BG187" s="149">
        <f t="shared" si="26"/>
        <v>0</v>
      </c>
      <c r="BH187" s="149">
        <f t="shared" si="27"/>
        <v>0</v>
      </c>
      <c r="BI187" s="149">
        <f t="shared" si="28"/>
        <v>0</v>
      </c>
      <c r="BJ187" s="14" t="s">
        <v>83</v>
      </c>
      <c r="BK187" s="149">
        <f t="shared" si="29"/>
        <v>22818.31</v>
      </c>
      <c r="BL187" s="14" t="s">
        <v>133</v>
      </c>
      <c r="BM187" s="148" t="s">
        <v>346</v>
      </c>
    </row>
    <row r="188" spans="1:65" s="2" customFormat="1" ht="21.75" customHeight="1">
      <c r="A188" s="26"/>
      <c r="B188" s="137"/>
      <c r="C188" s="138" t="s">
        <v>347</v>
      </c>
      <c r="D188" s="138" t="s">
        <v>128</v>
      </c>
      <c r="E188" s="139" t="s">
        <v>348</v>
      </c>
      <c r="F188" s="140" t="s">
        <v>349</v>
      </c>
      <c r="G188" s="141" t="s">
        <v>169</v>
      </c>
      <c r="H188" s="142">
        <v>8.0540000000000003</v>
      </c>
      <c r="I188" s="143">
        <v>2561.81</v>
      </c>
      <c r="J188" s="143">
        <f t="shared" si="20"/>
        <v>20632.82</v>
      </c>
      <c r="K188" s="140" t="s">
        <v>132</v>
      </c>
      <c r="L188" s="27"/>
      <c r="M188" s="144" t="s">
        <v>1</v>
      </c>
      <c r="N188" s="145" t="s">
        <v>41</v>
      </c>
      <c r="O188" s="146">
        <v>2.177</v>
      </c>
      <c r="P188" s="146">
        <f t="shared" si="21"/>
        <v>17.533557999999999</v>
      </c>
      <c r="Q188" s="146">
        <v>0</v>
      </c>
      <c r="R188" s="146">
        <f t="shared" si="22"/>
        <v>0</v>
      </c>
      <c r="S188" s="146">
        <v>1.92</v>
      </c>
      <c r="T188" s="147">
        <f t="shared" si="23"/>
        <v>15.46368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8" t="s">
        <v>133</v>
      </c>
      <c r="AT188" s="148" t="s">
        <v>128</v>
      </c>
      <c r="AU188" s="148" t="s">
        <v>85</v>
      </c>
      <c r="AY188" s="14" t="s">
        <v>126</v>
      </c>
      <c r="BE188" s="149">
        <f t="shared" si="24"/>
        <v>20632.82</v>
      </c>
      <c r="BF188" s="149">
        <f t="shared" si="25"/>
        <v>0</v>
      </c>
      <c r="BG188" s="149">
        <f t="shared" si="26"/>
        <v>0</v>
      </c>
      <c r="BH188" s="149">
        <f t="shared" si="27"/>
        <v>0</v>
      </c>
      <c r="BI188" s="149">
        <f t="shared" si="28"/>
        <v>0</v>
      </c>
      <c r="BJ188" s="14" t="s">
        <v>83</v>
      </c>
      <c r="BK188" s="149">
        <f t="shared" si="29"/>
        <v>20632.82</v>
      </c>
      <c r="BL188" s="14" t="s">
        <v>133</v>
      </c>
      <c r="BM188" s="148" t="s">
        <v>350</v>
      </c>
    </row>
    <row r="189" spans="1:65" s="2" customFormat="1" ht="21.75" customHeight="1">
      <c r="A189" s="26"/>
      <c r="B189" s="137"/>
      <c r="C189" s="138" t="s">
        <v>351</v>
      </c>
      <c r="D189" s="138" t="s">
        <v>128</v>
      </c>
      <c r="E189" s="139" t="s">
        <v>352</v>
      </c>
      <c r="F189" s="140" t="s">
        <v>353</v>
      </c>
      <c r="G189" s="141" t="s">
        <v>169</v>
      </c>
      <c r="H189" s="142">
        <v>3.194</v>
      </c>
      <c r="I189" s="143">
        <v>3363.34</v>
      </c>
      <c r="J189" s="143">
        <f t="shared" si="20"/>
        <v>10742.51</v>
      </c>
      <c r="K189" s="140" t="s">
        <v>132</v>
      </c>
      <c r="L189" s="27"/>
      <c r="M189" s="144" t="s">
        <v>1</v>
      </c>
      <c r="N189" s="145" t="s">
        <v>41</v>
      </c>
      <c r="O189" s="146">
        <v>2.4910000000000001</v>
      </c>
      <c r="P189" s="146">
        <f t="shared" si="21"/>
        <v>7.9562540000000004</v>
      </c>
      <c r="Q189" s="146">
        <v>0</v>
      </c>
      <c r="R189" s="146">
        <f t="shared" si="22"/>
        <v>0</v>
      </c>
      <c r="S189" s="146">
        <v>0</v>
      </c>
      <c r="T189" s="147">
        <f t="shared" si="2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48" t="s">
        <v>133</v>
      </c>
      <c r="AT189" s="148" t="s">
        <v>128</v>
      </c>
      <c r="AU189" s="148" t="s">
        <v>85</v>
      </c>
      <c r="AY189" s="14" t="s">
        <v>126</v>
      </c>
      <c r="BE189" s="149">
        <f t="shared" si="24"/>
        <v>10742.51</v>
      </c>
      <c r="BF189" s="149">
        <f t="shared" si="25"/>
        <v>0</v>
      </c>
      <c r="BG189" s="149">
        <f t="shared" si="26"/>
        <v>0</v>
      </c>
      <c r="BH189" s="149">
        <f t="shared" si="27"/>
        <v>0</v>
      </c>
      <c r="BI189" s="149">
        <f t="shared" si="28"/>
        <v>0</v>
      </c>
      <c r="BJ189" s="14" t="s">
        <v>83</v>
      </c>
      <c r="BK189" s="149">
        <f t="shared" si="29"/>
        <v>10742.51</v>
      </c>
      <c r="BL189" s="14" t="s">
        <v>133</v>
      </c>
      <c r="BM189" s="148" t="s">
        <v>354</v>
      </c>
    </row>
    <row r="190" spans="1:65" s="2" customFormat="1" ht="21.75" customHeight="1">
      <c r="A190" s="26"/>
      <c r="B190" s="137"/>
      <c r="C190" s="138" t="s">
        <v>355</v>
      </c>
      <c r="D190" s="138" t="s">
        <v>128</v>
      </c>
      <c r="E190" s="139" t="s">
        <v>356</v>
      </c>
      <c r="F190" s="140" t="s">
        <v>357</v>
      </c>
      <c r="G190" s="141" t="s">
        <v>131</v>
      </c>
      <c r="H190" s="142">
        <v>63.887999999999998</v>
      </c>
      <c r="I190" s="143">
        <v>335.46</v>
      </c>
      <c r="J190" s="143">
        <f t="shared" si="20"/>
        <v>21431.87</v>
      </c>
      <c r="K190" s="140" t="s">
        <v>132</v>
      </c>
      <c r="L190" s="27"/>
      <c r="M190" s="144" t="s">
        <v>1</v>
      </c>
      <c r="N190" s="145" t="s">
        <v>41</v>
      </c>
      <c r="O190" s="146">
        <v>0.9</v>
      </c>
      <c r="P190" s="146">
        <f t="shared" si="21"/>
        <v>57.499200000000002</v>
      </c>
      <c r="Q190" s="146">
        <v>4.6468500000000001E-3</v>
      </c>
      <c r="R190" s="146">
        <f t="shared" si="22"/>
        <v>0.29687795280000001</v>
      </c>
      <c r="S190" s="146">
        <v>0</v>
      </c>
      <c r="T190" s="147">
        <f t="shared" si="2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48" t="s">
        <v>133</v>
      </c>
      <c r="AT190" s="148" t="s">
        <v>128</v>
      </c>
      <c r="AU190" s="148" t="s">
        <v>85</v>
      </c>
      <c r="AY190" s="14" t="s">
        <v>126</v>
      </c>
      <c r="BE190" s="149">
        <f t="shared" si="24"/>
        <v>21431.87</v>
      </c>
      <c r="BF190" s="149">
        <f t="shared" si="25"/>
        <v>0</v>
      </c>
      <c r="BG190" s="149">
        <f t="shared" si="26"/>
        <v>0</v>
      </c>
      <c r="BH190" s="149">
        <f t="shared" si="27"/>
        <v>0</v>
      </c>
      <c r="BI190" s="149">
        <f t="shared" si="28"/>
        <v>0</v>
      </c>
      <c r="BJ190" s="14" t="s">
        <v>83</v>
      </c>
      <c r="BK190" s="149">
        <f t="shared" si="29"/>
        <v>21431.87</v>
      </c>
      <c r="BL190" s="14" t="s">
        <v>133</v>
      </c>
      <c r="BM190" s="148" t="s">
        <v>358</v>
      </c>
    </row>
    <row r="191" spans="1:65" s="2" customFormat="1" ht="21.75" customHeight="1">
      <c r="A191" s="26"/>
      <c r="B191" s="137"/>
      <c r="C191" s="138" t="s">
        <v>359</v>
      </c>
      <c r="D191" s="138" t="s">
        <v>128</v>
      </c>
      <c r="E191" s="139" t="s">
        <v>360</v>
      </c>
      <c r="F191" s="140" t="s">
        <v>361</v>
      </c>
      <c r="G191" s="141" t="s">
        <v>362</v>
      </c>
      <c r="H191" s="142">
        <v>36</v>
      </c>
      <c r="I191" s="143">
        <v>1365</v>
      </c>
      <c r="J191" s="143">
        <f t="shared" si="20"/>
        <v>49140</v>
      </c>
      <c r="K191" s="140" t="s">
        <v>132</v>
      </c>
      <c r="L191" s="27"/>
      <c r="M191" s="144" t="s">
        <v>1</v>
      </c>
      <c r="N191" s="145" t="s">
        <v>41</v>
      </c>
      <c r="O191" s="146">
        <v>4.1980000000000004</v>
      </c>
      <c r="P191" s="146">
        <f t="shared" si="21"/>
        <v>151.12800000000001</v>
      </c>
      <c r="Q191" s="146">
        <v>0.34089999999999998</v>
      </c>
      <c r="R191" s="146">
        <f t="shared" si="22"/>
        <v>12.272399999999999</v>
      </c>
      <c r="S191" s="146">
        <v>0</v>
      </c>
      <c r="T191" s="147">
        <f t="shared" si="2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48" t="s">
        <v>133</v>
      </c>
      <c r="AT191" s="148" t="s">
        <v>128</v>
      </c>
      <c r="AU191" s="148" t="s">
        <v>85</v>
      </c>
      <c r="AY191" s="14" t="s">
        <v>126</v>
      </c>
      <c r="BE191" s="149">
        <f t="shared" si="24"/>
        <v>49140</v>
      </c>
      <c r="BF191" s="149">
        <f t="shared" si="25"/>
        <v>0</v>
      </c>
      <c r="BG191" s="149">
        <f t="shared" si="26"/>
        <v>0</v>
      </c>
      <c r="BH191" s="149">
        <f t="shared" si="27"/>
        <v>0</v>
      </c>
      <c r="BI191" s="149">
        <f t="shared" si="28"/>
        <v>0</v>
      </c>
      <c r="BJ191" s="14" t="s">
        <v>83</v>
      </c>
      <c r="BK191" s="149">
        <f t="shared" si="29"/>
        <v>49140</v>
      </c>
      <c r="BL191" s="14" t="s">
        <v>133</v>
      </c>
      <c r="BM191" s="148" t="s">
        <v>363</v>
      </c>
    </row>
    <row r="192" spans="1:65" s="2" customFormat="1" ht="21.75" customHeight="1">
      <c r="A192" s="26"/>
      <c r="B192" s="137"/>
      <c r="C192" s="150" t="s">
        <v>364</v>
      </c>
      <c r="D192" s="150" t="s">
        <v>196</v>
      </c>
      <c r="E192" s="151" t="s">
        <v>365</v>
      </c>
      <c r="F192" s="152" t="s">
        <v>366</v>
      </c>
      <c r="G192" s="153" t="s">
        <v>362</v>
      </c>
      <c r="H192" s="154">
        <v>36.36</v>
      </c>
      <c r="I192" s="155">
        <v>233</v>
      </c>
      <c r="J192" s="155">
        <f t="shared" si="20"/>
        <v>8471.8799999999992</v>
      </c>
      <c r="K192" s="152" t="s">
        <v>1</v>
      </c>
      <c r="L192" s="156"/>
      <c r="M192" s="157" t="s">
        <v>1</v>
      </c>
      <c r="N192" s="158" t="s">
        <v>41</v>
      </c>
      <c r="O192" s="146">
        <v>0</v>
      </c>
      <c r="P192" s="146">
        <f t="shared" si="21"/>
        <v>0</v>
      </c>
      <c r="Q192" s="146">
        <v>2.9000000000000001E-2</v>
      </c>
      <c r="R192" s="146">
        <f t="shared" si="22"/>
        <v>1.05444</v>
      </c>
      <c r="S192" s="146">
        <v>0</v>
      </c>
      <c r="T192" s="147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48" t="s">
        <v>157</v>
      </c>
      <c r="AT192" s="148" t="s">
        <v>196</v>
      </c>
      <c r="AU192" s="148" t="s">
        <v>85</v>
      </c>
      <c r="AY192" s="14" t="s">
        <v>126</v>
      </c>
      <c r="BE192" s="149">
        <f t="shared" si="24"/>
        <v>8471.8799999999992</v>
      </c>
      <c r="BF192" s="149">
        <f t="shared" si="25"/>
        <v>0</v>
      </c>
      <c r="BG192" s="149">
        <f t="shared" si="26"/>
        <v>0</v>
      </c>
      <c r="BH192" s="149">
        <f t="shared" si="27"/>
        <v>0</v>
      </c>
      <c r="BI192" s="149">
        <f t="shared" si="28"/>
        <v>0</v>
      </c>
      <c r="BJ192" s="14" t="s">
        <v>83</v>
      </c>
      <c r="BK192" s="149">
        <f t="shared" si="29"/>
        <v>8471.8799999999992</v>
      </c>
      <c r="BL192" s="14" t="s">
        <v>133</v>
      </c>
      <c r="BM192" s="148" t="s">
        <v>367</v>
      </c>
    </row>
    <row r="193" spans="1:65" s="2" customFormat="1" ht="16.5" customHeight="1">
      <c r="A193" s="26"/>
      <c r="B193" s="137"/>
      <c r="C193" s="150" t="s">
        <v>368</v>
      </c>
      <c r="D193" s="150" t="s">
        <v>196</v>
      </c>
      <c r="E193" s="151" t="s">
        <v>369</v>
      </c>
      <c r="F193" s="152" t="s">
        <v>370</v>
      </c>
      <c r="G193" s="153" t="s">
        <v>362</v>
      </c>
      <c r="H193" s="154">
        <v>36.36</v>
      </c>
      <c r="I193" s="155">
        <v>447</v>
      </c>
      <c r="J193" s="155">
        <f t="shared" si="20"/>
        <v>16252.92</v>
      </c>
      <c r="K193" s="152" t="s">
        <v>132</v>
      </c>
      <c r="L193" s="156"/>
      <c r="M193" s="157" t="s">
        <v>1</v>
      </c>
      <c r="N193" s="158" t="s">
        <v>41</v>
      </c>
      <c r="O193" s="146">
        <v>0</v>
      </c>
      <c r="P193" s="146">
        <f t="shared" si="21"/>
        <v>0</v>
      </c>
      <c r="Q193" s="146">
        <v>5.8000000000000003E-2</v>
      </c>
      <c r="R193" s="146">
        <f t="shared" si="22"/>
        <v>2.1088800000000001</v>
      </c>
      <c r="S193" s="146">
        <v>0</v>
      </c>
      <c r="T193" s="147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48" t="s">
        <v>157</v>
      </c>
      <c r="AT193" s="148" t="s">
        <v>196</v>
      </c>
      <c r="AU193" s="148" t="s">
        <v>85</v>
      </c>
      <c r="AY193" s="14" t="s">
        <v>126</v>
      </c>
      <c r="BE193" s="149">
        <f t="shared" si="24"/>
        <v>16252.92</v>
      </c>
      <c r="BF193" s="149">
        <f t="shared" si="25"/>
        <v>0</v>
      </c>
      <c r="BG193" s="149">
        <f t="shared" si="26"/>
        <v>0</v>
      </c>
      <c r="BH193" s="149">
        <f t="shared" si="27"/>
        <v>0</v>
      </c>
      <c r="BI193" s="149">
        <f t="shared" si="28"/>
        <v>0</v>
      </c>
      <c r="BJ193" s="14" t="s">
        <v>83</v>
      </c>
      <c r="BK193" s="149">
        <f t="shared" si="29"/>
        <v>16252.92</v>
      </c>
      <c r="BL193" s="14" t="s">
        <v>133</v>
      </c>
      <c r="BM193" s="148" t="s">
        <v>371</v>
      </c>
    </row>
    <row r="194" spans="1:65" s="2" customFormat="1" ht="21.75" customHeight="1">
      <c r="A194" s="26"/>
      <c r="B194" s="137"/>
      <c r="C194" s="150" t="s">
        <v>372</v>
      </c>
      <c r="D194" s="150" t="s">
        <v>196</v>
      </c>
      <c r="E194" s="151" t="s">
        <v>373</v>
      </c>
      <c r="F194" s="152" t="s">
        <v>374</v>
      </c>
      <c r="G194" s="153" t="s">
        <v>362</v>
      </c>
      <c r="H194" s="154">
        <v>36.36</v>
      </c>
      <c r="I194" s="155">
        <v>763</v>
      </c>
      <c r="J194" s="155">
        <f t="shared" si="20"/>
        <v>27742.68</v>
      </c>
      <c r="K194" s="152" t="s">
        <v>132</v>
      </c>
      <c r="L194" s="156"/>
      <c r="M194" s="157" t="s">
        <v>1</v>
      </c>
      <c r="N194" s="158" t="s">
        <v>41</v>
      </c>
      <c r="O194" s="146">
        <v>0</v>
      </c>
      <c r="P194" s="146">
        <f t="shared" si="21"/>
        <v>0</v>
      </c>
      <c r="Q194" s="146">
        <v>0.08</v>
      </c>
      <c r="R194" s="146">
        <f t="shared" si="22"/>
        <v>2.9087999999999998</v>
      </c>
      <c r="S194" s="146">
        <v>0</v>
      </c>
      <c r="T194" s="147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48" t="s">
        <v>157</v>
      </c>
      <c r="AT194" s="148" t="s">
        <v>196</v>
      </c>
      <c r="AU194" s="148" t="s">
        <v>85</v>
      </c>
      <c r="AY194" s="14" t="s">
        <v>126</v>
      </c>
      <c r="BE194" s="149">
        <f t="shared" si="24"/>
        <v>27742.68</v>
      </c>
      <c r="BF194" s="149">
        <f t="shared" si="25"/>
        <v>0</v>
      </c>
      <c r="BG194" s="149">
        <f t="shared" si="26"/>
        <v>0</v>
      </c>
      <c r="BH194" s="149">
        <f t="shared" si="27"/>
        <v>0</v>
      </c>
      <c r="BI194" s="149">
        <f t="shared" si="28"/>
        <v>0</v>
      </c>
      <c r="BJ194" s="14" t="s">
        <v>83</v>
      </c>
      <c r="BK194" s="149">
        <f t="shared" si="29"/>
        <v>27742.68</v>
      </c>
      <c r="BL194" s="14" t="s">
        <v>133</v>
      </c>
      <c r="BM194" s="148" t="s">
        <v>375</v>
      </c>
    </row>
    <row r="195" spans="1:65" s="2" customFormat="1" ht="21.75" customHeight="1">
      <c r="A195" s="26"/>
      <c r="B195" s="137"/>
      <c r="C195" s="150" t="s">
        <v>376</v>
      </c>
      <c r="D195" s="150" t="s">
        <v>196</v>
      </c>
      <c r="E195" s="151" t="s">
        <v>377</v>
      </c>
      <c r="F195" s="152" t="s">
        <v>378</v>
      </c>
      <c r="G195" s="153" t="s">
        <v>362</v>
      </c>
      <c r="H195" s="154">
        <v>36.36</v>
      </c>
      <c r="I195" s="155">
        <v>513</v>
      </c>
      <c r="J195" s="155">
        <f t="shared" si="20"/>
        <v>18652.68</v>
      </c>
      <c r="K195" s="152" t="s">
        <v>132</v>
      </c>
      <c r="L195" s="156"/>
      <c r="M195" s="157" t="s">
        <v>1</v>
      </c>
      <c r="N195" s="158" t="s">
        <v>41</v>
      </c>
      <c r="O195" s="146">
        <v>0</v>
      </c>
      <c r="P195" s="146">
        <f t="shared" si="21"/>
        <v>0</v>
      </c>
      <c r="Q195" s="146">
        <v>7.1999999999999995E-2</v>
      </c>
      <c r="R195" s="146">
        <f t="shared" si="22"/>
        <v>2.6179199999999998</v>
      </c>
      <c r="S195" s="146">
        <v>0</v>
      </c>
      <c r="T195" s="147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48" t="s">
        <v>157</v>
      </c>
      <c r="AT195" s="148" t="s">
        <v>196</v>
      </c>
      <c r="AU195" s="148" t="s">
        <v>85</v>
      </c>
      <c r="AY195" s="14" t="s">
        <v>126</v>
      </c>
      <c r="BE195" s="149">
        <f t="shared" si="24"/>
        <v>18652.68</v>
      </c>
      <c r="BF195" s="149">
        <f t="shared" si="25"/>
        <v>0</v>
      </c>
      <c r="BG195" s="149">
        <f t="shared" si="26"/>
        <v>0</v>
      </c>
      <c r="BH195" s="149">
        <f t="shared" si="27"/>
        <v>0</v>
      </c>
      <c r="BI195" s="149">
        <f t="shared" si="28"/>
        <v>0</v>
      </c>
      <c r="BJ195" s="14" t="s">
        <v>83</v>
      </c>
      <c r="BK195" s="149">
        <f t="shared" si="29"/>
        <v>18652.68</v>
      </c>
      <c r="BL195" s="14" t="s">
        <v>133</v>
      </c>
      <c r="BM195" s="148" t="s">
        <v>379</v>
      </c>
    </row>
    <row r="196" spans="1:65" s="2" customFormat="1" ht="21.75" customHeight="1">
      <c r="A196" s="26"/>
      <c r="B196" s="137"/>
      <c r="C196" s="138" t="s">
        <v>380</v>
      </c>
      <c r="D196" s="138" t="s">
        <v>128</v>
      </c>
      <c r="E196" s="139" t="s">
        <v>381</v>
      </c>
      <c r="F196" s="140" t="s">
        <v>382</v>
      </c>
      <c r="G196" s="141" t="s">
        <v>362</v>
      </c>
      <c r="H196" s="142">
        <v>36</v>
      </c>
      <c r="I196" s="143">
        <v>1052.5</v>
      </c>
      <c r="J196" s="143">
        <f t="shared" si="20"/>
        <v>37890</v>
      </c>
      <c r="K196" s="140" t="s">
        <v>132</v>
      </c>
      <c r="L196" s="27"/>
      <c r="M196" s="144" t="s">
        <v>1</v>
      </c>
      <c r="N196" s="145" t="s">
        <v>41</v>
      </c>
      <c r="O196" s="146">
        <v>1.6890000000000001</v>
      </c>
      <c r="P196" s="146">
        <f t="shared" si="21"/>
        <v>60.804000000000002</v>
      </c>
      <c r="Q196" s="146">
        <v>0.217338</v>
      </c>
      <c r="R196" s="146">
        <f t="shared" si="22"/>
        <v>7.8241680000000002</v>
      </c>
      <c r="S196" s="146">
        <v>0</v>
      </c>
      <c r="T196" s="147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48" t="s">
        <v>133</v>
      </c>
      <c r="AT196" s="148" t="s">
        <v>128</v>
      </c>
      <c r="AU196" s="148" t="s">
        <v>85</v>
      </c>
      <c r="AY196" s="14" t="s">
        <v>126</v>
      </c>
      <c r="BE196" s="149">
        <f t="shared" si="24"/>
        <v>37890</v>
      </c>
      <c r="BF196" s="149">
        <f t="shared" si="25"/>
        <v>0</v>
      </c>
      <c r="BG196" s="149">
        <f t="shared" si="26"/>
        <v>0</v>
      </c>
      <c r="BH196" s="149">
        <f t="shared" si="27"/>
        <v>0</v>
      </c>
      <c r="BI196" s="149">
        <f t="shared" si="28"/>
        <v>0</v>
      </c>
      <c r="BJ196" s="14" t="s">
        <v>83</v>
      </c>
      <c r="BK196" s="149">
        <f t="shared" si="29"/>
        <v>37890</v>
      </c>
      <c r="BL196" s="14" t="s">
        <v>133</v>
      </c>
      <c r="BM196" s="148" t="s">
        <v>383</v>
      </c>
    </row>
    <row r="197" spans="1:65" s="2" customFormat="1" ht="33" customHeight="1">
      <c r="A197" s="26"/>
      <c r="B197" s="137"/>
      <c r="C197" s="150" t="s">
        <v>384</v>
      </c>
      <c r="D197" s="150" t="s">
        <v>196</v>
      </c>
      <c r="E197" s="151" t="s">
        <v>385</v>
      </c>
      <c r="F197" s="152" t="s">
        <v>386</v>
      </c>
      <c r="G197" s="153" t="s">
        <v>362</v>
      </c>
      <c r="H197" s="154">
        <v>36</v>
      </c>
      <c r="I197" s="155">
        <v>1560</v>
      </c>
      <c r="J197" s="155">
        <f t="shared" si="20"/>
        <v>56160</v>
      </c>
      <c r="K197" s="152" t="s">
        <v>1</v>
      </c>
      <c r="L197" s="156"/>
      <c r="M197" s="157" t="s">
        <v>1</v>
      </c>
      <c r="N197" s="158" t="s">
        <v>41</v>
      </c>
      <c r="O197" s="146">
        <v>0</v>
      </c>
      <c r="P197" s="146">
        <f t="shared" si="21"/>
        <v>0</v>
      </c>
      <c r="Q197" s="146">
        <v>6.8000000000000005E-2</v>
      </c>
      <c r="R197" s="146">
        <f t="shared" si="22"/>
        <v>2.4480000000000004</v>
      </c>
      <c r="S197" s="146">
        <v>0</v>
      </c>
      <c r="T197" s="147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48" t="s">
        <v>157</v>
      </c>
      <c r="AT197" s="148" t="s">
        <v>196</v>
      </c>
      <c r="AU197" s="148" t="s">
        <v>85</v>
      </c>
      <c r="AY197" s="14" t="s">
        <v>126</v>
      </c>
      <c r="BE197" s="149">
        <f t="shared" si="24"/>
        <v>56160</v>
      </c>
      <c r="BF197" s="149">
        <f t="shared" si="25"/>
        <v>0</v>
      </c>
      <c r="BG197" s="149">
        <f t="shared" si="26"/>
        <v>0</v>
      </c>
      <c r="BH197" s="149">
        <f t="shared" si="27"/>
        <v>0</v>
      </c>
      <c r="BI197" s="149">
        <f t="shared" si="28"/>
        <v>0</v>
      </c>
      <c r="BJ197" s="14" t="s">
        <v>83</v>
      </c>
      <c r="BK197" s="149">
        <f t="shared" si="29"/>
        <v>56160</v>
      </c>
      <c r="BL197" s="14" t="s">
        <v>133</v>
      </c>
      <c r="BM197" s="148" t="s">
        <v>387</v>
      </c>
    </row>
    <row r="198" spans="1:65" s="2" customFormat="1" ht="21.75" customHeight="1">
      <c r="A198" s="26"/>
      <c r="B198" s="137"/>
      <c r="C198" s="150" t="s">
        <v>388</v>
      </c>
      <c r="D198" s="150" t="s">
        <v>196</v>
      </c>
      <c r="E198" s="151" t="s">
        <v>389</v>
      </c>
      <c r="F198" s="152" t="s">
        <v>390</v>
      </c>
      <c r="G198" s="153" t="s">
        <v>362</v>
      </c>
      <c r="H198" s="154">
        <v>36</v>
      </c>
      <c r="I198" s="155">
        <v>563</v>
      </c>
      <c r="J198" s="155">
        <f t="shared" si="20"/>
        <v>20268</v>
      </c>
      <c r="K198" s="152" t="s">
        <v>1</v>
      </c>
      <c r="L198" s="156"/>
      <c r="M198" s="157" t="s">
        <v>1</v>
      </c>
      <c r="N198" s="158" t="s">
        <v>41</v>
      </c>
      <c r="O198" s="146">
        <v>0</v>
      </c>
      <c r="P198" s="146">
        <f t="shared" si="21"/>
        <v>0</v>
      </c>
      <c r="Q198" s="146">
        <v>4.4999999999999997E-3</v>
      </c>
      <c r="R198" s="146">
        <f t="shared" si="22"/>
        <v>0.16199999999999998</v>
      </c>
      <c r="S198" s="146">
        <v>0</v>
      </c>
      <c r="T198" s="147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48" t="s">
        <v>157</v>
      </c>
      <c r="AT198" s="148" t="s">
        <v>196</v>
      </c>
      <c r="AU198" s="148" t="s">
        <v>85</v>
      </c>
      <c r="AY198" s="14" t="s">
        <v>126</v>
      </c>
      <c r="BE198" s="149">
        <f t="shared" si="24"/>
        <v>20268</v>
      </c>
      <c r="BF198" s="149">
        <f t="shared" si="25"/>
        <v>0</v>
      </c>
      <c r="BG198" s="149">
        <f t="shared" si="26"/>
        <v>0</v>
      </c>
      <c r="BH198" s="149">
        <f t="shared" si="27"/>
        <v>0</v>
      </c>
      <c r="BI198" s="149">
        <f t="shared" si="28"/>
        <v>0</v>
      </c>
      <c r="BJ198" s="14" t="s">
        <v>83</v>
      </c>
      <c r="BK198" s="149">
        <f t="shared" si="29"/>
        <v>20268</v>
      </c>
      <c r="BL198" s="14" t="s">
        <v>133</v>
      </c>
      <c r="BM198" s="148" t="s">
        <v>391</v>
      </c>
    </row>
    <row r="199" spans="1:65" s="12" customFormat="1" ht="22.9" customHeight="1">
      <c r="B199" s="125"/>
      <c r="D199" s="126" t="s">
        <v>75</v>
      </c>
      <c r="E199" s="135" t="s">
        <v>161</v>
      </c>
      <c r="F199" s="135" t="s">
        <v>392</v>
      </c>
      <c r="J199" s="136">
        <f>BK199</f>
        <v>2052059.3599999996</v>
      </c>
      <c r="L199" s="125"/>
      <c r="M199" s="129"/>
      <c r="N199" s="130"/>
      <c r="O199" s="130"/>
      <c r="P199" s="131">
        <f>SUM(P200:P226)</f>
        <v>1128.2771439999999</v>
      </c>
      <c r="Q199" s="130"/>
      <c r="R199" s="131">
        <f>SUM(R200:R226)</f>
        <v>569.36605349048011</v>
      </c>
      <c r="S199" s="130"/>
      <c r="T199" s="132">
        <f>SUM(T200:T226)</f>
        <v>14.513500000000001</v>
      </c>
      <c r="AR199" s="126" t="s">
        <v>83</v>
      </c>
      <c r="AT199" s="133" t="s">
        <v>75</v>
      </c>
      <c r="AU199" s="133" t="s">
        <v>83</v>
      </c>
      <c r="AY199" s="126" t="s">
        <v>126</v>
      </c>
      <c r="BK199" s="134">
        <f>SUM(BK200:BK226)</f>
        <v>2052059.3599999996</v>
      </c>
    </row>
    <row r="200" spans="1:65" s="2" customFormat="1" ht="21.75" customHeight="1">
      <c r="A200" s="26"/>
      <c r="B200" s="137"/>
      <c r="C200" s="138" t="s">
        <v>393</v>
      </c>
      <c r="D200" s="138" t="s">
        <v>128</v>
      </c>
      <c r="E200" s="139" t="s">
        <v>394</v>
      </c>
      <c r="F200" s="140" t="s">
        <v>395</v>
      </c>
      <c r="G200" s="141" t="s">
        <v>362</v>
      </c>
      <c r="H200" s="142">
        <v>15</v>
      </c>
      <c r="I200" s="143">
        <v>207.34</v>
      </c>
      <c r="J200" s="143">
        <f t="shared" ref="J200:J226" si="30">ROUND(I200*H200,2)</f>
        <v>3110.1</v>
      </c>
      <c r="K200" s="140" t="s">
        <v>132</v>
      </c>
      <c r="L200" s="27"/>
      <c r="M200" s="144" t="s">
        <v>1</v>
      </c>
      <c r="N200" s="145" t="s">
        <v>41</v>
      </c>
      <c r="O200" s="146">
        <v>0.2</v>
      </c>
      <c r="P200" s="146">
        <f t="shared" ref="P200:P226" si="31">O200*H200</f>
        <v>3</v>
      </c>
      <c r="Q200" s="146">
        <v>6.9999999999999999E-4</v>
      </c>
      <c r="R200" s="146">
        <f t="shared" ref="R200:R226" si="32">Q200*H200</f>
        <v>1.0500000000000001E-2</v>
      </c>
      <c r="S200" s="146">
        <v>0</v>
      </c>
      <c r="T200" s="147">
        <f t="shared" ref="T200:T226" si="33">S200*H200</f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48" t="s">
        <v>133</v>
      </c>
      <c r="AT200" s="148" t="s">
        <v>128</v>
      </c>
      <c r="AU200" s="148" t="s">
        <v>85</v>
      </c>
      <c r="AY200" s="14" t="s">
        <v>126</v>
      </c>
      <c r="BE200" s="149">
        <f t="shared" ref="BE200:BE226" si="34">IF(N200="základní",J200,0)</f>
        <v>3110.1</v>
      </c>
      <c r="BF200" s="149">
        <f t="shared" ref="BF200:BF226" si="35">IF(N200="snížená",J200,0)</f>
        <v>0</v>
      </c>
      <c r="BG200" s="149">
        <f t="shared" ref="BG200:BG226" si="36">IF(N200="zákl. přenesená",J200,0)</f>
        <v>0</v>
      </c>
      <c r="BH200" s="149">
        <f t="shared" ref="BH200:BH226" si="37">IF(N200="sníž. přenesená",J200,0)</f>
        <v>0</v>
      </c>
      <c r="BI200" s="149">
        <f t="shared" ref="BI200:BI226" si="38">IF(N200="nulová",J200,0)</f>
        <v>0</v>
      </c>
      <c r="BJ200" s="14" t="s">
        <v>83</v>
      </c>
      <c r="BK200" s="149">
        <f t="shared" ref="BK200:BK226" si="39">ROUND(I200*H200,2)</f>
        <v>3110.1</v>
      </c>
      <c r="BL200" s="14" t="s">
        <v>133</v>
      </c>
      <c r="BM200" s="148" t="s">
        <v>396</v>
      </c>
    </row>
    <row r="201" spans="1:65" s="2" customFormat="1" ht="16.5" customHeight="1">
      <c r="A201" s="26"/>
      <c r="B201" s="137"/>
      <c r="C201" s="150" t="s">
        <v>397</v>
      </c>
      <c r="D201" s="150" t="s">
        <v>196</v>
      </c>
      <c r="E201" s="151" t="s">
        <v>398</v>
      </c>
      <c r="F201" s="152" t="s">
        <v>399</v>
      </c>
      <c r="G201" s="153" t="s">
        <v>362</v>
      </c>
      <c r="H201" s="154">
        <v>4</v>
      </c>
      <c r="I201" s="155">
        <v>786</v>
      </c>
      <c r="J201" s="155">
        <f t="shared" si="30"/>
        <v>3144</v>
      </c>
      <c r="K201" s="152" t="s">
        <v>132</v>
      </c>
      <c r="L201" s="156"/>
      <c r="M201" s="157" t="s">
        <v>1</v>
      </c>
      <c r="N201" s="158" t="s">
        <v>41</v>
      </c>
      <c r="O201" s="146">
        <v>0</v>
      </c>
      <c r="P201" s="146">
        <f t="shared" si="31"/>
        <v>0</v>
      </c>
      <c r="Q201" s="146">
        <v>4.0000000000000001E-3</v>
      </c>
      <c r="R201" s="146">
        <f t="shared" si="32"/>
        <v>1.6E-2</v>
      </c>
      <c r="S201" s="146">
        <v>0</v>
      </c>
      <c r="T201" s="147">
        <f t="shared" si="3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48" t="s">
        <v>157</v>
      </c>
      <c r="AT201" s="148" t="s">
        <v>196</v>
      </c>
      <c r="AU201" s="148" t="s">
        <v>85</v>
      </c>
      <c r="AY201" s="14" t="s">
        <v>126</v>
      </c>
      <c r="BE201" s="149">
        <f t="shared" si="34"/>
        <v>3144</v>
      </c>
      <c r="BF201" s="149">
        <f t="shared" si="35"/>
        <v>0</v>
      </c>
      <c r="BG201" s="149">
        <f t="shared" si="36"/>
        <v>0</v>
      </c>
      <c r="BH201" s="149">
        <f t="shared" si="37"/>
        <v>0</v>
      </c>
      <c r="BI201" s="149">
        <f t="shared" si="38"/>
        <v>0</v>
      </c>
      <c r="BJ201" s="14" t="s">
        <v>83</v>
      </c>
      <c r="BK201" s="149">
        <f t="shared" si="39"/>
        <v>3144</v>
      </c>
      <c r="BL201" s="14" t="s">
        <v>133</v>
      </c>
      <c r="BM201" s="148" t="s">
        <v>400</v>
      </c>
    </row>
    <row r="202" spans="1:65" s="2" customFormat="1" ht="16.5" customHeight="1">
      <c r="A202" s="26"/>
      <c r="B202" s="137"/>
      <c r="C202" s="150" t="s">
        <v>401</v>
      </c>
      <c r="D202" s="150" t="s">
        <v>196</v>
      </c>
      <c r="E202" s="151" t="s">
        <v>402</v>
      </c>
      <c r="F202" s="152" t="s">
        <v>403</v>
      </c>
      <c r="G202" s="153" t="s">
        <v>362</v>
      </c>
      <c r="H202" s="154">
        <v>7</v>
      </c>
      <c r="I202" s="155">
        <v>852</v>
      </c>
      <c r="J202" s="155">
        <f t="shared" si="30"/>
        <v>5964</v>
      </c>
      <c r="K202" s="152" t="s">
        <v>132</v>
      </c>
      <c r="L202" s="156"/>
      <c r="M202" s="157" t="s">
        <v>1</v>
      </c>
      <c r="N202" s="158" t="s">
        <v>41</v>
      </c>
      <c r="O202" s="146">
        <v>0</v>
      </c>
      <c r="P202" s="146">
        <f t="shared" si="31"/>
        <v>0</v>
      </c>
      <c r="Q202" s="146">
        <v>5.0000000000000001E-3</v>
      </c>
      <c r="R202" s="146">
        <f t="shared" si="32"/>
        <v>3.5000000000000003E-2</v>
      </c>
      <c r="S202" s="146">
        <v>0</v>
      </c>
      <c r="T202" s="147">
        <f t="shared" si="3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48" t="s">
        <v>157</v>
      </c>
      <c r="AT202" s="148" t="s">
        <v>196</v>
      </c>
      <c r="AU202" s="148" t="s">
        <v>85</v>
      </c>
      <c r="AY202" s="14" t="s">
        <v>126</v>
      </c>
      <c r="BE202" s="149">
        <f t="shared" si="34"/>
        <v>5964</v>
      </c>
      <c r="BF202" s="149">
        <f t="shared" si="35"/>
        <v>0</v>
      </c>
      <c r="BG202" s="149">
        <f t="shared" si="36"/>
        <v>0</v>
      </c>
      <c r="BH202" s="149">
        <f t="shared" si="37"/>
        <v>0</v>
      </c>
      <c r="BI202" s="149">
        <f t="shared" si="38"/>
        <v>0</v>
      </c>
      <c r="BJ202" s="14" t="s">
        <v>83</v>
      </c>
      <c r="BK202" s="149">
        <f t="shared" si="39"/>
        <v>5964</v>
      </c>
      <c r="BL202" s="14" t="s">
        <v>133</v>
      </c>
      <c r="BM202" s="148" t="s">
        <v>404</v>
      </c>
    </row>
    <row r="203" spans="1:65" s="2" customFormat="1" ht="16.5" customHeight="1">
      <c r="A203" s="26"/>
      <c r="B203" s="137"/>
      <c r="C203" s="150" t="s">
        <v>405</v>
      </c>
      <c r="D203" s="150" t="s">
        <v>196</v>
      </c>
      <c r="E203" s="151" t="s">
        <v>406</v>
      </c>
      <c r="F203" s="152" t="s">
        <v>407</v>
      </c>
      <c r="G203" s="153" t="s">
        <v>362</v>
      </c>
      <c r="H203" s="154">
        <v>2</v>
      </c>
      <c r="I203" s="155">
        <v>884</v>
      </c>
      <c r="J203" s="155">
        <f t="shared" si="30"/>
        <v>1768</v>
      </c>
      <c r="K203" s="152" t="s">
        <v>132</v>
      </c>
      <c r="L203" s="156"/>
      <c r="M203" s="157" t="s">
        <v>1</v>
      </c>
      <c r="N203" s="158" t="s">
        <v>41</v>
      </c>
      <c r="O203" s="146">
        <v>0</v>
      </c>
      <c r="P203" s="146">
        <f t="shared" si="31"/>
        <v>0</v>
      </c>
      <c r="Q203" s="146">
        <v>1.2999999999999999E-3</v>
      </c>
      <c r="R203" s="146">
        <f t="shared" si="32"/>
        <v>2.5999999999999999E-3</v>
      </c>
      <c r="S203" s="146">
        <v>0</v>
      </c>
      <c r="T203" s="147">
        <f t="shared" si="3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48" t="s">
        <v>157</v>
      </c>
      <c r="AT203" s="148" t="s">
        <v>196</v>
      </c>
      <c r="AU203" s="148" t="s">
        <v>85</v>
      </c>
      <c r="AY203" s="14" t="s">
        <v>126</v>
      </c>
      <c r="BE203" s="149">
        <f t="shared" si="34"/>
        <v>1768</v>
      </c>
      <c r="BF203" s="149">
        <f t="shared" si="35"/>
        <v>0</v>
      </c>
      <c r="BG203" s="149">
        <f t="shared" si="36"/>
        <v>0</v>
      </c>
      <c r="BH203" s="149">
        <f t="shared" si="37"/>
        <v>0</v>
      </c>
      <c r="BI203" s="149">
        <f t="shared" si="38"/>
        <v>0</v>
      </c>
      <c r="BJ203" s="14" t="s">
        <v>83</v>
      </c>
      <c r="BK203" s="149">
        <f t="shared" si="39"/>
        <v>1768</v>
      </c>
      <c r="BL203" s="14" t="s">
        <v>133</v>
      </c>
      <c r="BM203" s="148" t="s">
        <v>408</v>
      </c>
    </row>
    <row r="204" spans="1:65" s="2" customFormat="1" ht="21.75" customHeight="1">
      <c r="A204" s="26"/>
      <c r="B204" s="137"/>
      <c r="C204" s="150" t="s">
        <v>409</v>
      </c>
      <c r="D204" s="150" t="s">
        <v>196</v>
      </c>
      <c r="E204" s="151" t="s">
        <v>410</v>
      </c>
      <c r="F204" s="152" t="s">
        <v>411</v>
      </c>
      <c r="G204" s="153" t="s">
        <v>362</v>
      </c>
      <c r="H204" s="154">
        <v>2</v>
      </c>
      <c r="I204" s="155">
        <v>623</v>
      </c>
      <c r="J204" s="155">
        <f t="shared" si="30"/>
        <v>1246</v>
      </c>
      <c r="K204" s="152" t="s">
        <v>132</v>
      </c>
      <c r="L204" s="156"/>
      <c r="M204" s="157" t="s">
        <v>1</v>
      </c>
      <c r="N204" s="158" t="s">
        <v>41</v>
      </c>
      <c r="O204" s="146">
        <v>0</v>
      </c>
      <c r="P204" s="146">
        <f t="shared" si="31"/>
        <v>0</v>
      </c>
      <c r="Q204" s="146">
        <v>2.5000000000000001E-3</v>
      </c>
      <c r="R204" s="146">
        <f t="shared" si="32"/>
        <v>5.0000000000000001E-3</v>
      </c>
      <c r="S204" s="146">
        <v>0</v>
      </c>
      <c r="T204" s="147">
        <f t="shared" si="3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48" t="s">
        <v>157</v>
      </c>
      <c r="AT204" s="148" t="s">
        <v>196</v>
      </c>
      <c r="AU204" s="148" t="s">
        <v>85</v>
      </c>
      <c r="AY204" s="14" t="s">
        <v>126</v>
      </c>
      <c r="BE204" s="149">
        <f t="shared" si="34"/>
        <v>1246</v>
      </c>
      <c r="BF204" s="149">
        <f t="shared" si="35"/>
        <v>0</v>
      </c>
      <c r="BG204" s="149">
        <f t="shared" si="36"/>
        <v>0</v>
      </c>
      <c r="BH204" s="149">
        <f t="shared" si="37"/>
        <v>0</v>
      </c>
      <c r="BI204" s="149">
        <f t="shared" si="38"/>
        <v>0</v>
      </c>
      <c r="BJ204" s="14" t="s">
        <v>83</v>
      </c>
      <c r="BK204" s="149">
        <f t="shared" si="39"/>
        <v>1246</v>
      </c>
      <c r="BL204" s="14" t="s">
        <v>133</v>
      </c>
      <c r="BM204" s="148" t="s">
        <v>412</v>
      </c>
    </row>
    <row r="205" spans="1:65" s="2" customFormat="1" ht="21.75" customHeight="1">
      <c r="A205" s="26"/>
      <c r="B205" s="137"/>
      <c r="C205" s="138" t="s">
        <v>413</v>
      </c>
      <c r="D205" s="138" t="s">
        <v>128</v>
      </c>
      <c r="E205" s="139" t="s">
        <v>414</v>
      </c>
      <c r="F205" s="140" t="s">
        <v>415</v>
      </c>
      <c r="G205" s="141" t="s">
        <v>362</v>
      </c>
      <c r="H205" s="142">
        <v>13</v>
      </c>
      <c r="I205" s="143">
        <v>777.64</v>
      </c>
      <c r="J205" s="143">
        <f t="shared" si="30"/>
        <v>10109.32</v>
      </c>
      <c r="K205" s="140" t="s">
        <v>132</v>
      </c>
      <c r="L205" s="27"/>
      <c r="M205" s="144" t="s">
        <v>1</v>
      </c>
      <c r="N205" s="145" t="s">
        <v>41</v>
      </c>
      <c r="O205" s="146">
        <v>0.54900000000000004</v>
      </c>
      <c r="P205" s="146">
        <f t="shared" si="31"/>
        <v>7.1370000000000005</v>
      </c>
      <c r="Q205" s="146">
        <v>0.112405</v>
      </c>
      <c r="R205" s="146">
        <f t="shared" si="32"/>
        <v>1.461265</v>
      </c>
      <c r="S205" s="146">
        <v>0</v>
      </c>
      <c r="T205" s="147">
        <f t="shared" si="3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48" t="s">
        <v>133</v>
      </c>
      <c r="AT205" s="148" t="s">
        <v>128</v>
      </c>
      <c r="AU205" s="148" t="s">
        <v>85</v>
      </c>
      <c r="AY205" s="14" t="s">
        <v>126</v>
      </c>
      <c r="BE205" s="149">
        <f t="shared" si="34"/>
        <v>10109.32</v>
      </c>
      <c r="BF205" s="149">
        <f t="shared" si="35"/>
        <v>0</v>
      </c>
      <c r="BG205" s="149">
        <f t="shared" si="36"/>
        <v>0</v>
      </c>
      <c r="BH205" s="149">
        <f t="shared" si="37"/>
        <v>0</v>
      </c>
      <c r="BI205" s="149">
        <f t="shared" si="38"/>
        <v>0</v>
      </c>
      <c r="BJ205" s="14" t="s">
        <v>83</v>
      </c>
      <c r="BK205" s="149">
        <f t="shared" si="39"/>
        <v>10109.32</v>
      </c>
      <c r="BL205" s="14" t="s">
        <v>133</v>
      </c>
      <c r="BM205" s="148" t="s">
        <v>416</v>
      </c>
    </row>
    <row r="206" spans="1:65" s="2" customFormat="1" ht="16.5" customHeight="1">
      <c r="A206" s="26"/>
      <c r="B206" s="137"/>
      <c r="C206" s="150" t="s">
        <v>417</v>
      </c>
      <c r="D206" s="150" t="s">
        <v>196</v>
      </c>
      <c r="E206" s="151" t="s">
        <v>418</v>
      </c>
      <c r="F206" s="152" t="s">
        <v>419</v>
      </c>
      <c r="G206" s="153" t="s">
        <v>362</v>
      </c>
      <c r="H206" s="154">
        <v>13</v>
      </c>
      <c r="I206" s="155">
        <v>513</v>
      </c>
      <c r="J206" s="155">
        <f t="shared" si="30"/>
        <v>6669</v>
      </c>
      <c r="K206" s="152" t="s">
        <v>132</v>
      </c>
      <c r="L206" s="156"/>
      <c r="M206" s="157" t="s">
        <v>1</v>
      </c>
      <c r="N206" s="158" t="s">
        <v>41</v>
      </c>
      <c r="O206" s="146">
        <v>0</v>
      </c>
      <c r="P206" s="146">
        <f t="shared" si="31"/>
        <v>0</v>
      </c>
      <c r="Q206" s="146">
        <v>6.1000000000000004E-3</v>
      </c>
      <c r="R206" s="146">
        <f t="shared" si="32"/>
        <v>7.9300000000000009E-2</v>
      </c>
      <c r="S206" s="146">
        <v>0</v>
      </c>
      <c r="T206" s="147">
        <f t="shared" si="3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48" t="s">
        <v>157</v>
      </c>
      <c r="AT206" s="148" t="s">
        <v>196</v>
      </c>
      <c r="AU206" s="148" t="s">
        <v>85</v>
      </c>
      <c r="AY206" s="14" t="s">
        <v>126</v>
      </c>
      <c r="BE206" s="149">
        <f t="shared" si="34"/>
        <v>6669</v>
      </c>
      <c r="BF206" s="149">
        <f t="shared" si="35"/>
        <v>0</v>
      </c>
      <c r="BG206" s="149">
        <f t="shared" si="36"/>
        <v>0</v>
      </c>
      <c r="BH206" s="149">
        <f t="shared" si="37"/>
        <v>0</v>
      </c>
      <c r="BI206" s="149">
        <f t="shared" si="38"/>
        <v>0</v>
      </c>
      <c r="BJ206" s="14" t="s">
        <v>83</v>
      </c>
      <c r="BK206" s="149">
        <f t="shared" si="39"/>
        <v>6669</v>
      </c>
      <c r="BL206" s="14" t="s">
        <v>133</v>
      </c>
      <c r="BM206" s="148" t="s">
        <v>420</v>
      </c>
    </row>
    <row r="207" spans="1:65" s="2" customFormat="1" ht="21.75" customHeight="1">
      <c r="A207" s="26"/>
      <c r="B207" s="137"/>
      <c r="C207" s="138" t="s">
        <v>421</v>
      </c>
      <c r="D207" s="138" t="s">
        <v>128</v>
      </c>
      <c r="E207" s="139" t="s">
        <v>422</v>
      </c>
      <c r="F207" s="140" t="s">
        <v>423</v>
      </c>
      <c r="G207" s="141" t="s">
        <v>131</v>
      </c>
      <c r="H207" s="142">
        <v>36</v>
      </c>
      <c r="I207" s="143">
        <v>85.53</v>
      </c>
      <c r="J207" s="143">
        <f t="shared" si="30"/>
        <v>3079.08</v>
      </c>
      <c r="K207" s="140" t="s">
        <v>132</v>
      </c>
      <c r="L207" s="27"/>
      <c r="M207" s="144" t="s">
        <v>1</v>
      </c>
      <c r="N207" s="145" t="s">
        <v>41</v>
      </c>
      <c r="O207" s="146">
        <v>0.108</v>
      </c>
      <c r="P207" s="146">
        <f t="shared" si="31"/>
        <v>3.8879999999999999</v>
      </c>
      <c r="Q207" s="146">
        <v>5.9999999999999995E-4</v>
      </c>
      <c r="R207" s="146">
        <f t="shared" si="32"/>
        <v>2.1599999999999998E-2</v>
      </c>
      <c r="S207" s="146">
        <v>0</v>
      </c>
      <c r="T207" s="147">
        <f t="shared" si="3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48" t="s">
        <v>133</v>
      </c>
      <c r="AT207" s="148" t="s">
        <v>128</v>
      </c>
      <c r="AU207" s="148" t="s">
        <v>85</v>
      </c>
      <c r="AY207" s="14" t="s">
        <v>126</v>
      </c>
      <c r="BE207" s="149">
        <f t="shared" si="34"/>
        <v>3079.08</v>
      </c>
      <c r="BF207" s="149">
        <f t="shared" si="35"/>
        <v>0</v>
      </c>
      <c r="BG207" s="149">
        <f t="shared" si="36"/>
        <v>0</v>
      </c>
      <c r="BH207" s="149">
        <f t="shared" si="37"/>
        <v>0</v>
      </c>
      <c r="BI207" s="149">
        <f t="shared" si="38"/>
        <v>0</v>
      </c>
      <c r="BJ207" s="14" t="s">
        <v>83</v>
      </c>
      <c r="BK207" s="149">
        <f t="shared" si="39"/>
        <v>3079.08</v>
      </c>
      <c r="BL207" s="14" t="s">
        <v>133</v>
      </c>
      <c r="BM207" s="148" t="s">
        <v>424</v>
      </c>
    </row>
    <row r="208" spans="1:65" s="2" customFormat="1" ht="16.5" customHeight="1">
      <c r="A208" s="26"/>
      <c r="B208" s="137"/>
      <c r="C208" s="138" t="s">
        <v>425</v>
      </c>
      <c r="D208" s="138" t="s">
        <v>128</v>
      </c>
      <c r="E208" s="139" t="s">
        <v>426</v>
      </c>
      <c r="F208" s="140" t="s">
        <v>427</v>
      </c>
      <c r="G208" s="141" t="s">
        <v>164</v>
      </c>
      <c r="H208" s="142">
        <v>36</v>
      </c>
      <c r="I208" s="143">
        <v>5.5</v>
      </c>
      <c r="J208" s="143">
        <f t="shared" si="30"/>
        <v>198</v>
      </c>
      <c r="K208" s="140" t="s">
        <v>132</v>
      </c>
      <c r="L208" s="27"/>
      <c r="M208" s="144" t="s">
        <v>1</v>
      </c>
      <c r="N208" s="145" t="s">
        <v>41</v>
      </c>
      <c r="O208" s="146">
        <v>1.6E-2</v>
      </c>
      <c r="P208" s="146">
        <f t="shared" si="31"/>
        <v>0.57600000000000007</v>
      </c>
      <c r="Q208" s="146">
        <v>3.7500000000000001E-6</v>
      </c>
      <c r="R208" s="146">
        <f t="shared" si="32"/>
        <v>1.35E-4</v>
      </c>
      <c r="S208" s="146">
        <v>0</v>
      </c>
      <c r="T208" s="147">
        <f t="shared" si="3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48" t="s">
        <v>133</v>
      </c>
      <c r="AT208" s="148" t="s">
        <v>128</v>
      </c>
      <c r="AU208" s="148" t="s">
        <v>85</v>
      </c>
      <c r="AY208" s="14" t="s">
        <v>126</v>
      </c>
      <c r="BE208" s="149">
        <f t="shared" si="34"/>
        <v>198</v>
      </c>
      <c r="BF208" s="149">
        <f t="shared" si="35"/>
        <v>0</v>
      </c>
      <c r="BG208" s="149">
        <f t="shared" si="36"/>
        <v>0</v>
      </c>
      <c r="BH208" s="149">
        <f t="shared" si="37"/>
        <v>0</v>
      </c>
      <c r="BI208" s="149">
        <f t="shared" si="38"/>
        <v>0</v>
      </c>
      <c r="BJ208" s="14" t="s">
        <v>83</v>
      </c>
      <c r="BK208" s="149">
        <f t="shared" si="39"/>
        <v>198</v>
      </c>
      <c r="BL208" s="14" t="s">
        <v>133</v>
      </c>
      <c r="BM208" s="148" t="s">
        <v>428</v>
      </c>
    </row>
    <row r="209" spans="1:65" s="2" customFormat="1" ht="21.75" customHeight="1">
      <c r="A209" s="26"/>
      <c r="B209" s="137"/>
      <c r="C209" s="138" t="s">
        <v>429</v>
      </c>
      <c r="D209" s="138" t="s">
        <v>128</v>
      </c>
      <c r="E209" s="139" t="s">
        <v>430</v>
      </c>
      <c r="F209" s="140" t="s">
        <v>431</v>
      </c>
      <c r="G209" s="141" t="s">
        <v>164</v>
      </c>
      <c r="H209" s="142">
        <v>1332.68</v>
      </c>
      <c r="I209" s="143">
        <v>250.85</v>
      </c>
      <c r="J209" s="143">
        <f t="shared" si="30"/>
        <v>334302.78000000003</v>
      </c>
      <c r="K209" s="140" t="s">
        <v>132</v>
      </c>
      <c r="L209" s="27"/>
      <c r="M209" s="144" t="s">
        <v>1</v>
      </c>
      <c r="N209" s="145" t="s">
        <v>41</v>
      </c>
      <c r="O209" s="146">
        <v>0.26800000000000002</v>
      </c>
      <c r="P209" s="146">
        <f t="shared" si="31"/>
        <v>357.15824000000003</v>
      </c>
      <c r="Q209" s="146">
        <v>0.15539952000000001</v>
      </c>
      <c r="R209" s="146">
        <f t="shared" si="32"/>
        <v>207.09783231360004</v>
      </c>
      <c r="S209" s="146">
        <v>0</v>
      </c>
      <c r="T209" s="147">
        <f t="shared" si="3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48" t="s">
        <v>133</v>
      </c>
      <c r="AT209" s="148" t="s">
        <v>128</v>
      </c>
      <c r="AU209" s="148" t="s">
        <v>85</v>
      </c>
      <c r="AY209" s="14" t="s">
        <v>126</v>
      </c>
      <c r="BE209" s="149">
        <f t="shared" si="34"/>
        <v>334302.78000000003</v>
      </c>
      <c r="BF209" s="149">
        <f t="shared" si="35"/>
        <v>0</v>
      </c>
      <c r="BG209" s="149">
        <f t="shared" si="36"/>
        <v>0</v>
      </c>
      <c r="BH209" s="149">
        <f t="shared" si="37"/>
        <v>0</v>
      </c>
      <c r="BI209" s="149">
        <f t="shared" si="38"/>
        <v>0</v>
      </c>
      <c r="BJ209" s="14" t="s">
        <v>83</v>
      </c>
      <c r="BK209" s="149">
        <f t="shared" si="39"/>
        <v>334302.78000000003</v>
      </c>
      <c r="BL209" s="14" t="s">
        <v>133</v>
      </c>
      <c r="BM209" s="148" t="s">
        <v>432</v>
      </c>
    </row>
    <row r="210" spans="1:65" s="2" customFormat="1" ht="16.5" customHeight="1">
      <c r="A210" s="26"/>
      <c r="B210" s="137"/>
      <c r="C210" s="150" t="s">
        <v>433</v>
      </c>
      <c r="D210" s="150" t="s">
        <v>196</v>
      </c>
      <c r="E210" s="151" t="s">
        <v>434</v>
      </c>
      <c r="F210" s="152" t="s">
        <v>435</v>
      </c>
      <c r="G210" s="153" t="s">
        <v>164</v>
      </c>
      <c r="H210" s="154">
        <v>959.87400000000002</v>
      </c>
      <c r="I210" s="155">
        <v>174</v>
      </c>
      <c r="J210" s="155">
        <f t="shared" si="30"/>
        <v>167018.07999999999</v>
      </c>
      <c r="K210" s="152" t="s">
        <v>132</v>
      </c>
      <c r="L210" s="156"/>
      <c r="M210" s="157" t="s">
        <v>1</v>
      </c>
      <c r="N210" s="158" t="s">
        <v>41</v>
      </c>
      <c r="O210" s="146">
        <v>0</v>
      </c>
      <c r="P210" s="146">
        <f t="shared" si="31"/>
        <v>0</v>
      </c>
      <c r="Q210" s="146">
        <v>0.08</v>
      </c>
      <c r="R210" s="146">
        <f t="shared" si="32"/>
        <v>76.789920000000009</v>
      </c>
      <c r="S210" s="146">
        <v>0</v>
      </c>
      <c r="T210" s="147">
        <f t="shared" si="3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48" t="s">
        <v>157</v>
      </c>
      <c r="AT210" s="148" t="s">
        <v>196</v>
      </c>
      <c r="AU210" s="148" t="s">
        <v>85</v>
      </c>
      <c r="AY210" s="14" t="s">
        <v>126</v>
      </c>
      <c r="BE210" s="149">
        <f t="shared" si="34"/>
        <v>167018.07999999999</v>
      </c>
      <c r="BF210" s="149">
        <f t="shared" si="35"/>
        <v>0</v>
      </c>
      <c r="BG210" s="149">
        <f t="shared" si="36"/>
        <v>0</v>
      </c>
      <c r="BH210" s="149">
        <f t="shared" si="37"/>
        <v>0</v>
      </c>
      <c r="BI210" s="149">
        <f t="shared" si="38"/>
        <v>0</v>
      </c>
      <c r="BJ210" s="14" t="s">
        <v>83</v>
      </c>
      <c r="BK210" s="149">
        <f t="shared" si="39"/>
        <v>167018.07999999999</v>
      </c>
      <c r="BL210" s="14" t="s">
        <v>133</v>
      </c>
      <c r="BM210" s="148" t="s">
        <v>436</v>
      </c>
    </row>
    <row r="211" spans="1:65" s="2" customFormat="1" ht="21.75" customHeight="1">
      <c r="A211" s="26"/>
      <c r="B211" s="137"/>
      <c r="C211" s="150" t="s">
        <v>437</v>
      </c>
      <c r="D211" s="150" t="s">
        <v>196</v>
      </c>
      <c r="E211" s="151" t="s">
        <v>438</v>
      </c>
      <c r="F211" s="152" t="s">
        <v>439</v>
      </c>
      <c r="G211" s="153" t="s">
        <v>164</v>
      </c>
      <c r="H211" s="154">
        <v>262.91300000000001</v>
      </c>
      <c r="I211" s="155">
        <v>137</v>
      </c>
      <c r="J211" s="155">
        <f t="shared" si="30"/>
        <v>36019.08</v>
      </c>
      <c r="K211" s="152" t="s">
        <v>132</v>
      </c>
      <c r="L211" s="156"/>
      <c r="M211" s="157" t="s">
        <v>1</v>
      </c>
      <c r="N211" s="158" t="s">
        <v>41</v>
      </c>
      <c r="O211" s="146">
        <v>0</v>
      </c>
      <c r="P211" s="146">
        <f t="shared" si="31"/>
        <v>0</v>
      </c>
      <c r="Q211" s="146">
        <v>4.8300000000000003E-2</v>
      </c>
      <c r="R211" s="146">
        <f t="shared" si="32"/>
        <v>12.698697900000001</v>
      </c>
      <c r="S211" s="146">
        <v>0</v>
      </c>
      <c r="T211" s="147">
        <f t="shared" si="3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48" t="s">
        <v>157</v>
      </c>
      <c r="AT211" s="148" t="s">
        <v>196</v>
      </c>
      <c r="AU211" s="148" t="s">
        <v>85</v>
      </c>
      <c r="AY211" s="14" t="s">
        <v>126</v>
      </c>
      <c r="BE211" s="149">
        <f t="shared" si="34"/>
        <v>36019.08</v>
      </c>
      <c r="BF211" s="149">
        <f t="shared" si="35"/>
        <v>0</v>
      </c>
      <c r="BG211" s="149">
        <f t="shared" si="36"/>
        <v>0</v>
      </c>
      <c r="BH211" s="149">
        <f t="shared" si="37"/>
        <v>0</v>
      </c>
      <c r="BI211" s="149">
        <f t="shared" si="38"/>
        <v>0</v>
      </c>
      <c r="BJ211" s="14" t="s">
        <v>83</v>
      </c>
      <c r="BK211" s="149">
        <f t="shared" si="39"/>
        <v>36019.08</v>
      </c>
      <c r="BL211" s="14" t="s">
        <v>133</v>
      </c>
      <c r="BM211" s="148" t="s">
        <v>440</v>
      </c>
    </row>
    <row r="212" spans="1:65" s="2" customFormat="1" ht="21.75" customHeight="1">
      <c r="A212" s="26"/>
      <c r="B212" s="137"/>
      <c r="C212" s="150" t="s">
        <v>441</v>
      </c>
      <c r="D212" s="150" t="s">
        <v>196</v>
      </c>
      <c r="E212" s="151" t="s">
        <v>442</v>
      </c>
      <c r="F212" s="152" t="s">
        <v>443</v>
      </c>
      <c r="G212" s="153" t="s">
        <v>164</v>
      </c>
      <c r="H212" s="154">
        <v>123.22</v>
      </c>
      <c r="I212" s="155">
        <v>379</v>
      </c>
      <c r="J212" s="155">
        <f t="shared" si="30"/>
        <v>46700.38</v>
      </c>
      <c r="K212" s="152" t="s">
        <v>132</v>
      </c>
      <c r="L212" s="156"/>
      <c r="M212" s="157" t="s">
        <v>1</v>
      </c>
      <c r="N212" s="158" t="s">
        <v>41</v>
      </c>
      <c r="O212" s="146">
        <v>0</v>
      </c>
      <c r="P212" s="146">
        <f t="shared" si="31"/>
        <v>0</v>
      </c>
      <c r="Q212" s="146">
        <v>6.5670000000000006E-2</v>
      </c>
      <c r="R212" s="146">
        <f t="shared" si="32"/>
        <v>8.0918574000000003</v>
      </c>
      <c r="S212" s="146">
        <v>0</v>
      </c>
      <c r="T212" s="147">
        <f t="shared" si="3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48" t="s">
        <v>157</v>
      </c>
      <c r="AT212" s="148" t="s">
        <v>196</v>
      </c>
      <c r="AU212" s="148" t="s">
        <v>85</v>
      </c>
      <c r="AY212" s="14" t="s">
        <v>126</v>
      </c>
      <c r="BE212" s="149">
        <f t="shared" si="34"/>
        <v>46700.38</v>
      </c>
      <c r="BF212" s="149">
        <f t="shared" si="35"/>
        <v>0</v>
      </c>
      <c r="BG212" s="149">
        <f t="shared" si="36"/>
        <v>0</v>
      </c>
      <c r="BH212" s="149">
        <f t="shared" si="37"/>
        <v>0</v>
      </c>
      <c r="BI212" s="149">
        <f t="shared" si="38"/>
        <v>0</v>
      </c>
      <c r="BJ212" s="14" t="s">
        <v>83</v>
      </c>
      <c r="BK212" s="149">
        <f t="shared" si="39"/>
        <v>46700.38</v>
      </c>
      <c r="BL212" s="14" t="s">
        <v>133</v>
      </c>
      <c r="BM212" s="148" t="s">
        <v>444</v>
      </c>
    </row>
    <row r="213" spans="1:65" s="2" customFormat="1" ht="21.75" customHeight="1">
      <c r="A213" s="26"/>
      <c r="B213" s="137"/>
      <c r="C213" s="138" t="s">
        <v>445</v>
      </c>
      <c r="D213" s="138" t="s">
        <v>128</v>
      </c>
      <c r="E213" s="139" t="s">
        <v>446</v>
      </c>
      <c r="F213" s="140" t="s">
        <v>447</v>
      </c>
      <c r="G213" s="141" t="s">
        <v>164</v>
      </c>
      <c r="H213" s="142">
        <v>1258.8140000000001</v>
      </c>
      <c r="I213" s="143">
        <v>152.13</v>
      </c>
      <c r="J213" s="143">
        <f t="shared" si="30"/>
        <v>191503.37</v>
      </c>
      <c r="K213" s="140" t="s">
        <v>132</v>
      </c>
      <c r="L213" s="27"/>
      <c r="M213" s="144" t="s">
        <v>1</v>
      </c>
      <c r="N213" s="145" t="s">
        <v>41</v>
      </c>
      <c r="O213" s="146">
        <v>0.14000000000000001</v>
      </c>
      <c r="P213" s="146">
        <f t="shared" si="31"/>
        <v>176.23396000000002</v>
      </c>
      <c r="Q213" s="146">
        <v>0.10094599999999999</v>
      </c>
      <c r="R213" s="146">
        <f t="shared" si="32"/>
        <v>127.072238044</v>
      </c>
      <c r="S213" s="146">
        <v>0</v>
      </c>
      <c r="T213" s="147">
        <f t="shared" si="3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48" t="s">
        <v>133</v>
      </c>
      <c r="AT213" s="148" t="s">
        <v>128</v>
      </c>
      <c r="AU213" s="148" t="s">
        <v>85</v>
      </c>
      <c r="AY213" s="14" t="s">
        <v>126</v>
      </c>
      <c r="BE213" s="149">
        <f t="shared" si="34"/>
        <v>191503.37</v>
      </c>
      <c r="BF213" s="149">
        <f t="shared" si="35"/>
        <v>0</v>
      </c>
      <c r="BG213" s="149">
        <f t="shared" si="36"/>
        <v>0</v>
      </c>
      <c r="BH213" s="149">
        <f t="shared" si="37"/>
        <v>0</v>
      </c>
      <c r="BI213" s="149">
        <f t="shared" si="38"/>
        <v>0</v>
      </c>
      <c r="BJ213" s="14" t="s">
        <v>83</v>
      </c>
      <c r="BK213" s="149">
        <f t="shared" si="39"/>
        <v>191503.37</v>
      </c>
      <c r="BL213" s="14" t="s">
        <v>133</v>
      </c>
      <c r="BM213" s="148" t="s">
        <v>448</v>
      </c>
    </row>
    <row r="214" spans="1:65" s="2" customFormat="1" ht="16.5" customHeight="1">
      <c r="A214" s="26"/>
      <c r="B214" s="137"/>
      <c r="C214" s="150" t="s">
        <v>449</v>
      </c>
      <c r="D214" s="150" t="s">
        <v>196</v>
      </c>
      <c r="E214" s="151" t="s">
        <v>450</v>
      </c>
      <c r="F214" s="152" t="s">
        <v>451</v>
      </c>
      <c r="G214" s="153" t="s">
        <v>164</v>
      </c>
      <c r="H214" s="154">
        <v>1271.402</v>
      </c>
      <c r="I214" s="155">
        <v>76.2</v>
      </c>
      <c r="J214" s="155">
        <f t="shared" si="30"/>
        <v>96880.83</v>
      </c>
      <c r="K214" s="152" t="s">
        <v>132</v>
      </c>
      <c r="L214" s="156"/>
      <c r="M214" s="157" t="s">
        <v>1</v>
      </c>
      <c r="N214" s="158" t="s">
        <v>41</v>
      </c>
      <c r="O214" s="146">
        <v>0</v>
      </c>
      <c r="P214" s="146">
        <f t="shared" si="31"/>
        <v>0</v>
      </c>
      <c r="Q214" s="146">
        <v>2.4E-2</v>
      </c>
      <c r="R214" s="146">
        <f t="shared" si="32"/>
        <v>30.513648000000003</v>
      </c>
      <c r="S214" s="146">
        <v>0</v>
      </c>
      <c r="T214" s="147">
        <f t="shared" si="3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48" t="s">
        <v>157</v>
      </c>
      <c r="AT214" s="148" t="s">
        <v>196</v>
      </c>
      <c r="AU214" s="148" t="s">
        <v>85</v>
      </c>
      <c r="AY214" s="14" t="s">
        <v>126</v>
      </c>
      <c r="BE214" s="149">
        <f t="shared" si="34"/>
        <v>96880.83</v>
      </c>
      <c r="BF214" s="149">
        <f t="shared" si="35"/>
        <v>0</v>
      </c>
      <c r="BG214" s="149">
        <f t="shared" si="36"/>
        <v>0</v>
      </c>
      <c r="BH214" s="149">
        <f t="shared" si="37"/>
        <v>0</v>
      </c>
      <c r="BI214" s="149">
        <f t="shared" si="38"/>
        <v>0</v>
      </c>
      <c r="BJ214" s="14" t="s">
        <v>83</v>
      </c>
      <c r="BK214" s="149">
        <f t="shared" si="39"/>
        <v>96880.83</v>
      </c>
      <c r="BL214" s="14" t="s">
        <v>133</v>
      </c>
      <c r="BM214" s="148" t="s">
        <v>452</v>
      </c>
    </row>
    <row r="215" spans="1:65" s="2" customFormat="1" ht="21.75" customHeight="1">
      <c r="A215" s="26"/>
      <c r="B215" s="137"/>
      <c r="C215" s="138" t="s">
        <v>453</v>
      </c>
      <c r="D215" s="138" t="s">
        <v>128</v>
      </c>
      <c r="E215" s="139" t="s">
        <v>454</v>
      </c>
      <c r="F215" s="140" t="s">
        <v>455</v>
      </c>
      <c r="G215" s="141" t="s">
        <v>164</v>
      </c>
      <c r="H215" s="142">
        <v>56</v>
      </c>
      <c r="I215" s="143">
        <v>564.85</v>
      </c>
      <c r="J215" s="143">
        <f t="shared" si="30"/>
        <v>31631.599999999999</v>
      </c>
      <c r="K215" s="140" t="s">
        <v>132</v>
      </c>
      <c r="L215" s="27"/>
      <c r="M215" s="144" t="s">
        <v>1</v>
      </c>
      <c r="N215" s="145" t="s">
        <v>41</v>
      </c>
      <c r="O215" s="146">
        <v>0.76</v>
      </c>
      <c r="P215" s="146">
        <f t="shared" si="31"/>
        <v>42.56</v>
      </c>
      <c r="Q215" s="146">
        <v>0.17488799999999999</v>
      </c>
      <c r="R215" s="146">
        <f t="shared" si="32"/>
        <v>9.7937279999999998</v>
      </c>
      <c r="S215" s="146">
        <v>0</v>
      </c>
      <c r="T215" s="147">
        <f t="shared" si="3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48" t="s">
        <v>133</v>
      </c>
      <c r="AT215" s="148" t="s">
        <v>128</v>
      </c>
      <c r="AU215" s="148" t="s">
        <v>85</v>
      </c>
      <c r="AY215" s="14" t="s">
        <v>126</v>
      </c>
      <c r="BE215" s="149">
        <f t="shared" si="34"/>
        <v>31631.599999999999</v>
      </c>
      <c r="BF215" s="149">
        <f t="shared" si="35"/>
        <v>0</v>
      </c>
      <c r="BG215" s="149">
        <f t="shared" si="36"/>
        <v>0</v>
      </c>
      <c r="BH215" s="149">
        <f t="shared" si="37"/>
        <v>0</v>
      </c>
      <c r="BI215" s="149">
        <f t="shared" si="38"/>
        <v>0</v>
      </c>
      <c r="BJ215" s="14" t="s">
        <v>83</v>
      </c>
      <c r="BK215" s="149">
        <f t="shared" si="39"/>
        <v>31631.599999999999</v>
      </c>
      <c r="BL215" s="14" t="s">
        <v>133</v>
      </c>
      <c r="BM215" s="148" t="s">
        <v>456</v>
      </c>
    </row>
    <row r="216" spans="1:65" s="2" customFormat="1" ht="16.5" customHeight="1">
      <c r="A216" s="26"/>
      <c r="B216" s="137"/>
      <c r="C216" s="150" t="s">
        <v>457</v>
      </c>
      <c r="D216" s="150" t="s">
        <v>196</v>
      </c>
      <c r="E216" s="151" t="s">
        <v>458</v>
      </c>
      <c r="F216" s="152" t="s">
        <v>459</v>
      </c>
      <c r="G216" s="153" t="s">
        <v>164</v>
      </c>
      <c r="H216" s="154">
        <v>48.48</v>
      </c>
      <c r="I216" s="155">
        <v>2280</v>
      </c>
      <c r="J216" s="155">
        <f t="shared" si="30"/>
        <v>110534.39999999999</v>
      </c>
      <c r="K216" s="152" t="s">
        <v>132</v>
      </c>
      <c r="L216" s="156"/>
      <c r="M216" s="157" t="s">
        <v>1</v>
      </c>
      <c r="N216" s="158" t="s">
        <v>41</v>
      </c>
      <c r="O216" s="146">
        <v>0</v>
      </c>
      <c r="P216" s="146">
        <f t="shared" si="31"/>
        <v>0</v>
      </c>
      <c r="Q216" s="146">
        <v>0.22500000000000001</v>
      </c>
      <c r="R216" s="146">
        <f t="shared" si="32"/>
        <v>10.907999999999999</v>
      </c>
      <c r="S216" s="146">
        <v>0</v>
      </c>
      <c r="T216" s="147">
        <f t="shared" si="3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48" t="s">
        <v>157</v>
      </c>
      <c r="AT216" s="148" t="s">
        <v>196</v>
      </c>
      <c r="AU216" s="148" t="s">
        <v>85</v>
      </c>
      <c r="AY216" s="14" t="s">
        <v>126</v>
      </c>
      <c r="BE216" s="149">
        <f t="shared" si="34"/>
        <v>110534.39999999999</v>
      </c>
      <c r="BF216" s="149">
        <f t="shared" si="35"/>
        <v>0</v>
      </c>
      <c r="BG216" s="149">
        <f t="shared" si="36"/>
        <v>0</v>
      </c>
      <c r="BH216" s="149">
        <f t="shared" si="37"/>
        <v>0</v>
      </c>
      <c r="BI216" s="149">
        <f t="shared" si="38"/>
        <v>0</v>
      </c>
      <c r="BJ216" s="14" t="s">
        <v>83</v>
      </c>
      <c r="BK216" s="149">
        <f t="shared" si="39"/>
        <v>110534.39999999999</v>
      </c>
      <c r="BL216" s="14" t="s">
        <v>133</v>
      </c>
      <c r="BM216" s="148" t="s">
        <v>460</v>
      </c>
    </row>
    <row r="217" spans="1:65" s="2" customFormat="1" ht="16.5" customHeight="1">
      <c r="A217" s="26"/>
      <c r="B217" s="137"/>
      <c r="C217" s="150" t="s">
        <v>461</v>
      </c>
      <c r="D217" s="150" t="s">
        <v>196</v>
      </c>
      <c r="E217" s="151" t="s">
        <v>462</v>
      </c>
      <c r="F217" s="152" t="s">
        <v>463</v>
      </c>
      <c r="G217" s="153" t="s">
        <v>164</v>
      </c>
      <c r="H217" s="154">
        <v>8.08</v>
      </c>
      <c r="I217" s="155">
        <v>2090</v>
      </c>
      <c r="J217" s="155">
        <f t="shared" si="30"/>
        <v>16887.2</v>
      </c>
      <c r="K217" s="152" t="s">
        <v>132</v>
      </c>
      <c r="L217" s="156"/>
      <c r="M217" s="157" t="s">
        <v>1</v>
      </c>
      <c r="N217" s="158" t="s">
        <v>41</v>
      </c>
      <c r="O217" s="146">
        <v>0</v>
      </c>
      <c r="P217" s="146">
        <f t="shared" si="31"/>
        <v>0</v>
      </c>
      <c r="Q217" s="146">
        <v>0.15</v>
      </c>
      <c r="R217" s="146">
        <f t="shared" si="32"/>
        <v>1.212</v>
      </c>
      <c r="S217" s="146">
        <v>0</v>
      </c>
      <c r="T217" s="147">
        <f t="shared" si="3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48" t="s">
        <v>157</v>
      </c>
      <c r="AT217" s="148" t="s">
        <v>196</v>
      </c>
      <c r="AU217" s="148" t="s">
        <v>85</v>
      </c>
      <c r="AY217" s="14" t="s">
        <v>126</v>
      </c>
      <c r="BE217" s="149">
        <f t="shared" si="34"/>
        <v>16887.2</v>
      </c>
      <c r="BF217" s="149">
        <f t="shared" si="35"/>
        <v>0</v>
      </c>
      <c r="BG217" s="149">
        <f t="shared" si="36"/>
        <v>0</v>
      </c>
      <c r="BH217" s="149">
        <f t="shared" si="37"/>
        <v>0</v>
      </c>
      <c r="BI217" s="149">
        <f t="shared" si="38"/>
        <v>0</v>
      </c>
      <c r="BJ217" s="14" t="s">
        <v>83</v>
      </c>
      <c r="BK217" s="149">
        <f t="shared" si="39"/>
        <v>16887.2</v>
      </c>
      <c r="BL217" s="14" t="s">
        <v>133</v>
      </c>
      <c r="BM217" s="148" t="s">
        <v>464</v>
      </c>
    </row>
    <row r="218" spans="1:65" s="2" customFormat="1" ht="21.75" customHeight="1">
      <c r="A218" s="26"/>
      <c r="B218" s="137"/>
      <c r="C218" s="138" t="s">
        <v>465</v>
      </c>
      <c r="D218" s="138" t="s">
        <v>128</v>
      </c>
      <c r="E218" s="139" t="s">
        <v>466</v>
      </c>
      <c r="F218" s="140" t="s">
        <v>467</v>
      </c>
      <c r="G218" s="141" t="s">
        <v>169</v>
      </c>
      <c r="H218" s="142">
        <v>36.677</v>
      </c>
      <c r="I218" s="143">
        <v>2968.71</v>
      </c>
      <c r="J218" s="143">
        <f t="shared" si="30"/>
        <v>108883.38</v>
      </c>
      <c r="K218" s="140" t="s">
        <v>132</v>
      </c>
      <c r="L218" s="27"/>
      <c r="M218" s="144" t="s">
        <v>1</v>
      </c>
      <c r="N218" s="145" t="s">
        <v>41</v>
      </c>
      <c r="O218" s="146">
        <v>1.4419999999999999</v>
      </c>
      <c r="P218" s="146">
        <f t="shared" si="31"/>
        <v>52.888233999999997</v>
      </c>
      <c r="Q218" s="146">
        <v>2.2563399999999998</v>
      </c>
      <c r="R218" s="146">
        <f t="shared" si="32"/>
        <v>82.755782179999997</v>
      </c>
      <c r="S218" s="146">
        <v>0</v>
      </c>
      <c r="T218" s="147">
        <f t="shared" si="33"/>
        <v>0</v>
      </c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R218" s="148" t="s">
        <v>133</v>
      </c>
      <c r="AT218" s="148" t="s">
        <v>128</v>
      </c>
      <c r="AU218" s="148" t="s">
        <v>85</v>
      </c>
      <c r="AY218" s="14" t="s">
        <v>126</v>
      </c>
      <c r="BE218" s="149">
        <f t="shared" si="34"/>
        <v>108883.38</v>
      </c>
      <c r="BF218" s="149">
        <f t="shared" si="35"/>
        <v>0</v>
      </c>
      <c r="BG218" s="149">
        <f t="shared" si="36"/>
        <v>0</v>
      </c>
      <c r="BH218" s="149">
        <f t="shared" si="37"/>
        <v>0</v>
      </c>
      <c r="BI218" s="149">
        <f t="shared" si="38"/>
        <v>0</v>
      </c>
      <c r="BJ218" s="14" t="s">
        <v>83</v>
      </c>
      <c r="BK218" s="149">
        <f t="shared" si="39"/>
        <v>108883.38</v>
      </c>
      <c r="BL218" s="14" t="s">
        <v>133</v>
      </c>
      <c r="BM218" s="148" t="s">
        <v>468</v>
      </c>
    </row>
    <row r="219" spans="1:65" s="2" customFormat="1" ht="21.75" customHeight="1">
      <c r="A219" s="26"/>
      <c r="B219" s="137"/>
      <c r="C219" s="138" t="s">
        <v>469</v>
      </c>
      <c r="D219" s="138" t="s">
        <v>128</v>
      </c>
      <c r="E219" s="139" t="s">
        <v>470</v>
      </c>
      <c r="F219" s="140" t="s">
        <v>471</v>
      </c>
      <c r="G219" s="141" t="s">
        <v>131</v>
      </c>
      <c r="H219" s="142">
        <v>23.285</v>
      </c>
      <c r="I219" s="143">
        <v>44.09</v>
      </c>
      <c r="J219" s="143">
        <f t="shared" si="30"/>
        <v>1026.6400000000001</v>
      </c>
      <c r="K219" s="140" t="s">
        <v>132</v>
      </c>
      <c r="L219" s="27"/>
      <c r="M219" s="144" t="s">
        <v>1</v>
      </c>
      <c r="N219" s="145" t="s">
        <v>41</v>
      </c>
      <c r="O219" s="146">
        <v>0.08</v>
      </c>
      <c r="P219" s="146">
        <f t="shared" si="31"/>
        <v>1.8628</v>
      </c>
      <c r="Q219" s="146">
        <v>3.5750000000000002E-4</v>
      </c>
      <c r="R219" s="146">
        <f t="shared" si="32"/>
        <v>8.3243875000000005E-3</v>
      </c>
      <c r="S219" s="146">
        <v>0</v>
      </c>
      <c r="T219" s="147">
        <f t="shared" si="33"/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48" t="s">
        <v>133</v>
      </c>
      <c r="AT219" s="148" t="s">
        <v>128</v>
      </c>
      <c r="AU219" s="148" t="s">
        <v>85</v>
      </c>
      <c r="AY219" s="14" t="s">
        <v>126</v>
      </c>
      <c r="BE219" s="149">
        <f t="shared" si="34"/>
        <v>1026.6400000000001</v>
      </c>
      <c r="BF219" s="149">
        <f t="shared" si="35"/>
        <v>0</v>
      </c>
      <c r="BG219" s="149">
        <f t="shared" si="36"/>
        <v>0</v>
      </c>
      <c r="BH219" s="149">
        <f t="shared" si="37"/>
        <v>0</v>
      </c>
      <c r="BI219" s="149">
        <f t="shared" si="38"/>
        <v>0</v>
      </c>
      <c r="BJ219" s="14" t="s">
        <v>83</v>
      </c>
      <c r="BK219" s="149">
        <f t="shared" si="39"/>
        <v>1026.6400000000001</v>
      </c>
      <c r="BL219" s="14" t="s">
        <v>133</v>
      </c>
      <c r="BM219" s="148" t="s">
        <v>472</v>
      </c>
    </row>
    <row r="220" spans="1:65" s="2" customFormat="1" ht="21.75" customHeight="1">
      <c r="A220" s="26"/>
      <c r="B220" s="137"/>
      <c r="C220" s="138" t="s">
        <v>473</v>
      </c>
      <c r="D220" s="138" t="s">
        <v>128</v>
      </c>
      <c r="E220" s="139" t="s">
        <v>474</v>
      </c>
      <c r="F220" s="140" t="s">
        <v>475</v>
      </c>
      <c r="G220" s="141" t="s">
        <v>164</v>
      </c>
      <c r="H220" s="142">
        <v>1307.51</v>
      </c>
      <c r="I220" s="143">
        <v>95.58</v>
      </c>
      <c r="J220" s="143">
        <f t="shared" si="30"/>
        <v>124971.81</v>
      </c>
      <c r="K220" s="140" t="s">
        <v>132</v>
      </c>
      <c r="L220" s="27"/>
      <c r="M220" s="144" t="s">
        <v>1</v>
      </c>
      <c r="N220" s="145" t="s">
        <v>41</v>
      </c>
      <c r="O220" s="146">
        <v>0.186</v>
      </c>
      <c r="P220" s="146">
        <f t="shared" si="31"/>
        <v>243.19685999999999</v>
      </c>
      <c r="Q220" s="146">
        <v>6.0506299999999998E-4</v>
      </c>
      <c r="R220" s="146">
        <f t="shared" si="32"/>
        <v>0.79112592312999996</v>
      </c>
      <c r="S220" s="146">
        <v>0</v>
      </c>
      <c r="T220" s="147">
        <f t="shared" si="33"/>
        <v>0</v>
      </c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R220" s="148" t="s">
        <v>133</v>
      </c>
      <c r="AT220" s="148" t="s">
        <v>128</v>
      </c>
      <c r="AU220" s="148" t="s">
        <v>85</v>
      </c>
      <c r="AY220" s="14" t="s">
        <v>126</v>
      </c>
      <c r="BE220" s="149">
        <f t="shared" si="34"/>
        <v>124971.81</v>
      </c>
      <c r="BF220" s="149">
        <f t="shared" si="35"/>
        <v>0</v>
      </c>
      <c r="BG220" s="149">
        <f t="shared" si="36"/>
        <v>0</v>
      </c>
      <c r="BH220" s="149">
        <f t="shared" si="37"/>
        <v>0</v>
      </c>
      <c r="BI220" s="149">
        <f t="shared" si="38"/>
        <v>0</v>
      </c>
      <c r="BJ220" s="14" t="s">
        <v>83</v>
      </c>
      <c r="BK220" s="149">
        <f t="shared" si="39"/>
        <v>124971.81</v>
      </c>
      <c r="BL220" s="14" t="s">
        <v>133</v>
      </c>
      <c r="BM220" s="148" t="s">
        <v>476</v>
      </c>
    </row>
    <row r="221" spans="1:65" s="2" customFormat="1" ht="16.5" customHeight="1">
      <c r="A221" s="26"/>
      <c r="B221" s="137"/>
      <c r="C221" s="138" t="s">
        <v>477</v>
      </c>
      <c r="D221" s="138" t="s">
        <v>128</v>
      </c>
      <c r="E221" s="139" t="s">
        <v>478</v>
      </c>
      <c r="F221" s="140" t="s">
        <v>479</v>
      </c>
      <c r="G221" s="141" t="s">
        <v>164</v>
      </c>
      <c r="H221" s="142">
        <v>751.55</v>
      </c>
      <c r="I221" s="143">
        <v>125.79</v>
      </c>
      <c r="J221" s="143">
        <f t="shared" si="30"/>
        <v>94537.47</v>
      </c>
      <c r="K221" s="140" t="s">
        <v>132</v>
      </c>
      <c r="L221" s="27"/>
      <c r="M221" s="144" t="s">
        <v>1</v>
      </c>
      <c r="N221" s="145" t="s">
        <v>41</v>
      </c>
      <c r="O221" s="146">
        <v>0.30499999999999999</v>
      </c>
      <c r="P221" s="146">
        <f t="shared" si="31"/>
        <v>229.22274999999999</v>
      </c>
      <c r="Q221" s="146">
        <v>1.995E-6</v>
      </c>
      <c r="R221" s="146">
        <f t="shared" si="32"/>
        <v>1.4993422499999999E-3</v>
      </c>
      <c r="S221" s="146">
        <v>0</v>
      </c>
      <c r="T221" s="147">
        <f t="shared" si="33"/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48" t="s">
        <v>133</v>
      </c>
      <c r="AT221" s="148" t="s">
        <v>128</v>
      </c>
      <c r="AU221" s="148" t="s">
        <v>85</v>
      </c>
      <c r="AY221" s="14" t="s">
        <v>126</v>
      </c>
      <c r="BE221" s="149">
        <f t="shared" si="34"/>
        <v>94537.47</v>
      </c>
      <c r="BF221" s="149">
        <f t="shared" si="35"/>
        <v>0</v>
      </c>
      <c r="BG221" s="149">
        <f t="shared" si="36"/>
        <v>0</v>
      </c>
      <c r="BH221" s="149">
        <f t="shared" si="37"/>
        <v>0</v>
      </c>
      <c r="BI221" s="149">
        <f t="shared" si="38"/>
        <v>0</v>
      </c>
      <c r="BJ221" s="14" t="s">
        <v>83</v>
      </c>
      <c r="BK221" s="149">
        <f t="shared" si="39"/>
        <v>94537.47</v>
      </c>
      <c r="BL221" s="14" t="s">
        <v>133</v>
      </c>
      <c r="BM221" s="148" t="s">
        <v>480</v>
      </c>
    </row>
    <row r="222" spans="1:65" s="2" customFormat="1" ht="21.75" customHeight="1">
      <c r="A222" s="26"/>
      <c r="B222" s="137"/>
      <c r="C222" s="138" t="s">
        <v>481</v>
      </c>
      <c r="D222" s="138" t="s">
        <v>128</v>
      </c>
      <c r="E222" s="139" t="s">
        <v>482</v>
      </c>
      <c r="F222" s="140" t="s">
        <v>483</v>
      </c>
      <c r="G222" s="141" t="s">
        <v>164</v>
      </c>
      <c r="H222" s="142">
        <v>592.72</v>
      </c>
      <c r="I222" s="143">
        <v>560</v>
      </c>
      <c r="J222" s="143">
        <f t="shared" si="30"/>
        <v>331923.20000000001</v>
      </c>
      <c r="K222" s="140" t="s">
        <v>1</v>
      </c>
      <c r="L222" s="27"/>
      <c r="M222" s="144" t="s">
        <v>1</v>
      </c>
      <c r="N222" s="145" t="s">
        <v>41</v>
      </c>
      <c r="O222" s="146">
        <v>0</v>
      </c>
      <c r="P222" s="146">
        <f t="shared" si="31"/>
        <v>0</v>
      </c>
      <c r="Q222" s="146">
        <v>0</v>
      </c>
      <c r="R222" s="146">
        <f t="shared" si="32"/>
        <v>0</v>
      </c>
      <c r="S222" s="146">
        <v>0</v>
      </c>
      <c r="T222" s="147">
        <f t="shared" si="33"/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48" t="s">
        <v>133</v>
      </c>
      <c r="AT222" s="148" t="s">
        <v>128</v>
      </c>
      <c r="AU222" s="148" t="s">
        <v>85</v>
      </c>
      <c r="AY222" s="14" t="s">
        <v>126</v>
      </c>
      <c r="BE222" s="149">
        <f t="shared" si="34"/>
        <v>331923.20000000001</v>
      </c>
      <c r="BF222" s="149">
        <f t="shared" si="35"/>
        <v>0</v>
      </c>
      <c r="BG222" s="149">
        <f t="shared" si="36"/>
        <v>0</v>
      </c>
      <c r="BH222" s="149">
        <f t="shared" si="37"/>
        <v>0</v>
      </c>
      <c r="BI222" s="149">
        <f t="shared" si="38"/>
        <v>0</v>
      </c>
      <c r="BJ222" s="14" t="s">
        <v>83</v>
      </c>
      <c r="BK222" s="149">
        <f t="shared" si="39"/>
        <v>331923.20000000001</v>
      </c>
      <c r="BL222" s="14" t="s">
        <v>133</v>
      </c>
      <c r="BM222" s="148" t="s">
        <v>484</v>
      </c>
    </row>
    <row r="223" spans="1:65" s="2" customFormat="1" ht="33" customHeight="1">
      <c r="A223" s="26"/>
      <c r="B223" s="137"/>
      <c r="C223" s="138" t="s">
        <v>485</v>
      </c>
      <c r="D223" s="138" t="s">
        <v>128</v>
      </c>
      <c r="E223" s="139" t="s">
        <v>486</v>
      </c>
      <c r="F223" s="140" t="s">
        <v>487</v>
      </c>
      <c r="G223" s="141" t="s">
        <v>362</v>
      </c>
      <c r="H223" s="142">
        <v>46</v>
      </c>
      <c r="I223" s="143">
        <v>1520</v>
      </c>
      <c r="J223" s="143">
        <f t="shared" si="30"/>
        <v>69920</v>
      </c>
      <c r="K223" s="140" t="s">
        <v>1</v>
      </c>
      <c r="L223" s="27"/>
      <c r="M223" s="144" t="s">
        <v>1</v>
      </c>
      <c r="N223" s="145" t="s">
        <v>41</v>
      </c>
      <c r="O223" s="146">
        <v>0</v>
      </c>
      <c r="P223" s="146">
        <f t="shared" si="31"/>
        <v>0</v>
      </c>
      <c r="Q223" s="146">
        <v>0</v>
      </c>
      <c r="R223" s="146">
        <f t="shared" si="32"/>
        <v>0</v>
      </c>
      <c r="S223" s="146">
        <v>0</v>
      </c>
      <c r="T223" s="147">
        <f t="shared" si="33"/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48" t="s">
        <v>133</v>
      </c>
      <c r="AT223" s="148" t="s">
        <v>128</v>
      </c>
      <c r="AU223" s="148" t="s">
        <v>85</v>
      </c>
      <c r="AY223" s="14" t="s">
        <v>126</v>
      </c>
      <c r="BE223" s="149">
        <f t="shared" si="34"/>
        <v>69920</v>
      </c>
      <c r="BF223" s="149">
        <f t="shared" si="35"/>
        <v>0</v>
      </c>
      <c r="BG223" s="149">
        <f t="shared" si="36"/>
        <v>0</v>
      </c>
      <c r="BH223" s="149">
        <f t="shared" si="37"/>
        <v>0</v>
      </c>
      <c r="BI223" s="149">
        <f t="shared" si="38"/>
        <v>0</v>
      </c>
      <c r="BJ223" s="14" t="s">
        <v>83</v>
      </c>
      <c r="BK223" s="149">
        <f t="shared" si="39"/>
        <v>69920</v>
      </c>
      <c r="BL223" s="14" t="s">
        <v>133</v>
      </c>
      <c r="BM223" s="148" t="s">
        <v>488</v>
      </c>
    </row>
    <row r="224" spans="1:65" s="2" customFormat="1" ht="21.75" customHeight="1">
      <c r="A224" s="26"/>
      <c r="B224" s="137"/>
      <c r="C224" s="138" t="s">
        <v>489</v>
      </c>
      <c r="D224" s="138" t="s">
        <v>128</v>
      </c>
      <c r="E224" s="139" t="s">
        <v>490</v>
      </c>
      <c r="F224" s="140" t="s">
        <v>491</v>
      </c>
      <c r="G224" s="141" t="s">
        <v>164</v>
      </c>
      <c r="H224" s="142">
        <v>99.3</v>
      </c>
      <c r="I224" s="143">
        <v>2500</v>
      </c>
      <c r="J224" s="143">
        <f t="shared" si="30"/>
        <v>248250</v>
      </c>
      <c r="K224" s="140" t="s">
        <v>1</v>
      </c>
      <c r="L224" s="27"/>
      <c r="M224" s="144" t="s">
        <v>1</v>
      </c>
      <c r="N224" s="145" t="s">
        <v>41</v>
      </c>
      <c r="O224" s="146">
        <v>0</v>
      </c>
      <c r="P224" s="146">
        <f t="shared" si="31"/>
        <v>0</v>
      </c>
      <c r="Q224" s="146">
        <v>0</v>
      </c>
      <c r="R224" s="146">
        <f t="shared" si="32"/>
        <v>0</v>
      </c>
      <c r="S224" s="146">
        <v>0</v>
      </c>
      <c r="T224" s="147">
        <f t="shared" si="33"/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48" t="s">
        <v>133</v>
      </c>
      <c r="AT224" s="148" t="s">
        <v>128</v>
      </c>
      <c r="AU224" s="148" t="s">
        <v>85</v>
      </c>
      <c r="AY224" s="14" t="s">
        <v>126</v>
      </c>
      <c r="BE224" s="149">
        <f t="shared" si="34"/>
        <v>248250</v>
      </c>
      <c r="BF224" s="149">
        <f t="shared" si="35"/>
        <v>0</v>
      </c>
      <c r="BG224" s="149">
        <f t="shared" si="36"/>
        <v>0</v>
      </c>
      <c r="BH224" s="149">
        <f t="shared" si="37"/>
        <v>0</v>
      </c>
      <c r="BI224" s="149">
        <f t="shared" si="38"/>
        <v>0</v>
      </c>
      <c r="BJ224" s="14" t="s">
        <v>83</v>
      </c>
      <c r="BK224" s="149">
        <f t="shared" si="39"/>
        <v>248250</v>
      </c>
      <c r="BL224" s="14" t="s">
        <v>133</v>
      </c>
      <c r="BM224" s="148" t="s">
        <v>492</v>
      </c>
    </row>
    <row r="225" spans="1:65" s="2" customFormat="1" ht="21.75" customHeight="1">
      <c r="A225" s="26"/>
      <c r="B225" s="137"/>
      <c r="C225" s="138" t="s">
        <v>493</v>
      </c>
      <c r="D225" s="138" t="s">
        <v>128</v>
      </c>
      <c r="E225" s="139" t="s">
        <v>494</v>
      </c>
      <c r="F225" s="140" t="s">
        <v>495</v>
      </c>
      <c r="G225" s="141" t="s">
        <v>362</v>
      </c>
      <c r="H225" s="142">
        <v>8</v>
      </c>
      <c r="I225" s="143">
        <v>365.32</v>
      </c>
      <c r="J225" s="143">
        <f t="shared" si="30"/>
        <v>2922.56</v>
      </c>
      <c r="K225" s="140" t="s">
        <v>132</v>
      </c>
      <c r="L225" s="27"/>
      <c r="M225" s="144" t="s">
        <v>1</v>
      </c>
      <c r="N225" s="145" t="s">
        <v>41</v>
      </c>
      <c r="O225" s="146">
        <v>0.55700000000000005</v>
      </c>
      <c r="P225" s="146">
        <f t="shared" si="31"/>
        <v>4.4560000000000004</v>
      </c>
      <c r="Q225" s="146">
        <v>0</v>
      </c>
      <c r="R225" s="146">
        <f t="shared" si="32"/>
        <v>0</v>
      </c>
      <c r="S225" s="146">
        <v>8.2000000000000003E-2</v>
      </c>
      <c r="T225" s="147">
        <f t="shared" si="33"/>
        <v>0.65600000000000003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48" t="s">
        <v>133</v>
      </c>
      <c r="AT225" s="148" t="s">
        <v>128</v>
      </c>
      <c r="AU225" s="148" t="s">
        <v>85</v>
      </c>
      <c r="AY225" s="14" t="s">
        <v>126</v>
      </c>
      <c r="BE225" s="149">
        <f t="shared" si="34"/>
        <v>2922.56</v>
      </c>
      <c r="BF225" s="149">
        <f t="shared" si="35"/>
        <v>0</v>
      </c>
      <c r="BG225" s="149">
        <f t="shared" si="36"/>
        <v>0</v>
      </c>
      <c r="BH225" s="149">
        <f t="shared" si="37"/>
        <v>0</v>
      </c>
      <c r="BI225" s="149">
        <f t="shared" si="38"/>
        <v>0</v>
      </c>
      <c r="BJ225" s="14" t="s">
        <v>83</v>
      </c>
      <c r="BK225" s="149">
        <f t="shared" si="39"/>
        <v>2922.56</v>
      </c>
      <c r="BL225" s="14" t="s">
        <v>133</v>
      </c>
      <c r="BM225" s="148" t="s">
        <v>496</v>
      </c>
    </row>
    <row r="226" spans="1:65" s="2" customFormat="1" ht="21.75" customHeight="1">
      <c r="A226" s="26"/>
      <c r="B226" s="137"/>
      <c r="C226" s="138" t="s">
        <v>497</v>
      </c>
      <c r="D226" s="138" t="s">
        <v>128</v>
      </c>
      <c r="E226" s="139" t="s">
        <v>498</v>
      </c>
      <c r="F226" s="140" t="s">
        <v>499</v>
      </c>
      <c r="G226" s="141" t="s">
        <v>164</v>
      </c>
      <c r="H226" s="142">
        <v>55.43</v>
      </c>
      <c r="I226" s="143">
        <v>51.58</v>
      </c>
      <c r="J226" s="143">
        <f t="shared" si="30"/>
        <v>2859.08</v>
      </c>
      <c r="K226" s="140" t="s">
        <v>132</v>
      </c>
      <c r="L226" s="27"/>
      <c r="M226" s="144" t="s">
        <v>1</v>
      </c>
      <c r="N226" s="145" t="s">
        <v>41</v>
      </c>
      <c r="O226" s="146">
        <v>0.11</v>
      </c>
      <c r="P226" s="146">
        <f t="shared" si="31"/>
        <v>6.0972999999999997</v>
      </c>
      <c r="Q226" s="146">
        <v>0</v>
      </c>
      <c r="R226" s="146">
        <f t="shared" si="32"/>
        <v>0</v>
      </c>
      <c r="S226" s="146">
        <v>0.25</v>
      </c>
      <c r="T226" s="147">
        <f t="shared" si="33"/>
        <v>13.8575</v>
      </c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R226" s="148" t="s">
        <v>133</v>
      </c>
      <c r="AT226" s="148" t="s">
        <v>128</v>
      </c>
      <c r="AU226" s="148" t="s">
        <v>85</v>
      </c>
      <c r="AY226" s="14" t="s">
        <v>126</v>
      </c>
      <c r="BE226" s="149">
        <f t="shared" si="34"/>
        <v>2859.08</v>
      </c>
      <c r="BF226" s="149">
        <f t="shared" si="35"/>
        <v>0</v>
      </c>
      <c r="BG226" s="149">
        <f t="shared" si="36"/>
        <v>0</v>
      </c>
      <c r="BH226" s="149">
        <f t="shared" si="37"/>
        <v>0</v>
      </c>
      <c r="BI226" s="149">
        <f t="shared" si="38"/>
        <v>0</v>
      </c>
      <c r="BJ226" s="14" t="s">
        <v>83</v>
      </c>
      <c r="BK226" s="149">
        <f t="shared" si="39"/>
        <v>2859.08</v>
      </c>
      <c r="BL226" s="14" t="s">
        <v>133</v>
      </c>
      <c r="BM226" s="148" t="s">
        <v>500</v>
      </c>
    </row>
    <row r="227" spans="1:65" s="12" customFormat="1" ht="22.9" customHeight="1">
      <c r="B227" s="125"/>
      <c r="D227" s="126" t="s">
        <v>75</v>
      </c>
      <c r="E227" s="135" t="s">
        <v>501</v>
      </c>
      <c r="F227" s="135" t="s">
        <v>502</v>
      </c>
      <c r="J227" s="136">
        <f>BK227</f>
        <v>348082.86</v>
      </c>
      <c r="L227" s="125"/>
      <c r="M227" s="129"/>
      <c r="N227" s="130"/>
      <c r="O227" s="130"/>
      <c r="P227" s="131">
        <f>SUM(P228:P232)</f>
        <v>41.790272000000002</v>
      </c>
      <c r="Q227" s="130"/>
      <c r="R227" s="131">
        <f>SUM(R228:R232)</f>
        <v>0</v>
      </c>
      <c r="S227" s="130"/>
      <c r="T227" s="132">
        <f>SUM(T228:T232)</f>
        <v>0</v>
      </c>
      <c r="AR227" s="126" t="s">
        <v>83</v>
      </c>
      <c r="AT227" s="133" t="s">
        <v>75</v>
      </c>
      <c r="AU227" s="133" t="s">
        <v>83</v>
      </c>
      <c r="AY227" s="126" t="s">
        <v>126</v>
      </c>
      <c r="BK227" s="134">
        <f>SUM(BK228:BK232)</f>
        <v>348082.86</v>
      </c>
    </row>
    <row r="228" spans="1:65" s="2" customFormat="1" ht="16.5" customHeight="1">
      <c r="A228" s="26"/>
      <c r="B228" s="137"/>
      <c r="C228" s="138" t="s">
        <v>503</v>
      </c>
      <c r="D228" s="138" t="s">
        <v>128</v>
      </c>
      <c r="E228" s="139" t="s">
        <v>504</v>
      </c>
      <c r="F228" s="140" t="s">
        <v>505</v>
      </c>
      <c r="G228" s="141" t="s">
        <v>186</v>
      </c>
      <c r="H228" s="142">
        <v>1099.7439999999999</v>
      </c>
      <c r="I228" s="143">
        <v>42.65</v>
      </c>
      <c r="J228" s="143">
        <f>ROUND(I228*H228,2)</f>
        <v>46904.08</v>
      </c>
      <c r="K228" s="140" t="s">
        <v>132</v>
      </c>
      <c r="L228" s="27"/>
      <c r="M228" s="144" t="s">
        <v>1</v>
      </c>
      <c r="N228" s="145" t="s">
        <v>41</v>
      </c>
      <c r="O228" s="146">
        <v>0.03</v>
      </c>
      <c r="P228" s="146">
        <f>O228*H228</f>
        <v>32.992319999999999</v>
      </c>
      <c r="Q228" s="146">
        <v>0</v>
      </c>
      <c r="R228" s="146">
        <f>Q228*H228</f>
        <v>0</v>
      </c>
      <c r="S228" s="146">
        <v>0</v>
      </c>
      <c r="T228" s="147">
        <f>S228*H228</f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48" t="s">
        <v>133</v>
      </c>
      <c r="AT228" s="148" t="s">
        <v>128</v>
      </c>
      <c r="AU228" s="148" t="s">
        <v>85</v>
      </c>
      <c r="AY228" s="14" t="s">
        <v>126</v>
      </c>
      <c r="BE228" s="149">
        <f>IF(N228="základní",J228,0)</f>
        <v>46904.08</v>
      </c>
      <c r="BF228" s="149">
        <f>IF(N228="snížená",J228,0)</f>
        <v>0</v>
      </c>
      <c r="BG228" s="149">
        <f>IF(N228="zákl. přenesená",J228,0)</f>
        <v>0</v>
      </c>
      <c r="BH228" s="149">
        <f>IF(N228="sníž. přenesená",J228,0)</f>
        <v>0</v>
      </c>
      <c r="BI228" s="149">
        <f>IF(N228="nulová",J228,0)</f>
        <v>0</v>
      </c>
      <c r="BJ228" s="14" t="s">
        <v>83</v>
      </c>
      <c r="BK228" s="149">
        <f>ROUND(I228*H228,2)</f>
        <v>46904.08</v>
      </c>
      <c r="BL228" s="14" t="s">
        <v>133</v>
      </c>
      <c r="BM228" s="148" t="s">
        <v>506</v>
      </c>
    </row>
    <row r="229" spans="1:65" s="2" customFormat="1" ht="21.75" customHeight="1">
      <c r="A229" s="26"/>
      <c r="B229" s="137"/>
      <c r="C229" s="138" t="s">
        <v>507</v>
      </c>
      <c r="D229" s="138" t="s">
        <v>128</v>
      </c>
      <c r="E229" s="139" t="s">
        <v>508</v>
      </c>
      <c r="F229" s="140" t="s">
        <v>509</v>
      </c>
      <c r="G229" s="141" t="s">
        <v>186</v>
      </c>
      <c r="H229" s="142">
        <v>4398.9759999999997</v>
      </c>
      <c r="I229" s="143">
        <v>9.82</v>
      </c>
      <c r="J229" s="143">
        <f>ROUND(I229*H229,2)</f>
        <v>43197.94</v>
      </c>
      <c r="K229" s="140" t="s">
        <v>132</v>
      </c>
      <c r="L229" s="27"/>
      <c r="M229" s="144" t="s">
        <v>1</v>
      </c>
      <c r="N229" s="145" t="s">
        <v>41</v>
      </c>
      <c r="O229" s="146">
        <v>2E-3</v>
      </c>
      <c r="P229" s="146">
        <f>O229*H229</f>
        <v>8.7979519999999987</v>
      </c>
      <c r="Q229" s="146">
        <v>0</v>
      </c>
      <c r="R229" s="146">
        <f>Q229*H229</f>
        <v>0</v>
      </c>
      <c r="S229" s="146">
        <v>0</v>
      </c>
      <c r="T229" s="147">
        <f>S229*H229</f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48" t="s">
        <v>133</v>
      </c>
      <c r="AT229" s="148" t="s">
        <v>128</v>
      </c>
      <c r="AU229" s="148" t="s">
        <v>85</v>
      </c>
      <c r="AY229" s="14" t="s">
        <v>126</v>
      </c>
      <c r="BE229" s="149">
        <f>IF(N229="základní",J229,0)</f>
        <v>43197.94</v>
      </c>
      <c r="BF229" s="149">
        <f>IF(N229="snížená",J229,0)</f>
        <v>0</v>
      </c>
      <c r="BG229" s="149">
        <f>IF(N229="zákl. přenesená",J229,0)</f>
        <v>0</v>
      </c>
      <c r="BH229" s="149">
        <f>IF(N229="sníž. přenesená",J229,0)</f>
        <v>0</v>
      </c>
      <c r="BI229" s="149">
        <f>IF(N229="nulová",J229,0)</f>
        <v>0</v>
      </c>
      <c r="BJ229" s="14" t="s">
        <v>83</v>
      </c>
      <c r="BK229" s="149">
        <f>ROUND(I229*H229,2)</f>
        <v>43197.94</v>
      </c>
      <c r="BL229" s="14" t="s">
        <v>133</v>
      </c>
      <c r="BM229" s="148" t="s">
        <v>510</v>
      </c>
    </row>
    <row r="230" spans="1:65" s="2" customFormat="1" ht="33" customHeight="1">
      <c r="A230" s="26"/>
      <c r="B230" s="137"/>
      <c r="C230" s="138" t="s">
        <v>511</v>
      </c>
      <c r="D230" s="138" t="s">
        <v>128</v>
      </c>
      <c r="E230" s="139" t="s">
        <v>512</v>
      </c>
      <c r="F230" s="140" t="s">
        <v>513</v>
      </c>
      <c r="G230" s="141" t="s">
        <v>186</v>
      </c>
      <c r="H230" s="142">
        <v>853.84900000000005</v>
      </c>
      <c r="I230" s="143">
        <v>160</v>
      </c>
      <c r="J230" s="143">
        <f>ROUND(I230*H230,2)</f>
        <v>136615.84</v>
      </c>
      <c r="K230" s="140" t="s">
        <v>132</v>
      </c>
      <c r="L230" s="27"/>
      <c r="M230" s="144" t="s">
        <v>1</v>
      </c>
      <c r="N230" s="145" t="s">
        <v>41</v>
      </c>
      <c r="O230" s="146">
        <v>0</v>
      </c>
      <c r="P230" s="146">
        <f>O230*H230</f>
        <v>0</v>
      </c>
      <c r="Q230" s="146">
        <v>0</v>
      </c>
      <c r="R230" s="146">
        <f>Q230*H230</f>
        <v>0</v>
      </c>
      <c r="S230" s="146">
        <v>0</v>
      </c>
      <c r="T230" s="147">
        <f>S230*H230</f>
        <v>0</v>
      </c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R230" s="148" t="s">
        <v>133</v>
      </c>
      <c r="AT230" s="148" t="s">
        <v>128</v>
      </c>
      <c r="AU230" s="148" t="s">
        <v>85</v>
      </c>
      <c r="AY230" s="14" t="s">
        <v>126</v>
      </c>
      <c r="BE230" s="149">
        <f>IF(N230="základní",J230,0)</f>
        <v>136615.84</v>
      </c>
      <c r="BF230" s="149">
        <f>IF(N230="snížená",J230,0)</f>
        <v>0</v>
      </c>
      <c r="BG230" s="149">
        <f>IF(N230="zákl. přenesená",J230,0)</f>
        <v>0</v>
      </c>
      <c r="BH230" s="149">
        <f>IF(N230="sníž. přenesená",J230,0)</f>
        <v>0</v>
      </c>
      <c r="BI230" s="149">
        <f>IF(N230="nulová",J230,0)</f>
        <v>0</v>
      </c>
      <c r="BJ230" s="14" t="s">
        <v>83</v>
      </c>
      <c r="BK230" s="149">
        <f>ROUND(I230*H230,2)</f>
        <v>136615.84</v>
      </c>
      <c r="BL230" s="14" t="s">
        <v>133</v>
      </c>
      <c r="BM230" s="148" t="s">
        <v>514</v>
      </c>
    </row>
    <row r="231" spans="1:65" s="2" customFormat="1" ht="33" customHeight="1">
      <c r="A231" s="26"/>
      <c r="B231" s="137"/>
      <c r="C231" s="138" t="s">
        <v>515</v>
      </c>
      <c r="D231" s="138" t="s">
        <v>128</v>
      </c>
      <c r="E231" s="139" t="s">
        <v>516</v>
      </c>
      <c r="F231" s="140" t="s">
        <v>517</v>
      </c>
      <c r="G231" s="141" t="s">
        <v>186</v>
      </c>
      <c r="H231" s="142">
        <v>6.33</v>
      </c>
      <c r="I231" s="143">
        <v>250</v>
      </c>
      <c r="J231" s="143">
        <f>ROUND(I231*H231,2)</f>
        <v>1582.5</v>
      </c>
      <c r="K231" s="140" t="s">
        <v>132</v>
      </c>
      <c r="L231" s="27"/>
      <c r="M231" s="144" t="s">
        <v>1</v>
      </c>
      <c r="N231" s="145" t="s">
        <v>41</v>
      </c>
      <c r="O231" s="146">
        <v>0</v>
      </c>
      <c r="P231" s="146">
        <f>O231*H231</f>
        <v>0</v>
      </c>
      <c r="Q231" s="146">
        <v>0</v>
      </c>
      <c r="R231" s="146">
        <f>Q231*H231</f>
        <v>0</v>
      </c>
      <c r="S231" s="146">
        <v>0</v>
      </c>
      <c r="T231" s="147">
        <f>S231*H231</f>
        <v>0</v>
      </c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R231" s="148" t="s">
        <v>133</v>
      </c>
      <c r="AT231" s="148" t="s">
        <v>128</v>
      </c>
      <c r="AU231" s="148" t="s">
        <v>85</v>
      </c>
      <c r="AY231" s="14" t="s">
        <v>126</v>
      </c>
      <c r="BE231" s="149">
        <f>IF(N231="základní",J231,0)</f>
        <v>1582.5</v>
      </c>
      <c r="BF231" s="149">
        <f>IF(N231="snížená",J231,0)</f>
        <v>0</v>
      </c>
      <c r="BG231" s="149">
        <f>IF(N231="zákl. přenesená",J231,0)</f>
        <v>0</v>
      </c>
      <c r="BH231" s="149">
        <f>IF(N231="sníž. přenesená",J231,0)</f>
        <v>0</v>
      </c>
      <c r="BI231" s="149">
        <f>IF(N231="nulová",J231,0)</f>
        <v>0</v>
      </c>
      <c r="BJ231" s="14" t="s">
        <v>83</v>
      </c>
      <c r="BK231" s="149">
        <f>ROUND(I231*H231,2)</f>
        <v>1582.5</v>
      </c>
      <c r="BL231" s="14" t="s">
        <v>133</v>
      </c>
      <c r="BM231" s="148" t="s">
        <v>518</v>
      </c>
    </row>
    <row r="232" spans="1:65" s="2" customFormat="1" ht="33" customHeight="1">
      <c r="A232" s="26"/>
      <c r="B232" s="137"/>
      <c r="C232" s="138" t="s">
        <v>519</v>
      </c>
      <c r="D232" s="138" t="s">
        <v>128</v>
      </c>
      <c r="E232" s="139" t="s">
        <v>520</v>
      </c>
      <c r="F232" s="140" t="s">
        <v>521</v>
      </c>
      <c r="G232" s="141" t="s">
        <v>186</v>
      </c>
      <c r="H232" s="142">
        <v>239.565</v>
      </c>
      <c r="I232" s="143">
        <v>500</v>
      </c>
      <c r="J232" s="143">
        <f>ROUND(I232*H232,2)</f>
        <v>119782.5</v>
      </c>
      <c r="K232" s="140" t="s">
        <v>132</v>
      </c>
      <c r="L232" s="27"/>
      <c r="M232" s="144" t="s">
        <v>1</v>
      </c>
      <c r="N232" s="145" t="s">
        <v>41</v>
      </c>
      <c r="O232" s="146">
        <v>0</v>
      </c>
      <c r="P232" s="146">
        <f>O232*H232</f>
        <v>0</v>
      </c>
      <c r="Q232" s="146">
        <v>0</v>
      </c>
      <c r="R232" s="146">
        <f>Q232*H232</f>
        <v>0</v>
      </c>
      <c r="S232" s="146">
        <v>0</v>
      </c>
      <c r="T232" s="147">
        <f>S232*H232</f>
        <v>0</v>
      </c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R232" s="148" t="s">
        <v>133</v>
      </c>
      <c r="AT232" s="148" t="s">
        <v>128</v>
      </c>
      <c r="AU232" s="148" t="s">
        <v>85</v>
      </c>
      <c r="AY232" s="14" t="s">
        <v>126</v>
      </c>
      <c r="BE232" s="149">
        <f>IF(N232="základní",J232,0)</f>
        <v>119782.5</v>
      </c>
      <c r="BF232" s="149">
        <f>IF(N232="snížená",J232,0)</f>
        <v>0</v>
      </c>
      <c r="BG232" s="149">
        <f>IF(N232="zákl. přenesená",J232,0)</f>
        <v>0</v>
      </c>
      <c r="BH232" s="149">
        <f>IF(N232="sníž. přenesená",J232,0)</f>
        <v>0</v>
      </c>
      <c r="BI232" s="149">
        <f>IF(N232="nulová",J232,0)</f>
        <v>0</v>
      </c>
      <c r="BJ232" s="14" t="s">
        <v>83</v>
      </c>
      <c r="BK232" s="149">
        <f>ROUND(I232*H232,2)</f>
        <v>119782.5</v>
      </c>
      <c r="BL232" s="14" t="s">
        <v>133</v>
      </c>
      <c r="BM232" s="148" t="s">
        <v>522</v>
      </c>
    </row>
    <row r="233" spans="1:65" s="12" customFormat="1" ht="22.9" customHeight="1">
      <c r="B233" s="125"/>
      <c r="D233" s="126" t="s">
        <v>75</v>
      </c>
      <c r="E233" s="135" t="s">
        <v>523</v>
      </c>
      <c r="F233" s="135" t="s">
        <v>524</v>
      </c>
      <c r="J233" s="136">
        <f>BK233</f>
        <v>95350.3</v>
      </c>
      <c r="L233" s="125"/>
      <c r="M233" s="129"/>
      <c r="N233" s="130"/>
      <c r="O233" s="130"/>
      <c r="P233" s="131">
        <f>P234</f>
        <v>97.552620000000005</v>
      </c>
      <c r="Q233" s="130"/>
      <c r="R233" s="131">
        <f>R234</f>
        <v>0</v>
      </c>
      <c r="S233" s="130"/>
      <c r="T233" s="132">
        <f>T234</f>
        <v>0</v>
      </c>
      <c r="AR233" s="126" t="s">
        <v>83</v>
      </c>
      <c r="AT233" s="133" t="s">
        <v>75</v>
      </c>
      <c r="AU233" s="133" t="s">
        <v>83</v>
      </c>
      <c r="AY233" s="126" t="s">
        <v>126</v>
      </c>
      <c r="BK233" s="134">
        <f>BK234</f>
        <v>95350.3</v>
      </c>
    </row>
    <row r="234" spans="1:65" s="2" customFormat="1" ht="21.75" customHeight="1">
      <c r="A234" s="26"/>
      <c r="B234" s="137"/>
      <c r="C234" s="138" t="s">
        <v>525</v>
      </c>
      <c r="D234" s="138" t="s">
        <v>128</v>
      </c>
      <c r="E234" s="139" t="s">
        <v>526</v>
      </c>
      <c r="F234" s="140" t="s">
        <v>527</v>
      </c>
      <c r="G234" s="141" t="s">
        <v>186</v>
      </c>
      <c r="H234" s="142">
        <v>1478.07</v>
      </c>
      <c r="I234" s="143">
        <v>64.510000000000005</v>
      </c>
      <c r="J234" s="143">
        <f>ROUND(I234*H234,2)</f>
        <v>95350.3</v>
      </c>
      <c r="K234" s="140" t="s">
        <v>132</v>
      </c>
      <c r="L234" s="27"/>
      <c r="M234" s="144" t="s">
        <v>1</v>
      </c>
      <c r="N234" s="145" t="s">
        <v>41</v>
      </c>
      <c r="O234" s="146">
        <v>6.6000000000000003E-2</v>
      </c>
      <c r="P234" s="146">
        <f>O234*H234</f>
        <v>97.552620000000005</v>
      </c>
      <c r="Q234" s="146">
        <v>0</v>
      </c>
      <c r="R234" s="146">
        <f>Q234*H234</f>
        <v>0</v>
      </c>
      <c r="S234" s="146">
        <v>0</v>
      </c>
      <c r="T234" s="147">
        <f>S234*H234</f>
        <v>0</v>
      </c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R234" s="148" t="s">
        <v>133</v>
      </c>
      <c r="AT234" s="148" t="s">
        <v>128</v>
      </c>
      <c r="AU234" s="148" t="s">
        <v>85</v>
      </c>
      <c r="AY234" s="14" t="s">
        <v>126</v>
      </c>
      <c r="BE234" s="149">
        <f>IF(N234="základní",J234,0)</f>
        <v>95350.3</v>
      </c>
      <c r="BF234" s="149">
        <f>IF(N234="snížená",J234,0)</f>
        <v>0</v>
      </c>
      <c r="BG234" s="149">
        <f>IF(N234="zákl. přenesená",J234,0)</f>
        <v>0</v>
      </c>
      <c r="BH234" s="149">
        <f>IF(N234="sníž. přenesená",J234,0)</f>
        <v>0</v>
      </c>
      <c r="BI234" s="149">
        <f>IF(N234="nulová",J234,0)</f>
        <v>0</v>
      </c>
      <c r="BJ234" s="14" t="s">
        <v>83</v>
      </c>
      <c r="BK234" s="149">
        <f>ROUND(I234*H234,2)</f>
        <v>95350.3</v>
      </c>
      <c r="BL234" s="14" t="s">
        <v>133</v>
      </c>
      <c r="BM234" s="148" t="s">
        <v>528</v>
      </c>
    </row>
    <row r="235" spans="1:65" s="12" customFormat="1" ht="25.9" customHeight="1">
      <c r="B235" s="125"/>
      <c r="D235" s="126" t="s">
        <v>75</v>
      </c>
      <c r="E235" s="127" t="s">
        <v>529</v>
      </c>
      <c r="F235" s="127" t="s">
        <v>530</v>
      </c>
      <c r="J235" s="128">
        <f>BK235</f>
        <v>52765.47</v>
      </c>
      <c r="L235" s="125"/>
      <c r="M235" s="129"/>
      <c r="N235" s="130"/>
      <c r="O235" s="130"/>
      <c r="P235" s="131">
        <f>P236</f>
        <v>53.221127000000003</v>
      </c>
      <c r="Q235" s="130"/>
      <c r="R235" s="131">
        <f>R236</f>
        <v>0.13936264500000001</v>
      </c>
      <c r="S235" s="130"/>
      <c r="T235" s="132">
        <f>T236</f>
        <v>0</v>
      </c>
      <c r="AR235" s="126" t="s">
        <v>85</v>
      </c>
      <c r="AT235" s="133" t="s">
        <v>75</v>
      </c>
      <c r="AU235" s="133" t="s">
        <v>76</v>
      </c>
      <c r="AY235" s="126" t="s">
        <v>126</v>
      </c>
      <c r="BK235" s="134">
        <f>BK236</f>
        <v>52765.47</v>
      </c>
    </row>
    <row r="236" spans="1:65" s="12" customFormat="1" ht="22.9" customHeight="1">
      <c r="B236" s="125"/>
      <c r="D236" s="126" t="s">
        <v>75</v>
      </c>
      <c r="E236" s="135" t="s">
        <v>531</v>
      </c>
      <c r="F236" s="135" t="s">
        <v>532</v>
      </c>
      <c r="J236" s="136">
        <f>BK236</f>
        <v>52765.47</v>
      </c>
      <c r="L236" s="125"/>
      <c r="M236" s="129"/>
      <c r="N236" s="130"/>
      <c r="O236" s="130"/>
      <c r="P236" s="131">
        <f>SUM(P237:P239)</f>
        <v>53.221127000000003</v>
      </c>
      <c r="Q236" s="130"/>
      <c r="R236" s="131">
        <f>SUM(R237:R239)</f>
        <v>0.13936264500000001</v>
      </c>
      <c r="S236" s="130"/>
      <c r="T236" s="132">
        <f>SUM(T237:T239)</f>
        <v>0</v>
      </c>
      <c r="AR236" s="126" t="s">
        <v>85</v>
      </c>
      <c r="AT236" s="133" t="s">
        <v>75</v>
      </c>
      <c r="AU236" s="133" t="s">
        <v>83</v>
      </c>
      <c r="AY236" s="126" t="s">
        <v>126</v>
      </c>
      <c r="BK236" s="134">
        <f>SUM(BK237:BK239)</f>
        <v>52765.47</v>
      </c>
    </row>
    <row r="237" spans="1:65" s="2" customFormat="1" ht="21.75" customHeight="1">
      <c r="A237" s="26"/>
      <c r="B237" s="137"/>
      <c r="C237" s="138" t="s">
        <v>533</v>
      </c>
      <c r="D237" s="138" t="s">
        <v>128</v>
      </c>
      <c r="E237" s="139" t="s">
        <v>534</v>
      </c>
      <c r="F237" s="140" t="s">
        <v>535</v>
      </c>
      <c r="G237" s="141" t="s">
        <v>131</v>
      </c>
      <c r="H237" s="142">
        <v>236.15899999999999</v>
      </c>
      <c r="I237" s="143">
        <v>106.79</v>
      </c>
      <c r="J237" s="143">
        <f>ROUND(I237*H237,2)</f>
        <v>25219.42</v>
      </c>
      <c r="K237" s="140" t="s">
        <v>132</v>
      </c>
      <c r="L237" s="27"/>
      <c r="M237" s="144" t="s">
        <v>1</v>
      </c>
      <c r="N237" s="145" t="s">
        <v>41</v>
      </c>
      <c r="O237" s="146">
        <v>0.122</v>
      </c>
      <c r="P237" s="146">
        <f>O237*H237</f>
        <v>28.811397999999997</v>
      </c>
      <c r="Q237" s="146">
        <v>3.9500000000000001E-4</v>
      </c>
      <c r="R237" s="146">
        <f>Q237*H237</f>
        <v>9.3282804999999996E-2</v>
      </c>
      <c r="S237" s="146">
        <v>0</v>
      </c>
      <c r="T237" s="147">
        <f>S237*H237</f>
        <v>0</v>
      </c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R237" s="148" t="s">
        <v>191</v>
      </c>
      <c r="AT237" s="148" t="s">
        <v>128</v>
      </c>
      <c r="AU237" s="148" t="s">
        <v>85</v>
      </c>
      <c r="AY237" s="14" t="s">
        <v>126</v>
      </c>
      <c r="BE237" s="149">
        <f>IF(N237="základní",J237,0)</f>
        <v>25219.42</v>
      </c>
      <c r="BF237" s="149">
        <f>IF(N237="snížená",J237,0)</f>
        <v>0</v>
      </c>
      <c r="BG237" s="149">
        <f>IF(N237="zákl. přenesená",J237,0)</f>
        <v>0</v>
      </c>
      <c r="BH237" s="149">
        <f>IF(N237="sníž. přenesená",J237,0)</f>
        <v>0</v>
      </c>
      <c r="BI237" s="149">
        <f>IF(N237="nulová",J237,0)</f>
        <v>0</v>
      </c>
      <c r="BJ237" s="14" t="s">
        <v>83</v>
      </c>
      <c r="BK237" s="149">
        <f>ROUND(I237*H237,2)</f>
        <v>25219.42</v>
      </c>
      <c r="BL237" s="14" t="s">
        <v>191</v>
      </c>
      <c r="BM237" s="148" t="s">
        <v>536</v>
      </c>
    </row>
    <row r="238" spans="1:65" s="2" customFormat="1" ht="21.75" customHeight="1">
      <c r="A238" s="26"/>
      <c r="B238" s="137"/>
      <c r="C238" s="138" t="s">
        <v>537</v>
      </c>
      <c r="D238" s="138" t="s">
        <v>128</v>
      </c>
      <c r="E238" s="139" t="s">
        <v>538</v>
      </c>
      <c r="F238" s="140" t="s">
        <v>539</v>
      </c>
      <c r="G238" s="141" t="s">
        <v>164</v>
      </c>
      <c r="H238" s="142">
        <v>287.99900000000002</v>
      </c>
      <c r="I238" s="143">
        <v>95.18</v>
      </c>
      <c r="J238" s="143">
        <f>ROUND(I238*H238,2)</f>
        <v>27411.74</v>
      </c>
      <c r="K238" s="140" t="s">
        <v>132</v>
      </c>
      <c r="L238" s="27"/>
      <c r="M238" s="144" t="s">
        <v>1</v>
      </c>
      <c r="N238" s="145" t="s">
        <v>41</v>
      </c>
      <c r="O238" s="146">
        <v>8.4000000000000005E-2</v>
      </c>
      <c r="P238" s="146">
        <f>O238*H238</f>
        <v>24.191916000000003</v>
      </c>
      <c r="Q238" s="146">
        <v>1.6000000000000001E-4</v>
      </c>
      <c r="R238" s="146">
        <f>Q238*H238</f>
        <v>4.6079840000000011E-2</v>
      </c>
      <c r="S238" s="146">
        <v>0</v>
      </c>
      <c r="T238" s="147">
        <f>S238*H238</f>
        <v>0</v>
      </c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R238" s="148" t="s">
        <v>191</v>
      </c>
      <c r="AT238" s="148" t="s">
        <v>128</v>
      </c>
      <c r="AU238" s="148" t="s">
        <v>85</v>
      </c>
      <c r="AY238" s="14" t="s">
        <v>126</v>
      </c>
      <c r="BE238" s="149">
        <f>IF(N238="základní",J238,0)</f>
        <v>27411.74</v>
      </c>
      <c r="BF238" s="149">
        <f>IF(N238="snížená",J238,0)</f>
        <v>0</v>
      </c>
      <c r="BG238" s="149">
        <f>IF(N238="zákl. přenesená",J238,0)</f>
        <v>0</v>
      </c>
      <c r="BH238" s="149">
        <f>IF(N238="sníž. přenesená",J238,0)</f>
        <v>0</v>
      </c>
      <c r="BI238" s="149">
        <f>IF(N238="nulová",J238,0)</f>
        <v>0</v>
      </c>
      <c r="BJ238" s="14" t="s">
        <v>83</v>
      </c>
      <c r="BK238" s="149">
        <f>ROUND(I238*H238,2)</f>
        <v>27411.74</v>
      </c>
      <c r="BL238" s="14" t="s">
        <v>191</v>
      </c>
      <c r="BM238" s="148" t="s">
        <v>540</v>
      </c>
    </row>
    <row r="239" spans="1:65" s="2" customFormat="1" ht="21.75" customHeight="1">
      <c r="A239" s="26"/>
      <c r="B239" s="137"/>
      <c r="C239" s="138" t="s">
        <v>541</v>
      </c>
      <c r="D239" s="138" t="s">
        <v>128</v>
      </c>
      <c r="E239" s="139" t="s">
        <v>542</v>
      </c>
      <c r="F239" s="140" t="s">
        <v>543</v>
      </c>
      <c r="G239" s="141" t="s">
        <v>186</v>
      </c>
      <c r="H239" s="142">
        <v>0.13900000000000001</v>
      </c>
      <c r="I239" s="143">
        <v>966.26</v>
      </c>
      <c r="J239" s="143">
        <f>ROUND(I239*H239,2)</f>
        <v>134.31</v>
      </c>
      <c r="K239" s="140" t="s">
        <v>132</v>
      </c>
      <c r="L239" s="27"/>
      <c r="M239" s="144" t="s">
        <v>1</v>
      </c>
      <c r="N239" s="145" t="s">
        <v>41</v>
      </c>
      <c r="O239" s="146">
        <v>1.5669999999999999</v>
      </c>
      <c r="P239" s="146">
        <f>O239*H239</f>
        <v>0.21781300000000001</v>
      </c>
      <c r="Q239" s="146">
        <v>0</v>
      </c>
      <c r="R239" s="146">
        <f>Q239*H239</f>
        <v>0</v>
      </c>
      <c r="S239" s="146">
        <v>0</v>
      </c>
      <c r="T239" s="147">
        <f>S239*H239</f>
        <v>0</v>
      </c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R239" s="148" t="s">
        <v>191</v>
      </c>
      <c r="AT239" s="148" t="s">
        <v>128</v>
      </c>
      <c r="AU239" s="148" t="s">
        <v>85</v>
      </c>
      <c r="AY239" s="14" t="s">
        <v>126</v>
      </c>
      <c r="BE239" s="149">
        <f>IF(N239="základní",J239,0)</f>
        <v>134.31</v>
      </c>
      <c r="BF239" s="149">
        <f>IF(N239="snížená",J239,0)</f>
        <v>0</v>
      </c>
      <c r="BG239" s="149">
        <f>IF(N239="zákl. přenesená",J239,0)</f>
        <v>0</v>
      </c>
      <c r="BH239" s="149">
        <f>IF(N239="sníž. přenesená",J239,0)</f>
        <v>0</v>
      </c>
      <c r="BI239" s="149">
        <f>IF(N239="nulová",J239,0)</f>
        <v>0</v>
      </c>
      <c r="BJ239" s="14" t="s">
        <v>83</v>
      </c>
      <c r="BK239" s="149">
        <f>ROUND(I239*H239,2)</f>
        <v>134.31</v>
      </c>
      <c r="BL239" s="14" t="s">
        <v>191</v>
      </c>
      <c r="BM239" s="148" t="s">
        <v>544</v>
      </c>
    </row>
    <row r="240" spans="1:65" s="12" customFormat="1" ht="25.9" customHeight="1">
      <c r="B240" s="125"/>
      <c r="D240" s="126" t="s">
        <v>75</v>
      </c>
      <c r="E240" s="127" t="s">
        <v>196</v>
      </c>
      <c r="F240" s="127" t="s">
        <v>545</v>
      </c>
      <c r="J240" s="128">
        <f>BK240</f>
        <v>27505.17</v>
      </c>
      <c r="L240" s="125"/>
      <c r="M240" s="129"/>
      <c r="N240" s="130"/>
      <c r="O240" s="130"/>
      <c r="P240" s="131">
        <f>P241+P244</f>
        <v>1.3532199999999999</v>
      </c>
      <c r="Q240" s="130"/>
      <c r="R240" s="131">
        <f>R241+R244</f>
        <v>5.6204000000000001</v>
      </c>
      <c r="S240" s="130"/>
      <c r="T240" s="132">
        <f>T241+T244</f>
        <v>0</v>
      </c>
      <c r="AR240" s="126" t="s">
        <v>138</v>
      </c>
      <c r="AT240" s="133" t="s">
        <v>75</v>
      </c>
      <c r="AU240" s="133" t="s">
        <v>76</v>
      </c>
      <c r="AY240" s="126" t="s">
        <v>126</v>
      </c>
      <c r="BK240" s="134">
        <f>BK241+BK244</f>
        <v>27505.17</v>
      </c>
    </row>
    <row r="241" spans="1:65" s="12" customFormat="1" ht="22.9" customHeight="1">
      <c r="B241" s="125"/>
      <c r="D241" s="126" t="s">
        <v>75</v>
      </c>
      <c r="E241" s="135" t="s">
        <v>546</v>
      </c>
      <c r="F241" s="135" t="s">
        <v>547</v>
      </c>
      <c r="J241" s="136">
        <f>BK241</f>
        <v>25000</v>
      </c>
      <c r="L241" s="125"/>
      <c r="M241" s="129"/>
      <c r="N241" s="130"/>
      <c r="O241" s="130"/>
      <c r="P241" s="131">
        <f>SUM(P242:P243)</f>
        <v>0</v>
      </c>
      <c r="Q241" s="130"/>
      <c r="R241" s="131">
        <f>SUM(R242:R243)</f>
        <v>0</v>
      </c>
      <c r="S241" s="130"/>
      <c r="T241" s="132">
        <f>SUM(T242:T243)</f>
        <v>0</v>
      </c>
      <c r="AR241" s="126" t="s">
        <v>138</v>
      </c>
      <c r="AT241" s="133" t="s">
        <v>75</v>
      </c>
      <c r="AU241" s="133" t="s">
        <v>83</v>
      </c>
      <c r="AY241" s="126" t="s">
        <v>126</v>
      </c>
      <c r="BK241" s="134">
        <f>SUM(BK242:BK243)</f>
        <v>25000</v>
      </c>
    </row>
    <row r="242" spans="1:65" s="2" customFormat="1" ht="21.75" customHeight="1">
      <c r="A242" s="26"/>
      <c r="B242" s="137"/>
      <c r="C242" s="138" t="s">
        <v>548</v>
      </c>
      <c r="D242" s="138" t="s">
        <v>128</v>
      </c>
      <c r="E242" s="139" t="s">
        <v>549</v>
      </c>
      <c r="F242" s="140" t="s">
        <v>550</v>
      </c>
      <c r="G242" s="141" t="s">
        <v>362</v>
      </c>
      <c r="H242" s="142">
        <v>2</v>
      </c>
      <c r="I242" s="143">
        <v>10000</v>
      </c>
      <c r="J242" s="143">
        <f>ROUND(I242*H242,2)</f>
        <v>20000</v>
      </c>
      <c r="K242" s="140" t="s">
        <v>1</v>
      </c>
      <c r="L242" s="27"/>
      <c r="M242" s="144" t="s">
        <v>1</v>
      </c>
      <c r="N242" s="145" t="s">
        <v>41</v>
      </c>
      <c r="O242" s="146">
        <v>0</v>
      </c>
      <c r="P242" s="146">
        <f>O242*H242</f>
        <v>0</v>
      </c>
      <c r="Q242" s="146">
        <v>0</v>
      </c>
      <c r="R242" s="146">
        <f>Q242*H242</f>
        <v>0</v>
      </c>
      <c r="S242" s="146">
        <v>0</v>
      </c>
      <c r="T242" s="147">
        <f>S242*H242</f>
        <v>0</v>
      </c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R242" s="148" t="s">
        <v>388</v>
      </c>
      <c r="AT242" s="148" t="s">
        <v>128</v>
      </c>
      <c r="AU242" s="148" t="s">
        <v>85</v>
      </c>
      <c r="AY242" s="14" t="s">
        <v>126</v>
      </c>
      <c r="BE242" s="149">
        <f>IF(N242="základní",J242,0)</f>
        <v>20000</v>
      </c>
      <c r="BF242" s="149">
        <f>IF(N242="snížená",J242,0)</f>
        <v>0</v>
      </c>
      <c r="BG242" s="149">
        <f>IF(N242="zákl. přenesená",J242,0)</f>
        <v>0</v>
      </c>
      <c r="BH242" s="149">
        <f>IF(N242="sníž. přenesená",J242,0)</f>
        <v>0</v>
      </c>
      <c r="BI242" s="149">
        <f>IF(N242="nulová",J242,0)</f>
        <v>0</v>
      </c>
      <c r="BJ242" s="14" t="s">
        <v>83</v>
      </c>
      <c r="BK242" s="149">
        <f>ROUND(I242*H242,2)</f>
        <v>20000</v>
      </c>
      <c r="BL242" s="14" t="s">
        <v>388</v>
      </c>
      <c r="BM242" s="148" t="s">
        <v>551</v>
      </c>
    </row>
    <row r="243" spans="1:65" s="2" customFormat="1" ht="21.75" customHeight="1">
      <c r="A243" s="26"/>
      <c r="B243" s="137"/>
      <c r="C243" s="138" t="s">
        <v>552</v>
      </c>
      <c r="D243" s="138" t="s">
        <v>128</v>
      </c>
      <c r="E243" s="139" t="s">
        <v>553</v>
      </c>
      <c r="F243" s="140" t="s">
        <v>554</v>
      </c>
      <c r="G243" s="141" t="s">
        <v>164</v>
      </c>
      <c r="H243" s="142">
        <v>10</v>
      </c>
      <c r="I243" s="143">
        <v>500</v>
      </c>
      <c r="J243" s="143">
        <f>ROUND(I243*H243,2)</f>
        <v>5000</v>
      </c>
      <c r="K243" s="140" t="s">
        <v>1</v>
      </c>
      <c r="L243" s="27"/>
      <c r="M243" s="144" t="s">
        <v>1</v>
      </c>
      <c r="N243" s="145" t="s">
        <v>41</v>
      </c>
      <c r="O243" s="146">
        <v>0</v>
      </c>
      <c r="P243" s="146">
        <f>O243*H243</f>
        <v>0</v>
      </c>
      <c r="Q243" s="146">
        <v>0</v>
      </c>
      <c r="R243" s="146">
        <f>Q243*H243</f>
        <v>0</v>
      </c>
      <c r="S243" s="146">
        <v>0</v>
      </c>
      <c r="T243" s="147">
        <f>S243*H243</f>
        <v>0</v>
      </c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R243" s="148" t="s">
        <v>388</v>
      </c>
      <c r="AT243" s="148" t="s">
        <v>128</v>
      </c>
      <c r="AU243" s="148" t="s">
        <v>85</v>
      </c>
      <c r="AY243" s="14" t="s">
        <v>126</v>
      </c>
      <c r="BE243" s="149">
        <f>IF(N243="základní",J243,0)</f>
        <v>5000</v>
      </c>
      <c r="BF243" s="149">
        <f>IF(N243="snížená",J243,0)</f>
        <v>0</v>
      </c>
      <c r="BG243" s="149">
        <f>IF(N243="zákl. přenesená",J243,0)</f>
        <v>0</v>
      </c>
      <c r="BH243" s="149">
        <f>IF(N243="sníž. přenesená",J243,0)</f>
        <v>0</v>
      </c>
      <c r="BI243" s="149">
        <f>IF(N243="nulová",J243,0)</f>
        <v>0</v>
      </c>
      <c r="BJ243" s="14" t="s">
        <v>83</v>
      </c>
      <c r="BK243" s="149">
        <f>ROUND(I243*H243,2)</f>
        <v>5000</v>
      </c>
      <c r="BL243" s="14" t="s">
        <v>388</v>
      </c>
      <c r="BM243" s="148" t="s">
        <v>555</v>
      </c>
    </row>
    <row r="244" spans="1:65" s="12" customFormat="1" ht="22.9" customHeight="1">
      <c r="B244" s="125"/>
      <c r="D244" s="126" t="s">
        <v>75</v>
      </c>
      <c r="E244" s="135" t="s">
        <v>556</v>
      </c>
      <c r="F244" s="135" t="s">
        <v>557</v>
      </c>
      <c r="J244" s="136">
        <f>BK244</f>
        <v>2505.17</v>
      </c>
      <c r="L244" s="125"/>
      <c r="M244" s="129"/>
      <c r="N244" s="130"/>
      <c r="O244" s="130"/>
      <c r="P244" s="131">
        <f>SUM(P245:P247)</f>
        <v>1.3532199999999999</v>
      </c>
      <c r="Q244" s="130"/>
      <c r="R244" s="131">
        <f>SUM(R245:R247)</f>
        <v>5.6204000000000001</v>
      </c>
      <c r="S244" s="130"/>
      <c r="T244" s="132">
        <f>SUM(T245:T247)</f>
        <v>0</v>
      </c>
      <c r="AR244" s="126" t="s">
        <v>138</v>
      </c>
      <c r="AT244" s="133" t="s">
        <v>75</v>
      </c>
      <c r="AU244" s="133" t="s">
        <v>83</v>
      </c>
      <c r="AY244" s="126" t="s">
        <v>126</v>
      </c>
      <c r="BK244" s="134">
        <f>SUM(BK245:BK247)</f>
        <v>2505.17</v>
      </c>
    </row>
    <row r="245" spans="1:65" s="2" customFormat="1" ht="21.75" customHeight="1">
      <c r="A245" s="26"/>
      <c r="B245" s="137"/>
      <c r="C245" s="138" t="s">
        <v>558</v>
      </c>
      <c r="D245" s="138" t="s">
        <v>128</v>
      </c>
      <c r="E245" s="139" t="s">
        <v>559</v>
      </c>
      <c r="F245" s="140" t="s">
        <v>560</v>
      </c>
      <c r="G245" s="141" t="s">
        <v>164</v>
      </c>
      <c r="H245" s="142">
        <v>10</v>
      </c>
      <c r="I245" s="143">
        <v>91.04</v>
      </c>
      <c r="J245" s="143">
        <f>ROUND(I245*H245,2)</f>
        <v>910.4</v>
      </c>
      <c r="K245" s="140" t="s">
        <v>132</v>
      </c>
      <c r="L245" s="27"/>
      <c r="M245" s="144" t="s">
        <v>1</v>
      </c>
      <c r="N245" s="145" t="s">
        <v>41</v>
      </c>
      <c r="O245" s="146">
        <v>8.7999999999999995E-2</v>
      </c>
      <c r="P245" s="146">
        <f>O245*H245</f>
        <v>0.87999999999999989</v>
      </c>
      <c r="Q245" s="146">
        <v>0.15614</v>
      </c>
      <c r="R245" s="146">
        <f>Q245*H245</f>
        <v>1.5613999999999999</v>
      </c>
      <c r="S245" s="146">
        <v>0</v>
      </c>
      <c r="T245" s="147">
        <f>S245*H245</f>
        <v>0</v>
      </c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R245" s="148" t="s">
        <v>388</v>
      </c>
      <c r="AT245" s="148" t="s">
        <v>128</v>
      </c>
      <c r="AU245" s="148" t="s">
        <v>85</v>
      </c>
      <c r="AY245" s="14" t="s">
        <v>126</v>
      </c>
      <c r="BE245" s="149">
        <f>IF(N245="základní",J245,0)</f>
        <v>910.4</v>
      </c>
      <c r="BF245" s="149">
        <f>IF(N245="snížená",J245,0)</f>
        <v>0</v>
      </c>
      <c r="BG245" s="149">
        <f>IF(N245="zákl. přenesená",J245,0)</f>
        <v>0</v>
      </c>
      <c r="BH245" s="149">
        <f>IF(N245="sníž. přenesená",J245,0)</f>
        <v>0</v>
      </c>
      <c r="BI245" s="149">
        <f>IF(N245="nulová",J245,0)</f>
        <v>0</v>
      </c>
      <c r="BJ245" s="14" t="s">
        <v>83</v>
      </c>
      <c r="BK245" s="149">
        <f>ROUND(I245*H245,2)</f>
        <v>910.4</v>
      </c>
      <c r="BL245" s="14" t="s">
        <v>388</v>
      </c>
      <c r="BM245" s="148" t="s">
        <v>561</v>
      </c>
    </row>
    <row r="246" spans="1:65" s="2" customFormat="1" ht="21.75" customHeight="1">
      <c r="A246" s="26"/>
      <c r="B246" s="137"/>
      <c r="C246" s="138" t="s">
        <v>562</v>
      </c>
      <c r="D246" s="138" t="s">
        <v>128</v>
      </c>
      <c r="E246" s="139" t="s">
        <v>563</v>
      </c>
      <c r="F246" s="140" t="s">
        <v>564</v>
      </c>
      <c r="G246" s="141" t="s">
        <v>169</v>
      </c>
      <c r="H246" s="142">
        <v>1.98</v>
      </c>
      <c r="I246" s="143">
        <v>94.09</v>
      </c>
      <c r="J246" s="143">
        <f>ROUND(I246*H246,2)</f>
        <v>186.3</v>
      </c>
      <c r="K246" s="140" t="s">
        <v>132</v>
      </c>
      <c r="L246" s="27"/>
      <c r="M246" s="144" t="s">
        <v>1</v>
      </c>
      <c r="N246" s="145" t="s">
        <v>41</v>
      </c>
      <c r="O246" s="146">
        <v>0.23899999999999999</v>
      </c>
      <c r="P246" s="146">
        <f>O246*H246</f>
        <v>0.47321999999999997</v>
      </c>
      <c r="Q246" s="146">
        <v>0</v>
      </c>
      <c r="R246" s="146">
        <f>Q246*H246</f>
        <v>0</v>
      </c>
      <c r="S246" s="146">
        <v>0</v>
      </c>
      <c r="T246" s="147">
        <f>S246*H246</f>
        <v>0</v>
      </c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R246" s="148" t="s">
        <v>388</v>
      </c>
      <c r="AT246" s="148" t="s">
        <v>128</v>
      </c>
      <c r="AU246" s="148" t="s">
        <v>85</v>
      </c>
      <c r="AY246" s="14" t="s">
        <v>126</v>
      </c>
      <c r="BE246" s="149">
        <f>IF(N246="základní",J246,0)</f>
        <v>186.3</v>
      </c>
      <c r="BF246" s="149">
        <f>IF(N246="snížená",J246,0)</f>
        <v>0</v>
      </c>
      <c r="BG246" s="149">
        <f>IF(N246="zákl. přenesená",J246,0)</f>
        <v>0</v>
      </c>
      <c r="BH246" s="149">
        <f>IF(N246="sníž. přenesená",J246,0)</f>
        <v>0</v>
      </c>
      <c r="BI246" s="149">
        <f>IF(N246="nulová",J246,0)</f>
        <v>0</v>
      </c>
      <c r="BJ246" s="14" t="s">
        <v>83</v>
      </c>
      <c r="BK246" s="149">
        <f>ROUND(I246*H246,2)</f>
        <v>186.3</v>
      </c>
      <c r="BL246" s="14" t="s">
        <v>388</v>
      </c>
      <c r="BM246" s="148" t="s">
        <v>565</v>
      </c>
    </row>
    <row r="247" spans="1:65" s="2" customFormat="1" ht="16.5" customHeight="1">
      <c r="A247" s="26"/>
      <c r="B247" s="137"/>
      <c r="C247" s="150" t="s">
        <v>566</v>
      </c>
      <c r="D247" s="150" t="s">
        <v>196</v>
      </c>
      <c r="E247" s="151" t="s">
        <v>567</v>
      </c>
      <c r="F247" s="152" t="s">
        <v>568</v>
      </c>
      <c r="G247" s="153" t="s">
        <v>186</v>
      </c>
      <c r="H247" s="154">
        <v>4.0590000000000002</v>
      </c>
      <c r="I247" s="155">
        <v>347</v>
      </c>
      <c r="J247" s="155">
        <f>ROUND(I247*H247,2)</f>
        <v>1408.47</v>
      </c>
      <c r="K247" s="152" t="s">
        <v>132</v>
      </c>
      <c r="L247" s="156"/>
      <c r="M247" s="159" t="s">
        <v>1</v>
      </c>
      <c r="N247" s="160" t="s">
        <v>41</v>
      </c>
      <c r="O247" s="161">
        <v>0</v>
      </c>
      <c r="P247" s="161">
        <f>O247*H247</f>
        <v>0</v>
      </c>
      <c r="Q247" s="161">
        <v>1</v>
      </c>
      <c r="R247" s="161">
        <f>Q247*H247</f>
        <v>4.0590000000000002</v>
      </c>
      <c r="S247" s="161">
        <v>0</v>
      </c>
      <c r="T247" s="162">
        <f>S247*H247</f>
        <v>0</v>
      </c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R247" s="148" t="s">
        <v>569</v>
      </c>
      <c r="AT247" s="148" t="s">
        <v>196</v>
      </c>
      <c r="AU247" s="148" t="s">
        <v>85</v>
      </c>
      <c r="AY247" s="14" t="s">
        <v>126</v>
      </c>
      <c r="BE247" s="149">
        <f>IF(N247="základní",J247,0)</f>
        <v>1408.47</v>
      </c>
      <c r="BF247" s="149">
        <f>IF(N247="snížená",J247,0)</f>
        <v>0</v>
      </c>
      <c r="BG247" s="149">
        <f>IF(N247="zákl. přenesená",J247,0)</f>
        <v>0</v>
      </c>
      <c r="BH247" s="149">
        <f>IF(N247="sníž. přenesená",J247,0)</f>
        <v>0</v>
      </c>
      <c r="BI247" s="149">
        <f>IF(N247="nulová",J247,0)</f>
        <v>0</v>
      </c>
      <c r="BJ247" s="14" t="s">
        <v>83</v>
      </c>
      <c r="BK247" s="149">
        <f>ROUND(I247*H247,2)</f>
        <v>1408.47</v>
      </c>
      <c r="BL247" s="14" t="s">
        <v>569</v>
      </c>
      <c r="BM247" s="148" t="s">
        <v>570</v>
      </c>
    </row>
    <row r="248" spans="1:65" s="2" customFormat="1" ht="6.95" customHeight="1">
      <c r="A248" s="26"/>
      <c r="B248" s="41"/>
      <c r="C248" s="42"/>
      <c r="D248" s="42"/>
      <c r="E248" s="42"/>
      <c r="F248" s="42"/>
      <c r="G248" s="42"/>
      <c r="H248" s="42"/>
      <c r="I248" s="42"/>
      <c r="J248" s="42"/>
      <c r="K248" s="42"/>
      <c r="L248" s="27"/>
      <c r="M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</row>
  </sheetData>
  <autoFilter ref="C128:K247" xr:uid="{00000000-0009-0000-0000-000001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3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87"/>
    </row>
    <row r="2" spans="1:46" s="1" customFormat="1" ht="36.950000000000003" customHeight="1">
      <c r="L2" s="198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4" t="s">
        <v>89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85</v>
      </c>
    </row>
    <row r="4" spans="1:46" s="1" customFormat="1" ht="24.95" customHeight="1">
      <c r="B4" s="17"/>
      <c r="D4" s="18" t="s">
        <v>90</v>
      </c>
      <c r="L4" s="17"/>
      <c r="M4" s="88" t="s">
        <v>10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14</v>
      </c>
      <c r="L6" s="17"/>
    </row>
    <row r="7" spans="1:46" s="1" customFormat="1" ht="16.5" customHeight="1">
      <c r="B7" s="17"/>
      <c r="E7" s="199" t="str">
        <f>'Rekapitulace stavby'!K6</f>
        <v>Rekonstrukce chodníku v obci Chrást</v>
      </c>
      <c r="F7" s="200"/>
      <c r="G7" s="200"/>
      <c r="H7" s="200"/>
      <c r="L7" s="17"/>
    </row>
    <row r="8" spans="1:46" s="2" customFormat="1" ht="12" customHeight="1">
      <c r="A8" s="26"/>
      <c r="B8" s="27"/>
      <c r="C8" s="26"/>
      <c r="D8" s="23" t="s">
        <v>91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79" t="s">
        <v>571</v>
      </c>
      <c r="F9" s="201"/>
      <c r="G9" s="201"/>
      <c r="H9" s="20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1.25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16</v>
      </c>
      <c r="E11" s="26"/>
      <c r="F11" s="21" t="s">
        <v>1</v>
      </c>
      <c r="G11" s="26"/>
      <c r="H11" s="26"/>
      <c r="I11" s="23" t="s">
        <v>17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18</v>
      </c>
      <c r="E12" s="26"/>
      <c r="F12" s="21" t="s">
        <v>19</v>
      </c>
      <c r="G12" s="26"/>
      <c r="H12" s="26"/>
      <c r="I12" s="23" t="s">
        <v>20</v>
      </c>
      <c r="J12" s="49" t="str">
        <f>'Rekapitulace stavby'!AN8</f>
        <v>7. 1. 2021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22</v>
      </c>
      <c r="E14" s="26"/>
      <c r="F14" s="26"/>
      <c r="G14" s="26"/>
      <c r="H14" s="26"/>
      <c r="I14" s="23" t="s">
        <v>23</v>
      </c>
      <c r="J14" s="21" t="s">
        <v>24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25</v>
      </c>
      <c r="F15" s="26"/>
      <c r="G15" s="26"/>
      <c r="H15" s="26"/>
      <c r="I15" s="23" t="s">
        <v>26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27</v>
      </c>
      <c r="E17" s="26"/>
      <c r="F17" s="26"/>
      <c r="G17" s="26"/>
      <c r="H17" s="26"/>
      <c r="I17" s="23" t="s">
        <v>23</v>
      </c>
      <c r="J17" s="21" t="str">
        <f>'Rekapitulace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65" t="str">
        <f>'Rekapitulace stavby'!E14</f>
        <v xml:space="preserve"> </v>
      </c>
      <c r="F18" s="165"/>
      <c r="G18" s="165"/>
      <c r="H18" s="165"/>
      <c r="I18" s="23" t="s">
        <v>26</v>
      </c>
      <c r="J18" s="21" t="str">
        <f>'Rekapitulace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29</v>
      </c>
      <c r="E20" s="26"/>
      <c r="F20" s="26"/>
      <c r="G20" s="26"/>
      <c r="H20" s="26"/>
      <c r="I20" s="23" t="s">
        <v>23</v>
      </c>
      <c r="J20" s="21" t="s">
        <v>30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31</v>
      </c>
      <c r="F21" s="26"/>
      <c r="G21" s="26"/>
      <c r="H21" s="26"/>
      <c r="I21" s="23" t="s">
        <v>26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33</v>
      </c>
      <c r="E23" s="26"/>
      <c r="F23" s="26"/>
      <c r="G23" s="26"/>
      <c r="H23" s="26"/>
      <c r="I23" s="23" t="s">
        <v>23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34</v>
      </c>
      <c r="F24" s="26"/>
      <c r="G24" s="26"/>
      <c r="H24" s="26"/>
      <c r="I24" s="23" t="s">
        <v>26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35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68" t="s">
        <v>1</v>
      </c>
      <c r="F27" s="168"/>
      <c r="G27" s="168"/>
      <c r="H27" s="168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36</v>
      </c>
      <c r="E30" s="26"/>
      <c r="F30" s="26"/>
      <c r="G30" s="26"/>
      <c r="H30" s="26"/>
      <c r="I30" s="26"/>
      <c r="J30" s="65">
        <f>ROUND(J122, 2)</f>
        <v>600000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38</v>
      </c>
      <c r="G32" s="26"/>
      <c r="H32" s="26"/>
      <c r="I32" s="30" t="s">
        <v>37</v>
      </c>
      <c r="J32" s="30" t="s">
        <v>39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40</v>
      </c>
      <c r="E33" s="23" t="s">
        <v>41</v>
      </c>
      <c r="F33" s="94">
        <f>ROUND((SUM(BE122:BE136)),  2)</f>
        <v>600000</v>
      </c>
      <c r="G33" s="26"/>
      <c r="H33" s="26"/>
      <c r="I33" s="95">
        <v>0.21</v>
      </c>
      <c r="J33" s="94">
        <f>ROUND(((SUM(BE122:BE136))*I33),  2)</f>
        <v>126000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42</v>
      </c>
      <c r="F34" s="94">
        <f>ROUND((SUM(BF122:BF136)),  2)</f>
        <v>0</v>
      </c>
      <c r="G34" s="26"/>
      <c r="H34" s="26"/>
      <c r="I34" s="95">
        <v>0.15</v>
      </c>
      <c r="J34" s="94">
        <f>ROUND(((SUM(BF122:BF136))*I34),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43</v>
      </c>
      <c r="F35" s="94">
        <f>ROUND((SUM(BG122:BG136)),  2)</f>
        <v>0</v>
      </c>
      <c r="G35" s="26"/>
      <c r="H35" s="26"/>
      <c r="I35" s="95">
        <v>0.21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44</v>
      </c>
      <c r="F36" s="94">
        <f>ROUND((SUM(BH122:BH136)),  2)</f>
        <v>0</v>
      </c>
      <c r="G36" s="26"/>
      <c r="H36" s="26"/>
      <c r="I36" s="95">
        <v>0.15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45</v>
      </c>
      <c r="F37" s="94">
        <f>ROUND((SUM(BI122:BI136)),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46</v>
      </c>
      <c r="E39" s="54"/>
      <c r="F39" s="54"/>
      <c r="G39" s="98" t="s">
        <v>47</v>
      </c>
      <c r="H39" s="99" t="s">
        <v>48</v>
      </c>
      <c r="I39" s="54"/>
      <c r="J39" s="100">
        <f>SUM(J30:J37)</f>
        <v>726000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49</v>
      </c>
      <c r="E50" s="38"/>
      <c r="F50" s="38"/>
      <c r="G50" s="37" t="s">
        <v>50</v>
      </c>
      <c r="H50" s="38"/>
      <c r="I50" s="38"/>
      <c r="J50" s="38"/>
      <c r="K50" s="38"/>
      <c r="L50" s="36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6"/>
      <c r="B61" s="27"/>
      <c r="C61" s="26"/>
      <c r="D61" s="39" t="s">
        <v>51</v>
      </c>
      <c r="E61" s="29"/>
      <c r="F61" s="102" t="s">
        <v>52</v>
      </c>
      <c r="G61" s="39" t="s">
        <v>51</v>
      </c>
      <c r="H61" s="29"/>
      <c r="I61" s="29"/>
      <c r="J61" s="103" t="s">
        <v>52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6"/>
      <c r="B65" s="27"/>
      <c r="C65" s="26"/>
      <c r="D65" s="37" t="s">
        <v>53</v>
      </c>
      <c r="E65" s="40"/>
      <c r="F65" s="40"/>
      <c r="G65" s="37" t="s">
        <v>54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6"/>
      <c r="B76" s="27"/>
      <c r="C76" s="26"/>
      <c r="D76" s="39" t="s">
        <v>51</v>
      </c>
      <c r="E76" s="29"/>
      <c r="F76" s="102" t="s">
        <v>52</v>
      </c>
      <c r="G76" s="39" t="s">
        <v>51</v>
      </c>
      <c r="H76" s="29"/>
      <c r="I76" s="29"/>
      <c r="J76" s="103" t="s">
        <v>52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93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14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99" t="str">
        <f>E7</f>
        <v>Rekonstrukce chodníku v obci Chrást</v>
      </c>
      <c r="F85" s="200"/>
      <c r="G85" s="200"/>
      <c r="H85" s="200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91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79" t="str">
        <f>E9</f>
        <v>02 - Vedlejší a ostatní náklady</v>
      </c>
      <c r="F87" s="201"/>
      <c r="G87" s="201"/>
      <c r="H87" s="20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18</v>
      </c>
      <c r="D89" s="26"/>
      <c r="E89" s="26"/>
      <c r="F89" s="21" t="str">
        <f>F12</f>
        <v xml:space="preserve">Chrást, silnice III/3308 </v>
      </c>
      <c r="G89" s="26"/>
      <c r="H89" s="26"/>
      <c r="I89" s="23" t="s">
        <v>20</v>
      </c>
      <c r="J89" s="49" t="str">
        <f>IF(J12="","",J12)</f>
        <v>7. 1. 2021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40.15" customHeight="1">
      <c r="A91" s="26"/>
      <c r="B91" s="27"/>
      <c r="C91" s="23" t="s">
        <v>22</v>
      </c>
      <c r="D91" s="26"/>
      <c r="E91" s="26"/>
      <c r="F91" s="21" t="str">
        <f>E15</f>
        <v>Obec Chrást, Chrást č.p. 150, 289 14 Poříčany</v>
      </c>
      <c r="G91" s="26"/>
      <c r="H91" s="26"/>
      <c r="I91" s="23" t="s">
        <v>29</v>
      </c>
      <c r="J91" s="24" t="str">
        <f>E21</f>
        <v>IROP Olomouc, Ing. Jan Rozsíval, Holická 156/49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27</v>
      </c>
      <c r="D92" s="26"/>
      <c r="E92" s="26"/>
      <c r="F92" s="21" t="str">
        <f>IF(E18="","",E18)</f>
        <v xml:space="preserve"> </v>
      </c>
      <c r="G92" s="26"/>
      <c r="H92" s="26"/>
      <c r="I92" s="23" t="s">
        <v>33</v>
      </c>
      <c r="J92" s="24" t="str">
        <f>E24</f>
        <v>Čiklová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94</v>
      </c>
      <c r="D94" s="96"/>
      <c r="E94" s="96"/>
      <c r="F94" s="96"/>
      <c r="G94" s="96"/>
      <c r="H94" s="96"/>
      <c r="I94" s="96"/>
      <c r="J94" s="105" t="s">
        <v>95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96</v>
      </c>
      <c r="D96" s="26"/>
      <c r="E96" s="26"/>
      <c r="F96" s="26"/>
      <c r="G96" s="26"/>
      <c r="H96" s="26"/>
      <c r="I96" s="26"/>
      <c r="J96" s="65">
        <f>J122</f>
        <v>600000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97</v>
      </c>
    </row>
    <row r="97" spans="1:31" s="9" customFormat="1" ht="24.95" customHeight="1">
      <c r="B97" s="107"/>
      <c r="D97" s="108" t="s">
        <v>98</v>
      </c>
      <c r="E97" s="109"/>
      <c r="F97" s="109"/>
      <c r="G97" s="109"/>
      <c r="H97" s="109"/>
      <c r="I97" s="109"/>
      <c r="J97" s="110">
        <f>J123</f>
        <v>50000</v>
      </c>
      <c r="L97" s="107"/>
    </row>
    <row r="98" spans="1:31" s="10" customFormat="1" ht="19.899999999999999" customHeight="1">
      <c r="B98" s="111"/>
      <c r="D98" s="112" t="s">
        <v>572</v>
      </c>
      <c r="E98" s="113"/>
      <c r="F98" s="113"/>
      <c r="G98" s="113"/>
      <c r="H98" s="113"/>
      <c r="I98" s="113"/>
      <c r="J98" s="114">
        <f>J124</f>
        <v>50000</v>
      </c>
      <c r="L98" s="111"/>
    </row>
    <row r="99" spans="1:31" s="9" customFormat="1" ht="24.95" customHeight="1">
      <c r="B99" s="107"/>
      <c r="D99" s="108" t="s">
        <v>573</v>
      </c>
      <c r="E99" s="109"/>
      <c r="F99" s="109"/>
      <c r="G99" s="109"/>
      <c r="H99" s="109"/>
      <c r="I99" s="109"/>
      <c r="J99" s="110">
        <f>J126</f>
        <v>550000</v>
      </c>
      <c r="L99" s="107"/>
    </row>
    <row r="100" spans="1:31" s="10" customFormat="1" ht="19.899999999999999" customHeight="1">
      <c r="B100" s="111"/>
      <c r="D100" s="112" t="s">
        <v>574</v>
      </c>
      <c r="E100" s="113"/>
      <c r="F100" s="113"/>
      <c r="G100" s="113"/>
      <c r="H100" s="113"/>
      <c r="I100" s="113"/>
      <c r="J100" s="114">
        <f>J127</f>
        <v>170000</v>
      </c>
      <c r="L100" s="111"/>
    </row>
    <row r="101" spans="1:31" s="10" customFormat="1" ht="19.899999999999999" customHeight="1">
      <c r="B101" s="111"/>
      <c r="D101" s="112" t="s">
        <v>575</v>
      </c>
      <c r="E101" s="113"/>
      <c r="F101" s="113"/>
      <c r="G101" s="113"/>
      <c r="H101" s="113"/>
      <c r="I101" s="113"/>
      <c r="J101" s="114">
        <f>J132</f>
        <v>300000</v>
      </c>
      <c r="L101" s="111"/>
    </row>
    <row r="102" spans="1:31" s="10" customFormat="1" ht="19.899999999999999" customHeight="1">
      <c r="B102" s="111"/>
      <c r="D102" s="112" t="s">
        <v>576</v>
      </c>
      <c r="E102" s="113"/>
      <c r="F102" s="113"/>
      <c r="G102" s="113"/>
      <c r="H102" s="113"/>
      <c r="I102" s="113"/>
      <c r="J102" s="114">
        <f>J134</f>
        <v>80000</v>
      </c>
      <c r="L102" s="111"/>
    </row>
    <row r="103" spans="1:31" s="2" customFormat="1" ht="21.75" customHeight="1">
      <c r="A103" s="26"/>
      <c r="B103" s="27"/>
      <c r="C103" s="26"/>
      <c r="D103" s="26"/>
      <c r="E103" s="26"/>
      <c r="F103" s="26"/>
      <c r="G103" s="26"/>
      <c r="H103" s="26"/>
      <c r="I103" s="26"/>
      <c r="J103" s="26"/>
      <c r="K103" s="26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6.95" customHeight="1">
      <c r="A104" s="26"/>
      <c r="B104" s="41"/>
      <c r="C104" s="42"/>
      <c r="D104" s="42"/>
      <c r="E104" s="42"/>
      <c r="F104" s="42"/>
      <c r="G104" s="42"/>
      <c r="H104" s="42"/>
      <c r="I104" s="42"/>
      <c r="J104" s="42"/>
      <c r="K104" s="42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8" spans="1:31" s="2" customFormat="1" ht="6.95" customHeight="1">
      <c r="A108" s="26"/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95" customHeight="1">
      <c r="A109" s="26"/>
      <c r="B109" s="27"/>
      <c r="C109" s="18" t="s">
        <v>111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14</v>
      </c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6.5" customHeight="1">
      <c r="A112" s="26"/>
      <c r="B112" s="27"/>
      <c r="C112" s="26"/>
      <c r="D112" s="26"/>
      <c r="E112" s="199" t="str">
        <f>E7</f>
        <v>Rekonstrukce chodníku v obci Chrást</v>
      </c>
      <c r="F112" s="200"/>
      <c r="G112" s="200"/>
      <c r="H112" s="200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2" customHeight="1">
      <c r="A113" s="26"/>
      <c r="B113" s="27"/>
      <c r="C113" s="23" t="s">
        <v>91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6.5" customHeight="1">
      <c r="A114" s="26"/>
      <c r="B114" s="27"/>
      <c r="C114" s="26"/>
      <c r="D114" s="26"/>
      <c r="E114" s="179" t="str">
        <f>E9</f>
        <v>02 - Vedlejší a ostatní náklady</v>
      </c>
      <c r="F114" s="201"/>
      <c r="G114" s="201"/>
      <c r="H114" s="201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18</v>
      </c>
      <c r="D116" s="26"/>
      <c r="E116" s="26"/>
      <c r="F116" s="21" t="str">
        <f>F12</f>
        <v xml:space="preserve">Chrást, silnice III/3308 </v>
      </c>
      <c r="G116" s="26"/>
      <c r="H116" s="26"/>
      <c r="I116" s="23" t="s">
        <v>20</v>
      </c>
      <c r="J116" s="49" t="str">
        <f>IF(J12="","",J12)</f>
        <v>7. 1. 2021</v>
      </c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6.95" customHeight="1">
      <c r="A117" s="26"/>
      <c r="B117" s="27"/>
      <c r="C117" s="26"/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40.15" customHeight="1">
      <c r="A118" s="26"/>
      <c r="B118" s="27"/>
      <c r="C118" s="23" t="s">
        <v>22</v>
      </c>
      <c r="D118" s="26"/>
      <c r="E118" s="26"/>
      <c r="F118" s="21" t="str">
        <f>E15</f>
        <v>Obec Chrást, Chrást č.p. 150, 289 14 Poříčany</v>
      </c>
      <c r="G118" s="26"/>
      <c r="H118" s="26"/>
      <c r="I118" s="23" t="s">
        <v>29</v>
      </c>
      <c r="J118" s="24" t="str">
        <f>E21</f>
        <v>IROP Olomouc, Ing. Jan Rozsíval, Holická 156/49</v>
      </c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27</v>
      </c>
      <c r="D119" s="26"/>
      <c r="E119" s="26"/>
      <c r="F119" s="21" t="str">
        <f>IF(E18="","",E18)</f>
        <v xml:space="preserve"> </v>
      </c>
      <c r="G119" s="26"/>
      <c r="H119" s="26"/>
      <c r="I119" s="23" t="s">
        <v>33</v>
      </c>
      <c r="J119" s="24" t="str">
        <f>E24</f>
        <v>Čiklová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0.3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11" customFormat="1" ht="29.25" customHeight="1">
      <c r="A121" s="115"/>
      <c r="B121" s="116"/>
      <c r="C121" s="117" t="s">
        <v>112</v>
      </c>
      <c r="D121" s="118" t="s">
        <v>61</v>
      </c>
      <c r="E121" s="118" t="s">
        <v>57</v>
      </c>
      <c r="F121" s="118" t="s">
        <v>58</v>
      </c>
      <c r="G121" s="118" t="s">
        <v>113</v>
      </c>
      <c r="H121" s="118" t="s">
        <v>114</v>
      </c>
      <c r="I121" s="118" t="s">
        <v>115</v>
      </c>
      <c r="J121" s="118" t="s">
        <v>95</v>
      </c>
      <c r="K121" s="119" t="s">
        <v>116</v>
      </c>
      <c r="L121" s="120"/>
      <c r="M121" s="56" t="s">
        <v>1</v>
      </c>
      <c r="N121" s="57" t="s">
        <v>40</v>
      </c>
      <c r="O121" s="57" t="s">
        <v>117</v>
      </c>
      <c r="P121" s="57" t="s">
        <v>118</v>
      </c>
      <c r="Q121" s="57" t="s">
        <v>119</v>
      </c>
      <c r="R121" s="57" t="s">
        <v>120</v>
      </c>
      <c r="S121" s="57" t="s">
        <v>121</v>
      </c>
      <c r="T121" s="58" t="s">
        <v>122</v>
      </c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</row>
    <row r="122" spans="1:65" s="2" customFormat="1" ht="22.9" customHeight="1">
      <c r="A122" s="26"/>
      <c r="B122" s="27"/>
      <c r="C122" s="63" t="s">
        <v>123</v>
      </c>
      <c r="D122" s="26"/>
      <c r="E122" s="26"/>
      <c r="F122" s="26"/>
      <c r="G122" s="26"/>
      <c r="H122" s="26"/>
      <c r="I122" s="26"/>
      <c r="J122" s="121">
        <f>BK122</f>
        <v>600000</v>
      </c>
      <c r="K122" s="26"/>
      <c r="L122" s="27"/>
      <c r="M122" s="59"/>
      <c r="N122" s="50"/>
      <c r="O122" s="60"/>
      <c r="P122" s="122">
        <f>P123+P126</f>
        <v>0</v>
      </c>
      <c r="Q122" s="60"/>
      <c r="R122" s="122">
        <f>R123+R126</f>
        <v>0</v>
      </c>
      <c r="S122" s="60"/>
      <c r="T122" s="123">
        <f>T123+T126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T122" s="14" t="s">
        <v>75</v>
      </c>
      <c r="AU122" s="14" t="s">
        <v>97</v>
      </c>
      <c r="BK122" s="124">
        <f>BK123+BK126</f>
        <v>600000</v>
      </c>
    </row>
    <row r="123" spans="1:65" s="12" customFormat="1" ht="25.9" customHeight="1">
      <c r="B123" s="125"/>
      <c r="D123" s="126" t="s">
        <v>75</v>
      </c>
      <c r="E123" s="127" t="s">
        <v>124</v>
      </c>
      <c r="F123" s="127" t="s">
        <v>125</v>
      </c>
      <c r="J123" s="128">
        <f>BK123</f>
        <v>50000</v>
      </c>
      <c r="L123" s="125"/>
      <c r="M123" s="129"/>
      <c r="N123" s="130"/>
      <c r="O123" s="130"/>
      <c r="P123" s="131">
        <f>P124</f>
        <v>0</v>
      </c>
      <c r="Q123" s="130"/>
      <c r="R123" s="131">
        <f>R124</f>
        <v>0</v>
      </c>
      <c r="S123" s="130"/>
      <c r="T123" s="132">
        <f>T124</f>
        <v>0</v>
      </c>
      <c r="AR123" s="126" t="s">
        <v>145</v>
      </c>
      <c r="AT123" s="133" t="s">
        <v>75</v>
      </c>
      <c r="AU123" s="133" t="s">
        <v>76</v>
      </c>
      <c r="AY123" s="126" t="s">
        <v>126</v>
      </c>
      <c r="BK123" s="134">
        <f>BK124</f>
        <v>50000</v>
      </c>
    </row>
    <row r="124" spans="1:65" s="12" customFormat="1" ht="22.9" customHeight="1">
      <c r="B124" s="125"/>
      <c r="D124" s="126" t="s">
        <v>75</v>
      </c>
      <c r="E124" s="135" t="s">
        <v>577</v>
      </c>
      <c r="F124" s="135" t="s">
        <v>578</v>
      </c>
      <c r="J124" s="136">
        <f>BK124</f>
        <v>50000</v>
      </c>
      <c r="L124" s="125"/>
      <c r="M124" s="129"/>
      <c r="N124" s="130"/>
      <c r="O124" s="130"/>
      <c r="P124" s="131">
        <f>P125</f>
        <v>0</v>
      </c>
      <c r="Q124" s="130"/>
      <c r="R124" s="131">
        <f>R125</f>
        <v>0</v>
      </c>
      <c r="S124" s="130"/>
      <c r="T124" s="132">
        <f>T125</f>
        <v>0</v>
      </c>
      <c r="AR124" s="126" t="s">
        <v>145</v>
      </c>
      <c r="AT124" s="133" t="s">
        <v>75</v>
      </c>
      <c r="AU124" s="133" t="s">
        <v>83</v>
      </c>
      <c r="AY124" s="126" t="s">
        <v>126</v>
      </c>
      <c r="BK124" s="134">
        <f>BK125</f>
        <v>50000</v>
      </c>
    </row>
    <row r="125" spans="1:65" s="2" customFormat="1" ht="16.5" customHeight="1">
      <c r="A125" s="26"/>
      <c r="B125" s="137"/>
      <c r="C125" s="138" t="s">
        <v>83</v>
      </c>
      <c r="D125" s="138" t="s">
        <v>128</v>
      </c>
      <c r="E125" s="139" t="s">
        <v>579</v>
      </c>
      <c r="F125" s="140" t="s">
        <v>580</v>
      </c>
      <c r="G125" s="141" t="s">
        <v>581</v>
      </c>
      <c r="H125" s="142">
        <v>1</v>
      </c>
      <c r="I125" s="143">
        <v>50000</v>
      </c>
      <c r="J125" s="143">
        <f>ROUND(I125*H125,2)</f>
        <v>50000</v>
      </c>
      <c r="K125" s="140" t="s">
        <v>1</v>
      </c>
      <c r="L125" s="27"/>
      <c r="M125" s="144" t="s">
        <v>1</v>
      </c>
      <c r="N125" s="145" t="s">
        <v>41</v>
      </c>
      <c r="O125" s="146">
        <v>0</v>
      </c>
      <c r="P125" s="146">
        <f>O125*H125</f>
        <v>0</v>
      </c>
      <c r="Q125" s="146">
        <v>0</v>
      </c>
      <c r="R125" s="146">
        <f>Q125*H125</f>
        <v>0</v>
      </c>
      <c r="S125" s="146">
        <v>0</v>
      </c>
      <c r="T125" s="147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48" t="s">
        <v>582</v>
      </c>
      <c r="AT125" s="148" t="s">
        <v>128</v>
      </c>
      <c r="AU125" s="148" t="s">
        <v>85</v>
      </c>
      <c r="AY125" s="14" t="s">
        <v>126</v>
      </c>
      <c r="BE125" s="149">
        <f>IF(N125="základní",J125,0)</f>
        <v>50000</v>
      </c>
      <c r="BF125" s="149">
        <f>IF(N125="snížená",J125,0)</f>
        <v>0</v>
      </c>
      <c r="BG125" s="149">
        <f>IF(N125="zákl. přenesená",J125,0)</f>
        <v>0</v>
      </c>
      <c r="BH125" s="149">
        <f>IF(N125="sníž. přenesená",J125,0)</f>
        <v>0</v>
      </c>
      <c r="BI125" s="149">
        <f>IF(N125="nulová",J125,0)</f>
        <v>0</v>
      </c>
      <c r="BJ125" s="14" t="s">
        <v>83</v>
      </c>
      <c r="BK125" s="149">
        <f>ROUND(I125*H125,2)</f>
        <v>50000</v>
      </c>
      <c r="BL125" s="14" t="s">
        <v>582</v>
      </c>
      <c r="BM125" s="148" t="s">
        <v>583</v>
      </c>
    </row>
    <row r="126" spans="1:65" s="12" customFormat="1" ht="25.9" customHeight="1">
      <c r="B126" s="125"/>
      <c r="D126" s="126" t="s">
        <v>75</v>
      </c>
      <c r="E126" s="127" t="s">
        <v>584</v>
      </c>
      <c r="F126" s="127" t="s">
        <v>585</v>
      </c>
      <c r="J126" s="128">
        <f>BK126</f>
        <v>550000</v>
      </c>
      <c r="L126" s="125"/>
      <c r="M126" s="129"/>
      <c r="N126" s="130"/>
      <c r="O126" s="130"/>
      <c r="P126" s="131">
        <f>P127+P132+P134</f>
        <v>0</v>
      </c>
      <c r="Q126" s="130"/>
      <c r="R126" s="131">
        <f>R127+R132+R134</f>
        <v>0</v>
      </c>
      <c r="S126" s="130"/>
      <c r="T126" s="132">
        <f>T127+T132+T134</f>
        <v>0</v>
      </c>
      <c r="AR126" s="126" t="s">
        <v>145</v>
      </c>
      <c r="AT126" s="133" t="s">
        <v>75</v>
      </c>
      <c r="AU126" s="133" t="s">
        <v>76</v>
      </c>
      <c r="AY126" s="126" t="s">
        <v>126</v>
      </c>
      <c r="BK126" s="134">
        <f>BK127+BK132+BK134</f>
        <v>550000</v>
      </c>
    </row>
    <row r="127" spans="1:65" s="12" customFormat="1" ht="22.9" customHeight="1">
      <c r="B127" s="125"/>
      <c r="D127" s="126" t="s">
        <v>75</v>
      </c>
      <c r="E127" s="135" t="s">
        <v>586</v>
      </c>
      <c r="F127" s="135" t="s">
        <v>587</v>
      </c>
      <c r="J127" s="136">
        <f>BK127</f>
        <v>170000</v>
      </c>
      <c r="L127" s="125"/>
      <c r="M127" s="129"/>
      <c r="N127" s="130"/>
      <c r="O127" s="130"/>
      <c r="P127" s="131">
        <f>SUM(P128:P131)</f>
        <v>0</v>
      </c>
      <c r="Q127" s="130"/>
      <c r="R127" s="131">
        <f>SUM(R128:R131)</f>
        <v>0</v>
      </c>
      <c r="S127" s="130"/>
      <c r="T127" s="132">
        <f>SUM(T128:T131)</f>
        <v>0</v>
      </c>
      <c r="AR127" s="126" t="s">
        <v>145</v>
      </c>
      <c r="AT127" s="133" t="s">
        <v>75</v>
      </c>
      <c r="AU127" s="133" t="s">
        <v>83</v>
      </c>
      <c r="AY127" s="126" t="s">
        <v>126</v>
      </c>
      <c r="BK127" s="134">
        <f>SUM(BK128:BK131)</f>
        <v>170000</v>
      </c>
    </row>
    <row r="128" spans="1:65" s="2" customFormat="1" ht="16.5" customHeight="1">
      <c r="A128" s="26"/>
      <c r="B128" s="137"/>
      <c r="C128" s="138" t="s">
        <v>85</v>
      </c>
      <c r="D128" s="138" t="s">
        <v>128</v>
      </c>
      <c r="E128" s="139" t="s">
        <v>588</v>
      </c>
      <c r="F128" s="140" t="s">
        <v>589</v>
      </c>
      <c r="G128" s="141" t="s">
        <v>581</v>
      </c>
      <c r="H128" s="142">
        <v>1</v>
      </c>
      <c r="I128" s="143">
        <v>100000</v>
      </c>
      <c r="J128" s="143">
        <f>ROUND(I128*H128,2)</f>
        <v>100000</v>
      </c>
      <c r="K128" s="140" t="s">
        <v>132</v>
      </c>
      <c r="L128" s="27"/>
      <c r="M128" s="144" t="s">
        <v>1</v>
      </c>
      <c r="N128" s="145" t="s">
        <v>41</v>
      </c>
      <c r="O128" s="146">
        <v>0</v>
      </c>
      <c r="P128" s="146">
        <f>O128*H128</f>
        <v>0</v>
      </c>
      <c r="Q128" s="146">
        <v>0</v>
      </c>
      <c r="R128" s="146">
        <f>Q128*H128</f>
        <v>0</v>
      </c>
      <c r="S128" s="146">
        <v>0</v>
      </c>
      <c r="T128" s="147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8" t="s">
        <v>582</v>
      </c>
      <c r="AT128" s="148" t="s">
        <v>128</v>
      </c>
      <c r="AU128" s="148" t="s">
        <v>85</v>
      </c>
      <c r="AY128" s="14" t="s">
        <v>126</v>
      </c>
      <c r="BE128" s="149">
        <f>IF(N128="základní",J128,0)</f>
        <v>100000</v>
      </c>
      <c r="BF128" s="149">
        <f>IF(N128="snížená",J128,0)</f>
        <v>0</v>
      </c>
      <c r="BG128" s="149">
        <f>IF(N128="zákl. přenesená",J128,0)</f>
        <v>0</v>
      </c>
      <c r="BH128" s="149">
        <f>IF(N128="sníž. přenesená",J128,0)</f>
        <v>0</v>
      </c>
      <c r="BI128" s="149">
        <f>IF(N128="nulová",J128,0)</f>
        <v>0</v>
      </c>
      <c r="BJ128" s="14" t="s">
        <v>83</v>
      </c>
      <c r="BK128" s="149">
        <f>ROUND(I128*H128,2)</f>
        <v>100000</v>
      </c>
      <c r="BL128" s="14" t="s">
        <v>582</v>
      </c>
      <c r="BM128" s="148" t="s">
        <v>590</v>
      </c>
    </row>
    <row r="129" spans="1:65" s="2" customFormat="1" ht="16.5" customHeight="1">
      <c r="A129" s="26"/>
      <c r="B129" s="137"/>
      <c r="C129" s="138" t="s">
        <v>138</v>
      </c>
      <c r="D129" s="138" t="s">
        <v>128</v>
      </c>
      <c r="E129" s="139" t="s">
        <v>591</v>
      </c>
      <c r="F129" s="140" t="s">
        <v>592</v>
      </c>
      <c r="G129" s="141" t="s">
        <v>581</v>
      </c>
      <c r="H129" s="142">
        <v>1</v>
      </c>
      <c r="I129" s="143">
        <v>10000</v>
      </c>
      <c r="J129" s="143">
        <f>ROUND(I129*H129,2)</f>
        <v>10000</v>
      </c>
      <c r="K129" s="140" t="s">
        <v>1</v>
      </c>
      <c r="L129" s="27"/>
      <c r="M129" s="144" t="s">
        <v>1</v>
      </c>
      <c r="N129" s="145" t="s">
        <v>41</v>
      </c>
      <c r="O129" s="146">
        <v>0</v>
      </c>
      <c r="P129" s="146">
        <f>O129*H129</f>
        <v>0</v>
      </c>
      <c r="Q129" s="146">
        <v>0</v>
      </c>
      <c r="R129" s="146">
        <f>Q129*H129</f>
        <v>0</v>
      </c>
      <c r="S129" s="146">
        <v>0</v>
      </c>
      <c r="T129" s="147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8" t="s">
        <v>582</v>
      </c>
      <c r="AT129" s="148" t="s">
        <v>128</v>
      </c>
      <c r="AU129" s="148" t="s">
        <v>85</v>
      </c>
      <c r="AY129" s="14" t="s">
        <v>126</v>
      </c>
      <c r="BE129" s="149">
        <f>IF(N129="základní",J129,0)</f>
        <v>10000</v>
      </c>
      <c r="BF129" s="149">
        <f>IF(N129="snížená",J129,0)</f>
        <v>0</v>
      </c>
      <c r="BG129" s="149">
        <f>IF(N129="zákl. přenesená",J129,0)</f>
        <v>0</v>
      </c>
      <c r="BH129" s="149">
        <f>IF(N129="sníž. přenesená",J129,0)</f>
        <v>0</v>
      </c>
      <c r="BI129" s="149">
        <f>IF(N129="nulová",J129,0)</f>
        <v>0</v>
      </c>
      <c r="BJ129" s="14" t="s">
        <v>83</v>
      </c>
      <c r="BK129" s="149">
        <f>ROUND(I129*H129,2)</f>
        <v>10000</v>
      </c>
      <c r="BL129" s="14" t="s">
        <v>582</v>
      </c>
      <c r="BM129" s="148" t="s">
        <v>593</v>
      </c>
    </row>
    <row r="130" spans="1:65" s="2" customFormat="1" ht="21.75" customHeight="1">
      <c r="A130" s="26"/>
      <c r="B130" s="137"/>
      <c r="C130" s="138" t="s">
        <v>133</v>
      </c>
      <c r="D130" s="138" t="s">
        <v>128</v>
      </c>
      <c r="E130" s="139" t="s">
        <v>594</v>
      </c>
      <c r="F130" s="140" t="s">
        <v>595</v>
      </c>
      <c r="G130" s="141" t="s">
        <v>581</v>
      </c>
      <c r="H130" s="142">
        <v>1</v>
      </c>
      <c r="I130" s="143">
        <v>30000</v>
      </c>
      <c r="J130" s="143">
        <f>ROUND(I130*H130,2)</f>
        <v>30000</v>
      </c>
      <c r="K130" s="140" t="s">
        <v>1</v>
      </c>
      <c r="L130" s="27"/>
      <c r="M130" s="144" t="s">
        <v>1</v>
      </c>
      <c r="N130" s="145" t="s">
        <v>41</v>
      </c>
      <c r="O130" s="146">
        <v>0</v>
      </c>
      <c r="P130" s="146">
        <f>O130*H130</f>
        <v>0</v>
      </c>
      <c r="Q130" s="146">
        <v>0</v>
      </c>
      <c r="R130" s="146">
        <f>Q130*H130</f>
        <v>0</v>
      </c>
      <c r="S130" s="146">
        <v>0</v>
      </c>
      <c r="T130" s="147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8" t="s">
        <v>582</v>
      </c>
      <c r="AT130" s="148" t="s">
        <v>128</v>
      </c>
      <c r="AU130" s="148" t="s">
        <v>85</v>
      </c>
      <c r="AY130" s="14" t="s">
        <v>126</v>
      </c>
      <c r="BE130" s="149">
        <f>IF(N130="základní",J130,0)</f>
        <v>30000</v>
      </c>
      <c r="BF130" s="149">
        <f>IF(N130="snížená",J130,0)</f>
        <v>0</v>
      </c>
      <c r="BG130" s="149">
        <f>IF(N130="zákl. přenesená",J130,0)</f>
        <v>0</v>
      </c>
      <c r="BH130" s="149">
        <f>IF(N130="sníž. přenesená",J130,0)</f>
        <v>0</v>
      </c>
      <c r="BI130" s="149">
        <f>IF(N130="nulová",J130,0)</f>
        <v>0</v>
      </c>
      <c r="BJ130" s="14" t="s">
        <v>83</v>
      </c>
      <c r="BK130" s="149">
        <f>ROUND(I130*H130,2)</f>
        <v>30000</v>
      </c>
      <c r="BL130" s="14" t="s">
        <v>582</v>
      </c>
      <c r="BM130" s="148" t="s">
        <v>596</v>
      </c>
    </row>
    <row r="131" spans="1:65" s="2" customFormat="1" ht="16.5" customHeight="1">
      <c r="A131" s="26"/>
      <c r="B131" s="137"/>
      <c r="C131" s="138" t="s">
        <v>145</v>
      </c>
      <c r="D131" s="138" t="s">
        <v>128</v>
      </c>
      <c r="E131" s="139" t="s">
        <v>597</v>
      </c>
      <c r="F131" s="140" t="s">
        <v>598</v>
      </c>
      <c r="G131" s="141" t="s">
        <v>581</v>
      </c>
      <c r="H131" s="142">
        <v>1</v>
      </c>
      <c r="I131" s="143">
        <v>30000</v>
      </c>
      <c r="J131" s="143">
        <f>ROUND(I131*H131,2)</f>
        <v>30000</v>
      </c>
      <c r="K131" s="140" t="s">
        <v>132</v>
      </c>
      <c r="L131" s="27"/>
      <c r="M131" s="144" t="s">
        <v>1</v>
      </c>
      <c r="N131" s="145" t="s">
        <v>41</v>
      </c>
      <c r="O131" s="146">
        <v>0</v>
      </c>
      <c r="P131" s="146">
        <f>O131*H131</f>
        <v>0</v>
      </c>
      <c r="Q131" s="146">
        <v>0</v>
      </c>
      <c r="R131" s="146">
        <f>Q131*H131</f>
        <v>0</v>
      </c>
      <c r="S131" s="146">
        <v>0</v>
      </c>
      <c r="T131" s="147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8" t="s">
        <v>582</v>
      </c>
      <c r="AT131" s="148" t="s">
        <v>128</v>
      </c>
      <c r="AU131" s="148" t="s">
        <v>85</v>
      </c>
      <c r="AY131" s="14" t="s">
        <v>126</v>
      </c>
      <c r="BE131" s="149">
        <f>IF(N131="základní",J131,0)</f>
        <v>30000</v>
      </c>
      <c r="BF131" s="149">
        <f>IF(N131="snížená",J131,0)</f>
        <v>0</v>
      </c>
      <c r="BG131" s="149">
        <f>IF(N131="zákl. přenesená",J131,0)</f>
        <v>0</v>
      </c>
      <c r="BH131" s="149">
        <f>IF(N131="sníž. přenesená",J131,0)</f>
        <v>0</v>
      </c>
      <c r="BI131" s="149">
        <f>IF(N131="nulová",J131,0)</f>
        <v>0</v>
      </c>
      <c r="BJ131" s="14" t="s">
        <v>83</v>
      </c>
      <c r="BK131" s="149">
        <f>ROUND(I131*H131,2)</f>
        <v>30000</v>
      </c>
      <c r="BL131" s="14" t="s">
        <v>582</v>
      </c>
      <c r="BM131" s="148" t="s">
        <v>599</v>
      </c>
    </row>
    <row r="132" spans="1:65" s="12" customFormat="1" ht="22.9" customHeight="1">
      <c r="B132" s="125"/>
      <c r="D132" s="126" t="s">
        <v>75</v>
      </c>
      <c r="E132" s="135" t="s">
        <v>600</v>
      </c>
      <c r="F132" s="135" t="s">
        <v>601</v>
      </c>
      <c r="J132" s="136">
        <f>BK132</f>
        <v>300000</v>
      </c>
      <c r="L132" s="125"/>
      <c r="M132" s="129"/>
      <c r="N132" s="130"/>
      <c r="O132" s="130"/>
      <c r="P132" s="131">
        <f>P133</f>
        <v>0</v>
      </c>
      <c r="Q132" s="130"/>
      <c r="R132" s="131">
        <f>R133</f>
        <v>0</v>
      </c>
      <c r="S132" s="130"/>
      <c r="T132" s="132">
        <f>T133</f>
        <v>0</v>
      </c>
      <c r="AR132" s="126" t="s">
        <v>145</v>
      </c>
      <c r="AT132" s="133" t="s">
        <v>75</v>
      </c>
      <c r="AU132" s="133" t="s">
        <v>83</v>
      </c>
      <c r="AY132" s="126" t="s">
        <v>126</v>
      </c>
      <c r="BK132" s="134">
        <f>BK133</f>
        <v>300000</v>
      </c>
    </row>
    <row r="133" spans="1:65" s="2" customFormat="1" ht="16.5" customHeight="1">
      <c r="A133" s="26"/>
      <c r="B133" s="137"/>
      <c r="C133" s="138" t="s">
        <v>149</v>
      </c>
      <c r="D133" s="138" t="s">
        <v>128</v>
      </c>
      <c r="E133" s="139" t="s">
        <v>602</v>
      </c>
      <c r="F133" s="140" t="s">
        <v>601</v>
      </c>
      <c r="G133" s="141" t="s">
        <v>581</v>
      </c>
      <c r="H133" s="142">
        <v>1</v>
      </c>
      <c r="I133" s="143">
        <v>300000</v>
      </c>
      <c r="J133" s="143">
        <f>ROUND(I133*H133,2)</f>
        <v>300000</v>
      </c>
      <c r="K133" s="140" t="s">
        <v>132</v>
      </c>
      <c r="L133" s="27"/>
      <c r="M133" s="144" t="s">
        <v>1</v>
      </c>
      <c r="N133" s="145" t="s">
        <v>41</v>
      </c>
      <c r="O133" s="146">
        <v>0</v>
      </c>
      <c r="P133" s="146">
        <f>O133*H133</f>
        <v>0</v>
      </c>
      <c r="Q133" s="146">
        <v>0</v>
      </c>
      <c r="R133" s="146">
        <f>Q133*H133</f>
        <v>0</v>
      </c>
      <c r="S133" s="146">
        <v>0</v>
      </c>
      <c r="T133" s="147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8" t="s">
        <v>582</v>
      </c>
      <c r="AT133" s="148" t="s">
        <v>128</v>
      </c>
      <c r="AU133" s="148" t="s">
        <v>85</v>
      </c>
      <c r="AY133" s="14" t="s">
        <v>126</v>
      </c>
      <c r="BE133" s="149">
        <f>IF(N133="základní",J133,0)</f>
        <v>300000</v>
      </c>
      <c r="BF133" s="149">
        <f>IF(N133="snížená",J133,0)</f>
        <v>0</v>
      </c>
      <c r="BG133" s="149">
        <f>IF(N133="zákl. přenesená",J133,0)</f>
        <v>0</v>
      </c>
      <c r="BH133" s="149">
        <f>IF(N133="sníž. přenesená",J133,0)</f>
        <v>0</v>
      </c>
      <c r="BI133" s="149">
        <f>IF(N133="nulová",J133,0)</f>
        <v>0</v>
      </c>
      <c r="BJ133" s="14" t="s">
        <v>83</v>
      </c>
      <c r="BK133" s="149">
        <f>ROUND(I133*H133,2)</f>
        <v>300000</v>
      </c>
      <c r="BL133" s="14" t="s">
        <v>582</v>
      </c>
      <c r="BM133" s="148" t="s">
        <v>603</v>
      </c>
    </row>
    <row r="134" spans="1:65" s="12" customFormat="1" ht="22.9" customHeight="1">
      <c r="B134" s="125"/>
      <c r="D134" s="126" t="s">
        <v>75</v>
      </c>
      <c r="E134" s="135" t="s">
        <v>604</v>
      </c>
      <c r="F134" s="135" t="s">
        <v>605</v>
      </c>
      <c r="J134" s="136">
        <f>BK134</f>
        <v>80000</v>
      </c>
      <c r="L134" s="125"/>
      <c r="M134" s="129"/>
      <c r="N134" s="130"/>
      <c r="O134" s="130"/>
      <c r="P134" s="131">
        <f>SUM(P135:P136)</f>
        <v>0</v>
      </c>
      <c r="Q134" s="130"/>
      <c r="R134" s="131">
        <f>SUM(R135:R136)</f>
        <v>0</v>
      </c>
      <c r="S134" s="130"/>
      <c r="T134" s="132">
        <f>SUM(T135:T136)</f>
        <v>0</v>
      </c>
      <c r="AR134" s="126" t="s">
        <v>145</v>
      </c>
      <c r="AT134" s="133" t="s">
        <v>75</v>
      </c>
      <c r="AU134" s="133" t="s">
        <v>83</v>
      </c>
      <c r="AY134" s="126" t="s">
        <v>126</v>
      </c>
      <c r="BK134" s="134">
        <f>SUM(BK135:BK136)</f>
        <v>80000</v>
      </c>
    </row>
    <row r="135" spans="1:65" s="2" customFormat="1" ht="16.5" customHeight="1">
      <c r="A135" s="26"/>
      <c r="B135" s="137"/>
      <c r="C135" s="138" t="s">
        <v>153</v>
      </c>
      <c r="D135" s="138" t="s">
        <v>128</v>
      </c>
      <c r="E135" s="139" t="s">
        <v>606</v>
      </c>
      <c r="F135" s="140" t="s">
        <v>607</v>
      </c>
      <c r="G135" s="141" t="s">
        <v>581</v>
      </c>
      <c r="H135" s="142">
        <v>1</v>
      </c>
      <c r="I135" s="143">
        <v>30000</v>
      </c>
      <c r="J135" s="143">
        <f>ROUND(I135*H135,2)</f>
        <v>30000</v>
      </c>
      <c r="K135" s="140" t="s">
        <v>132</v>
      </c>
      <c r="L135" s="27"/>
      <c r="M135" s="144" t="s">
        <v>1</v>
      </c>
      <c r="N135" s="145" t="s">
        <v>41</v>
      </c>
      <c r="O135" s="146">
        <v>0</v>
      </c>
      <c r="P135" s="146">
        <f>O135*H135</f>
        <v>0</v>
      </c>
      <c r="Q135" s="146">
        <v>0</v>
      </c>
      <c r="R135" s="146">
        <f>Q135*H135</f>
        <v>0</v>
      </c>
      <c r="S135" s="146">
        <v>0</v>
      </c>
      <c r="T135" s="147">
        <f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8" t="s">
        <v>582</v>
      </c>
      <c r="AT135" s="148" t="s">
        <v>128</v>
      </c>
      <c r="AU135" s="148" t="s">
        <v>85</v>
      </c>
      <c r="AY135" s="14" t="s">
        <v>126</v>
      </c>
      <c r="BE135" s="149">
        <f>IF(N135="základní",J135,0)</f>
        <v>30000</v>
      </c>
      <c r="BF135" s="149">
        <f>IF(N135="snížená",J135,0)</f>
        <v>0</v>
      </c>
      <c r="BG135" s="149">
        <f>IF(N135="zákl. přenesená",J135,0)</f>
        <v>0</v>
      </c>
      <c r="BH135" s="149">
        <f>IF(N135="sníž. přenesená",J135,0)</f>
        <v>0</v>
      </c>
      <c r="BI135" s="149">
        <f>IF(N135="nulová",J135,0)</f>
        <v>0</v>
      </c>
      <c r="BJ135" s="14" t="s">
        <v>83</v>
      </c>
      <c r="BK135" s="149">
        <f>ROUND(I135*H135,2)</f>
        <v>30000</v>
      </c>
      <c r="BL135" s="14" t="s">
        <v>582</v>
      </c>
      <c r="BM135" s="148" t="s">
        <v>608</v>
      </c>
    </row>
    <row r="136" spans="1:65" s="2" customFormat="1" ht="16.5" customHeight="1">
      <c r="A136" s="26"/>
      <c r="B136" s="137"/>
      <c r="C136" s="138" t="s">
        <v>157</v>
      </c>
      <c r="D136" s="138" t="s">
        <v>128</v>
      </c>
      <c r="E136" s="139" t="s">
        <v>609</v>
      </c>
      <c r="F136" s="140" t="s">
        <v>610</v>
      </c>
      <c r="G136" s="141" t="s">
        <v>581</v>
      </c>
      <c r="H136" s="142">
        <v>1</v>
      </c>
      <c r="I136" s="143">
        <v>50000</v>
      </c>
      <c r="J136" s="143">
        <f>ROUND(I136*H136,2)</f>
        <v>50000</v>
      </c>
      <c r="K136" s="140" t="s">
        <v>132</v>
      </c>
      <c r="L136" s="27"/>
      <c r="M136" s="163" t="s">
        <v>1</v>
      </c>
      <c r="N136" s="164" t="s">
        <v>41</v>
      </c>
      <c r="O136" s="161">
        <v>0</v>
      </c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8" t="s">
        <v>582</v>
      </c>
      <c r="AT136" s="148" t="s">
        <v>128</v>
      </c>
      <c r="AU136" s="148" t="s">
        <v>85</v>
      </c>
      <c r="AY136" s="14" t="s">
        <v>126</v>
      </c>
      <c r="BE136" s="149">
        <f>IF(N136="základní",J136,0)</f>
        <v>50000</v>
      </c>
      <c r="BF136" s="149">
        <f>IF(N136="snížená",J136,0)</f>
        <v>0</v>
      </c>
      <c r="BG136" s="149">
        <f>IF(N136="zákl. přenesená",J136,0)</f>
        <v>0</v>
      </c>
      <c r="BH136" s="149">
        <f>IF(N136="sníž. přenesená",J136,0)</f>
        <v>0</v>
      </c>
      <c r="BI136" s="149">
        <f>IF(N136="nulová",J136,0)</f>
        <v>0</v>
      </c>
      <c r="BJ136" s="14" t="s">
        <v>83</v>
      </c>
      <c r="BK136" s="149">
        <f>ROUND(I136*H136,2)</f>
        <v>50000</v>
      </c>
      <c r="BL136" s="14" t="s">
        <v>582</v>
      </c>
      <c r="BM136" s="148" t="s">
        <v>611</v>
      </c>
    </row>
    <row r="137" spans="1:65" s="2" customFormat="1" ht="6.95" customHeight="1">
      <c r="A137" s="26"/>
      <c r="B137" s="41"/>
      <c r="C137" s="42"/>
      <c r="D137" s="42"/>
      <c r="E137" s="42"/>
      <c r="F137" s="42"/>
      <c r="G137" s="42"/>
      <c r="H137" s="42"/>
      <c r="I137" s="42"/>
      <c r="J137" s="42"/>
      <c r="K137" s="42"/>
      <c r="L137" s="27"/>
      <c r="M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</row>
  </sheetData>
  <autoFilter ref="C121:K136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Rekonstrukce chodník...</vt:lpstr>
      <vt:lpstr>02 - Vedlejší a ostatní n...</vt:lpstr>
      <vt:lpstr>'01 - Rekonstrukce chodník...'!Názvy_tisku</vt:lpstr>
      <vt:lpstr>'02 - Vedlejší a ostatní n...'!Názvy_tisku</vt:lpstr>
      <vt:lpstr>'Rekapitulace stavby'!Názvy_tisku</vt:lpstr>
      <vt:lpstr>'01 - Rekonstrukce chodník...'!Oblast_tisku</vt:lpstr>
      <vt:lpstr>'02 - Vedlejší a ostatní n...'!Oblast_tisku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Čiklová</dc:creator>
  <cp:lastModifiedBy>Robert</cp:lastModifiedBy>
  <cp:lastPrinted>2021-01-22T14:25:02Z</cp:lastPrinted>
  <dcterms:created xsi:type="dcterms:W3CDTF">2021-01-11T12:43:30Z</dcterms:created>
  <dcterms:modified xsi:type="dcterms:W3CDTF">2021-01-22T14:25:03Z</dcterms:modified>
</cp:coreProperties>
</file>