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TELKSERVER\Zakazky\ROZPRACOVANÉ ZAKÁZKY\23110 - Místní komunikace – Obnova povrchů chodníků v ul. Na Vypichu Lahošť\5  - NABÍDKA\"/>
    </mc:Choice>
  </mc:AlternateContent>
  <xr:revisionPtr revIDLastSave="0" documentId="13_ncr:1_{69E70196-586D-4B6E-93D6-51E2156D5D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1 - Obnova povrchu chodníků" sheetId="2" r:id="rId2"/>
    <sheet name="1a - Vedlejší a ostatní n..." sheetId="3" r:id="rId3"/>
  </sheets>
  <definedNames>
    <definedName name="_xlnm._FilterDatabase" localSheetId="1" hidden="1">'1 - Obnova povrchu chodníků'!$C$84:$K$149</definedName>
    <definedName name="_xlnm._FilterDatabase" localSheetId="2" hidden="1">'1a - Vedlejší a ostatní n...'!$C$82:$K$92</definedName>
    <definedName name="_xlnm.Print_Titles" localSheetId="1">'1 - Obnova povrchu chodníků'!$84:$84</definedName>
    <definedName name="_xlnm.Print_Titles" localSheetId="2">'1a - Vedlejší a ostatní n...'!$82:$82</definedName>
    <definedName name="_xlnm.Print_Titles" localSheetId="0">'Rekapitulace stavby'!$52:$52</definedName>
    <definedName name="_xlnm.Print_Area" localSheetId="1">'1 - Obnova povrchu chodníků'!$C$45:$J$66,'1 - Obnova povrchu chodníků'!$C$72:$K$149</definedName>
    <definedName name="_xlnm.Print_Area" localSheetId="2">'1a - Vedlejší a ostatní n...'!$C$45:$J$64,'1a - Vedlejší a ostatní n...'!$C$70:$K$92</definedName>
    <definedName name="_xlnm.Print_Area" localSheetId="0">'Rekapitulace stavby'!$D$4:$AO$36,'Rekapitulace stavby'!$C$42:$AQ$57</definedName>
  </definedNames>
  <calcPr calcId="191029"/>
</workbook>
</file>

<file path=xl/calcChain.xml><?xml version="1.0" encoding="utf-8"?>
<calcChain xmlns="http://schemas.openxmlformats.org/spreadsheetml/2006/main">
  <c r="BK92" i="3" l="1"/>
  <c r="BK91" i="3" s="1"/>
  <c r="J91" i="3" s="1"/>
  <c r="J63" i="3" s="1"/>
  <c r="BI92" i="3"/>
  <c r="BH92" i="3"/>
  <c r="BG92" i="3"/>
  <c r="BF92" i="3"/>
  <c r="T92" i="3"/>
  <c r="R92" i="3"/>
  <c r="P92" i="3"/>
  <c r="J92" i="3"/>
  <c r="BE92" i="3" s="1"/>
  <c r="T91" i="3"/>
  <c r="R91" i="3"/>
  <c r="P91" i="3"/>
  <c r="BK90" i="3"/>
  <c r="BI90" i="3"/>
  <c r="BH90" i="3"/>
  <c r="BG90" i="3"/>
  <c r="BF90" i="3"/>
  <c r="T90" i="3"/>
  <c r="T88" i="3" s="1"/>
  <c r="R90" i="3"/>
  <c r="P90" i="3"/>
  <c r="J90" i="3"/>
  <c r="BE90" i="3" s="1"/>
  <c r="BK89" i="3"/>
  <c r="BK88" i="3" s="1"/>
  <c r="J88" i="3" s="1"/>
  <c r="J62" i="3" s="1"/>
  <c r="BI89" i="3"/>
  <c r="BH89" i="3"/>
  <c r="BG89" i="3"/>
  <c r="BF89" i="3"/>
  <c r="J34" i="3" s="1"/>
  <c r="AW56" i="1" s="1"/>
  <c r="T89" i="3"/>
  <c r="R89" i="3"/>
  <c r="P89" i="3"/>
  <c r="J89" i="3"/>
  <c r="BE89" i="3" s="1"/>
  <c r="R88" i="3"/>
  <c r="P88" i="3"/>
  <c r="BK87" i="3"/>
  <c r="BI87" i="3"/>
  <c r="BH87" i="3"/>
  <c r="F36" i="3" s="1"/>
  <c r="BC56" i="1" s="1"/>
  <c r="BG87" i="3"/>
  <c r="BF87" i="3"/>
  <c r="BE87" i="3"/>
  <c r="T87" i="3"/>
  <c r="R87" i="3"/>
  <c r="P87" i="3"/>
  <c r="J87" i="3"/>
  <c r="BK86" i="3"/>
  <c r="BK85" i="3" s="1"/>
  <c r="BI86" i="3"/>
  <c r="BH86" i="3"/>
  <c r="BG86" i="3"/>
  <c r="BF86" i="3"/>
  <c r="T86" i="3"/>
  <c r="R86" i="3"/>
  <c r="P86" i="3"/>
  <c r="P85" i="3" s="1"/>
  <c r="P84" i="3" s="1"/>
  <c r="P83" i="3" s="1"/>
  <c r="AU56" i="1" s="1"/>
  <c r="J86" i="3"/>
  <c r="BE86" i="3" s="1"/>
  <c r="T85" i="3"/>
  <c r="T84" i="3" s="1"/>
  <c r="T83" i="3" s="1"/>
  <c r="R85" i="3"/>
  <c r="R84" i="3" s="1"/>
  <c r="R83" i="3" s="1"/>
  <c r="J79" i="3"/>
  <c r="F79" i="3"/>
  <c r="F77" i="3"/>
  <c r="E75" i="3"/>
  <c r="F55" i="3"/>
  <c r="J54" i="3"/>
  <c r="F54" i="3"/>
  <c r="F52" i="3"/>
  <c r="E50" i="3"/>
  <c r="J37" i="3"/>
  <c r="F37" i="3"/>
  <c r="J36" i="3"/>
  <c r="J35" i="3"/>
  <c r="F35" i="3"/>
  <c r="BB56" i="1" s="1"/>
  <c r="F34" i="3"/>
  <c r="J24" i="3"/>
  <c r="E24" i="3"/>
  <c r="J55" i="3" s="1"/>
  <c r="J23" i="3"/>
  <c r="J18" i="3"/>
  <c r="E18" i="3"/>
  <c r="F80" i="3" s="1"/>
  <c r="J17" i="3"/>
  <c r="J12" i="3"/>
  <c r="J52" i="3" s="1"/>
  <c r="E7" i="3"/>
  <c r="E73" i="3" s="1"/>
  <c r="BK148" i="2"/>
  <c r="BI148" i="2"/>
  <c r="BH148" i="2"/>
  <c r="BG148" i="2"/>
  <c r="BF148" i="2"/>
  <c r="BE148" i="2"/>
  <c r="T148" i="2"/>
  <c r="T147" i="2" s="1"/>
  <c r="R148" i="2"/>
  <c r="P148" i="2"/>
  <c r="J148" i="2"/>
  <c r="BK147" i="2"/>
  <c r="R147" i="2"/>
  <c r="P147" i="2"/>
  <c r="J147" i="2"/>
  <c r="J65" i="2" s="1"/>
  <c r="BK145" i="2"/>
  <c r="BI145" i="2"/>
  <c r="BH145" i="2"/>
  <c r="BG145" i="2"/>
  <c r="BF145" i="2"/>
  <c r="BE145" i="2"/>
  <c r="T145" i="2"/>
  <c r="R145" i="2"/>
  <c r="P145" i="2"/>
  <c r="J145" i="2"/>
  <c r="BK143" i="2"/>
  <c r="BI143" i="2"/>
  <c r="BH143" i="2"/>
  <c r="BG143" i="2"/>
  <c r="BF143" i="2"/>
  <c r="BE143" i="2"/>
  <c r="T143" i="2"/>
  <c r="R143" i="2"/>
  <c r="P143" i="2"/>
  <c r="J143" i="2"/>
  <c r="BK140" i="2"/>
  <c r="BI140" i="2"/>
  <c r="BH140" i="2"/>
  <c r="BG140" i="2"/>
  <c r="BF140" i="2"/>
  <c r="T140" i="2"/>
  <c r="T137" i="2" s="1"/>
  <c r="R140" i="2"/>
  <c r="R137" i="2" s="1"/>
  <c r="P140" i="2"/>
  <c r="J140" i="2"/>
  <c r="BE140" i="2" s="1"/>
  <c r="BK138" i="2"/>
  <c r="BK137" i="2" s="1"/>
  <c r="J137" i="2" s="1"/>
  <c r="J64" i="2" s="1"/>
  <c r="BI138" i="2"/>
  <c r="BH138" i="2"/>
  <c r="BG138" i="2"/>
  <c r="BF138" i="2"/>
  <c r="T138" i="2"/>
  <c r="R138" i="2"/>
  <c r="P138" i="2"/>
  <c r="J138" i="2"/>
  <c r="BE138" i="2" s="1"/>
  <c r="P137" i="2"/>
  <c r="BK135" i="2"/>
  <c r="BI135" i="2"/>
  <c r="BH135" i="2"/>
  <c r="BG135" i="2"/>
  <c r="BF135" i="2"/>
  <c r="T135" i="2"/>
  <c r="R135" i="2"/>
  <c r="P135" i="2"/>
  <c r="J135" i="2"/>
  <c r="BE135" i="2" s="1"/>
  <c r="BK133" i="2"/>
  <c r="BK130" i="2" s="1"/>
  <c r="J130" i="2" s="1"/>
  <c r="J63" i="2" s="1"/>
  <c r="BI133" i="2"/>
  <c r="BH133" i="2"/>
  <c r="BG133" i="2"/>
  <c r="BF133" i="2"/>
  <c r="T133" i="2"/>
  <c r="R133" i="2"/>
  <c r="R130" i="2" s="1"/>
  <c r="P133" i="2"/>
  <c r="P130" i="2" s="1"/>
  <c r="J133" i="2"/>
  <c r="BE133" i="2" s="1"/>
  <c r="BK131" i="2"/>
  <c r="BI131" i="2"/>
  <c r="BH131" i="2"/>
  <c r="BG131" i="2"/>
  <c r="BF131" i="2"/>
  <c r="BE131" i="2"/>
  <c r="T131" i="2"/>
  <c r="T130" i="2" s="1"/>
  <c r="R131" i="2"/>
  <c r="P131" i="2"/>
  <c r="J131" i="2"/>
  <c r="BK128" i="2"/>
  <c r="BI128" i="2"/>
  <c r="BH128" i="2"/>
  <c r="BG128" i="2"/>
  <c r="BF128" i="2"/>
  <c r="BE128" i="2"/>
  <c r="T128" i="2"/>
  <c r="R128" i="2"/>
  <c r="P128" i="2"/>
  <c r="J128" i="2"/>
  <c r="BK126" i="2"/>
  <c r="BI126" i="2"/>
  <c r="BH126" i="2"/>
  <c r="BG126" i="2"/>
  <c r="BF126" i="2"/>
  <c r="BE126" i="2"/>
  <c r="T126" i="2"/>
  <c r="R126" i="2"/>
  <c r="P126" i="2"/>
  <c r="P122" i="2" s="1"/>
  <c r="J126" i="2"/>
  <c r="BK123" i="2"/>
  <c r="BI123" i="2"/>
  <c r="BH123" i="2"/>
  <c r="BG123" i="2"/>
  <c r="BF123" i="2"/>
  <c r="T123" i="2"/>
  <c r="R123" i="2"/>
  <c r="R122" i="2" s="1"/>
  <c r="P123" i="2"/>
  <c r="J123" i="2"/>
  <c r="BE123" i="2" s="1"/>
  <c r="BK122" i="2"/>
  <c r="J122" i="2" s="1"/>
  <c r="J62" i="2" s="1"/>
  <c r="T122" i="2"/>
  <c r="BK120" i="2"/>
  <c r="BI120" i="2"/>
  <c r="BH120" i="2"/>
  <c r="BG120" i="2"/>
  <c r="BF120" i="2"/>
  <c r="T120" i="2"/>
  <c r="R120" i="2"/>
  <c r="P120" i="2"/>
  <c r="J120" i="2"/>
  <c r="BE120" i="2" s="1"/>
  <c r="BK118" i="2"/>
  <c r="BI118" i="2"/>
  <c r="BH118" i="2"/>
  <c r="BG118" i="2"/>
  <c r="BF118" i="2"/>
  <c r="T118" i="2"/>
  <c r="R118" i="2"/>
  <c r="P118" i="2"/>
  <c r="J118" i="2"/>
  <c r="BE118" i="2" s="1"/>
  <c r="BK116" i="2"/>
  <c r="BI116" i="2"/>
  <c r="BH116" i="2"/>
  <c r="BG116" i="2"/>
  <c r="BF116" i="2"/>
  <c r="BE116" i="2"/>
  <c r="T116" i="2"/>
  <c r="R116" i="2"/>
  <c r="P116" i="2"/>
  <c r="J116" i="2"/>
  <c r="BK113" i="2"/>
  <c r="BI113" i="2"/>
  <c r="BH113" i="2"/>
  <c r="BG113" i="2"/>
  <c r="BF113" i="2"/>
  <c r="BE113" i="2"/>
  <c r="T113" i="2"/>
  <c r="R113" i="2"/>
  <c r="P113" i="2"/>
  <c r="J113" i="2"/>
  <c r="BK111" i="2"/>
  <c r="BI111" i="2"/>
  <c r="BH111" i="2"/>
  <c r="BG111" i="2"/>
  <c r="BF111" i="2"/>
  <c r="T111" i="2"/>
  <c r="R111" i="2"/>
  <c r="P111" i="2"/>
  <c r="J111" i="2"/>
  <c r="BE111" i="2" s="1"/>
  <c r="BK109" i="2"/>
  <c r="BI109" i="2"/>
  <c r="BH109" i="2"/>
  <c r="BG109" i="2"/>
  <c r="BF109" i="2"/>
  <c r="T109" i="2"/>
  <c r="R109" i="2"/>
  <c r="P109" i="2"/>
  <c r="J109" i="2"/>
  <c r="BE109" i="2" s="1"/>
  <c r="BK106" i="2"/>
  <c r="BI106" i="2"/>
  <c r="BH106" i="2"/>
  <c r="BG106" i="2"/>
  <c r="BF106" i="2"/>
  <c r="T106" i="2"/>
  <c r="R106" i="2"/>
  <c r="P106" i="2"/>
  <c r="J106" i="2"/>
  <c r="BE106" i="2" s="1"/>
  <c r="BK104" i="2"/>
  <c r="BI104" i="2"/>
  <c r="BH104" i="2"/>
  <c r="BG104" i="2"/>
  <c r="BF104" i="2"/>
  <c r="BE104" i="2"/>
  <c r="T104" i="2"/>
  <c r="R104" i="2"/>
  <c r="P104" i="2"/>
  <c r="J104" i="2"/>
  <c r="BK102" i="2"/>
  <c r="BI102" i="2"/>
  <c r="BH102" i="2"/>
  <c r="BG102" i="2"/>
  <c r="BF102" i="2"/>
  <c r="T102" i="2"/>
  <c r="R102" i="2"/>
  <c r="P102" i="2"/>
  <c r="J102" i="2"/>
  <c r="BE102" i="2" s="1"/>
  <c r="BK98" i="2"/>
  <c r="BI98" i="2"/>
  <c r="BH98" i="2"/>
  <c r="BG98" i="2"/>
  <c r="BF98" i="2"/>
  <c r="T98" i="2"/>
  <c r="R98" i="2"/>
  <c r="P98" i="2"/>
  <c r="J98" i="2"/>
  <c r="BE98" i="2" s="1"/>
  <c r="BK96" i="2"/>
  <c r="BI96" i="2"/>
  <c r="BH96" i="2"/>
  <c r="BG96" i="2"/>
  <c r="BF96" i="2"/>
  <c r="BE96" i="2"/>
  <c r="T96" i="2"/>
  <c r="R96" i="2"/>
  <c r="P96" i="2"/>
  <c r="J96" i="2"/>
  <c r="BK92" i="2"/>
  <c r="BI92" i="2"/>
  <c r="F37" i="2" s="1"/>
  <c r="BD55" i="1" s="1"/>
  <c r="BD54" i="1" s="1"/>
  <c r="W33" i="1" s="1"/>
  <c r="BH92" i="2"/>
  <c r="BG92" i="2"/>
  <c r="BF92" i="2"/>
  <c r="BE92" i="2"/>
  <c r="T92" i="2"/>
  <c r="T87" i="2" s="1"/>
  <c r="T86" i="2" s="1"/>
  <c r="T85" i="2" s="1"/>
  <c r="R92" i="2"/>
  <c r="P92" i="2"/>
  <c r="J92" i="2"/>
  <c r="BK88" i="2"/>
  <c r="BK87" i="2" s="1"/>
  <c r="BI88" i="2"/>
  <c r="BH88" i="2"/>
  <c r="BG88" i="2"/>
  <c r="F35" i="2" s="1"/>
  <c r="BB55" i="1" s="1"/>
  <c r="BB54" i="1" s="1"/>
  <c r="BF88" i="2"/>
  <c r="F34" i="2" s="1"/>
  <c r="BA55" i="1" s="1"/>
  <c r="BA54" i="1" s="1"/>
  <c r="T88" i="2"/>
  <c r="R88" i="2"/>
  <c r="P88" i="2"/>
  <c r="P87" i="2" s="1"/>
  <c r="P86" i="2" s="1"/>
  <c r="P85" i="2" s="1"/>
  <c r="AU55" i="1" s="1"/>
  <c r="AU54" i="1" s="1"/>
  <c r="J88" i="2"/>
  <c r="BE88" i="2" s="1"/>
  <c r="R87" i="2"/>
  <c r="R86" i="2" s="1"/>
  <c r="R85" i="2" s="1"/>
  <c r="J82" i="2"/>
  <c r="J81" i="2"/>
  <c r="F81" i="2"/>
  <c r="F79" i="2"/>
  <c r="E77" i="2"/>
  <c r="J55" i="2"/>
  <c r="J54" i="2"/>
  <c r="F54" i="2"/>
  <c r="J52" i="2"/>
  <c r="F52" i="2"/>
  <c r="E50" i="2"/>
  <c r="J37" i="2"/>
  <c r="J36" i="2"/>
  <c r="AY55" i="1" s="1"/>
  <c r="F36" i="2"/>
  <c r="BC55" i="1" s="1"/>
  <c r="BC54" i="1" s="1"/>
  <c r="J35" i="2"/>
  <c r="J24" i="2"/>
  <c r="E24" i="2"/>
  <c r="J23" i="2"/>
  <c r="J18" i="2"/>
  <c r="E18" i="2"/>
  <c r="F82" i="2" s="1"/>
  <c r="J17" i="2"/>
  <c r="J12" i="2"/>
  <c r="J79" i="2" s="1"/>
  <c r="E7" i="2"/>
  <c r="E48" i="2" s="1"/>
  <c r="BD56" i="1"/>
  <c r="BA56" i="1"/>
  <c r="AY56" i="1"/>
  <c r="AX56" i="1"/>
  <c r="AX55" i="1"/>
  <c r="AS54" i="1"/>
  <c r="AM50" i="1"/>
  <c r="L50" i="1"/>
  <c r="AM49" i="1"/>
  <c r="L49" i="1"/>
  <c r="AM47" i="1"/>
  <c r="L47" i="1"/>
  <c r="L45" i="1"/>
  <c r="L44" i="1"/>
  <c r="F55" i="2" l="1"/>
  <c r="AX54" i="1"/>
  <c r="W31" i="1"/>
  <c r="AY54" i="1"/>
  <c r="W32" i="1"/>
  <c r="J33" i="3"/>
  <c r="AV56" i="1" s="1"/>
  <c r="AT56" i="1" s="1"/>
  <c r="F33" i="3"/>
  <c r="AZ56" i="1" s="1"/>
  <c r="J85" i="3"/>
  <c r="J61" i="3" s="1"/>
  <c r="BK84" i="3"/>
  <c r="J87" i="2"/>
  <c r="J61" i="2" s="1"/>
  <c r="BK86" i="2"/>
  <c r="F33" i="2"/>
  <c r="AZ55" i="1" s="1"/>
  <c r="J33" i="2"/>
  <c r="AV55" i="1" s="1"/>
  <c r="AT55" i="1" s="1"/>
  <c r="AW54" i="1"/>
  <c r="AK30" i="1" s="1"/>
  <c r="W30" i="1"/>
  <c r="E48" i="3"/>
  <c r="J77" i="3"/>
  <c r="J34" i="2"/>
  <c r="AW55" i="1" s="1"/>
  <c r="E75" i="2"/>
  <c r="J80" i="3"/>
  <c r="J84" i="3" l="1"/>
  <c r="J60" i="3" s="1"/>
  <c r="BK83" i="3"/>
  <c r="J83" i="3" s="1"/>
  <c r="AZ54" i="1"/>
  <c r="J86" i="2"/>
  <c r="J60" i="2" s="1"/>
  <c r="BK85" i="2"/>
  <c r="J85" i="2" s="1"/>
  <c r="J30" i="2" l="1"/>
  <c r="J59" i="2"/>
  <c r="J30" i="3"/>
  <c r="J59" i="3"/>
  <c r="W29" i="1"/>
  <c r="AV54" i="1"/>
  <c r="AK29" i="1" l="1"/>
  <c r="AT54" i="1"/>
  <c r="J39" i="3"/>
  <c r="AG56" i="1"/>
  <c r="AN56" i="1" s="1"/>
  <c r="AG55" i="1"/>
  <c r="J39" i="2"/>
  <c r="AN55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<sst xmlns="http://schemas.openxmlformats.org/spreadsheetml/2006/main" count="1039" uniqueCount="287">
  <si>
    <t>Export Komplet</t>
  </si>
  <si>
    <t>VZ</t>
  </si>
  <si>
    <t>2.0</t>
  </si>
  <si>
    <t>ZAMOK</t>
  </si>
  <si>
    <t>False</t>
  </si>
  <si>
    <t>{fac86599-de01-44b7-af67-509119088bbb}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</si>
  <si>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</si>
  <si>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</si>
  <si>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</si>
  <si>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</si>
  <si>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</si>
  <si>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</si>
  <si>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</si>
  <si>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</si>
  <si>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33-2023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</si>
  <si>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</si>
  <si>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</si>
  <si>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Obnova povrchů chodníků v ul Na Vypichu, Lahošť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</si>
  <si>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</si>
  <si>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</si>
  <si>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</si>
  <si>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</si>
  <si>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</si>
  <si>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</si>
  <si>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</si>
  <si>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</si>
  <si>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Obec Lahošť</t>
  </si>
  <si>
    <t>DIČ:</t>
  </si>
  <si>
    <t>Uchazeč:</t>
  </si>
  <si>
    <t>Projektant:</t>
  </si>
  <si>
    <t>Ing. Michal urbanský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</si>
  <si>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</si>
  <si>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</si>
  <si>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</si>
  <si>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</si>
  <si>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</si>
  <si>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</si>
  <si>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</si>
  <si>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</si>
  <si>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</si>
  <si>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</si>
  <si>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</si>
  <si>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</si>
  <si>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</si>
  <si>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</si>
  <si>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</si>
  <si>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</si>
  <si>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</si>
  <si>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</si>
  <si>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</si>
  <si>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</si>
  <si>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</si>
  <si>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</si>
  <si>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</si>
  <si>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</si>
  <si>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</si>
  <si>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</si>
  <si>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</si>
  <si>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</si>
  <si>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</si>
  <si>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</si>
  <si>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</si>
  <si>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</si>
  <si>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</si>
  <si>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</si>
  <si>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</si>
  <si>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</si>
  <si>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</si>
  <si>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</si>
  <si>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</si>
  <si>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</si>
  <si>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</si>
  <si>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</si>
  <si>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</si>
  <si>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</si>
  <si>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Obnova povrchu chodníků</t>
  </si>
  <si>
    <t>STA</t>
  </si>
  <si>
    <t>{ec47952a-c5c0-477d-9083-4554b81b5266}</t>
  </si>
  <si>
    <t>2</t>
  </si>
  <si>
    <t>1a</t>
  </si>
  <si>
    <t>Vedlejší a ostatní náklady</t>
  </si>
  <si>
    <t>VON</t>
  </si>
  <si>
    <t>{ee072bf4-8434-4b5e-9bbe-c46c5ead5189}</t>
  </si>
  <si>
    <t>KRYCÍ LIST SOUPISU PRACÍ</t>
  </si>
  <si>
    <t>Objekt:</t>
  </si>
  <si>
    <t>1 - Obnova povrchu chodníků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</si>
  <si>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</si>
  <si>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</si>
  <si>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</si>
  <si>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</si>
  <si>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</si>
  <si>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</si>
  <si>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</si>
  <si>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</si>
  <si>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</si>
  <si>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</si>
  <si>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</si>
  <si>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</si>
  <si>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</si>
  <si>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</si>
  <si>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</si>
  <si>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</si>
  <si>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</si>
  <si>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</si>
  <si>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</si>
  <si>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</si>
  <si>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</si>
  <si>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</si>
  <si>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</si>
  <si>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</si>
  <si>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</si>
  <si>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</si>
  <si>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</si>
  <si>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</si>
  <si>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113107230</t>
  </si>
  <si>
    <t>Odstranění podkladů nebo krytů strojně plochy jednotlivě přes 200 m2 s přemístěním hmot na skládku na vzdálenost do 20 m nebo s naložením na dopravní prostředek z betonu prostého, o tl. vrstvy do 100 mm</t>
  </si>
  <si>
    <t>m2</t>
  </si>
  <si>
    <t>CS ÚRS 2023 02</t>
  </si>
  <si>
    <t>4</t>
  </si>
  <si>
    <t>-1834180739</t>
  </si>
  <si>
    <t>Online PSC</t>
  </si>
  <si>
    <t>https://podminky.urs.cz/item/CS_URS_2023_02/113107230</t>
  </si>
  <si>
    <t>VV</t>
  </si>
  <si>
    <t>bourání podkladních betonů</t>
  </si>
  <si>
    <t>481,0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</si>
  <si>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</si>
  <si>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</si>
  <si>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1200211969</t>
  </si>
  <si>
    <t>https://podminky.urs.cz/item/CS_URS_2023_02/113107241</t>
  </si>
  <si>
    <t>tl. 40 mm</t>
  </si>
  <si>
    <t>3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</si>
  <si>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</si>
  <si>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</si>
  <si>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</si>
  <si>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218506480</t>
  </si>
  <si>
    <t>https://podminky.urs.cz/item/CS_URS_2023_02/113202111</t>
  </si>
  <si>
    <t>121151103</t>
  </si>
  <si>
    <t>Sejmutí ornice strojně při souvislé ploše do 100 m2, tl. vrstvy do 200 mm</t>
  </si>
  <si>
    <t>-1451374056</t>
  </si>
  <si>
    <t>https://podminky.urs.cz/item/CS_URS_2023_02/121151103</t>
  </si>
  <si>
    <t>tl. 100 mm</t>
  </si>
  <si>
    <t>20,0</t>
  </si>
  <si>
    <t>5</t>
  </si>
  <si>
    <t>122251101</t>
  </si>
  <si>
    <t>Odkopávky a prokopávky nezapažené strojně v hornině třídy těžitelnosti I skupiny 3 do 20 m3</t>
  </si>
  <si>
    <t>m3</t>
  </si>
  <si>
    <t>25673961</t>
  </si>
  <si>
    <t>https://podminky.urs.cz/item/CS_URS_2023_02/122251101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</si>
  <si>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</si>
  <si>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</si>
  <si>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</si>
  <si>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603325080</t>
  </si>
  <si>
    <t>https://podminky.urs.cz/item/CS_URS_2023_02/162751117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</si>
  <si>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</si>
  <si>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</si>
  <si>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</si>
  <si>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861358439</t>
  </si>
  <si>
    <t>https://podminky.urs.cz/item/CS_URS_2023_02/162751119</t>
  </si>
  <si>
    <t>5*10 'Přepočtené koeficientem množství</t>
  </si>
  <si>
    <t>8</t>
  </si>
  <si>
    <t>171151103</t>
  </si>
  <si>
    <t>Uložení sypanin do násypů strojně s rozprostřením sypaniny ve vrstvách a s hrubým urovnáním zhutněných z hornin soudržných jakékoliv třídy těžitelnosti</t>
  </si>
  <si>
    <t>128187433</t>
  </si>
  <si>
    <t>https://podminky.urs.cz/item/CS_URS_2023_02/171151103</t>
  </si>
  <si>
    <t>9</t>
  </si>
  <si>
    <t>M</t>
  </si>
  <si>
    <t>10364100</t>
  </si>
  <si>
    <t>zemina pro terénní úpravy - tříděná</t>
  </si>
  <si>
    <t>t</t>
  </si>
  <si>
    <t>-39232615</t>
  </si>
  <si>
    <t>3*1,8 'Přepočtené koeficientem množství</t>
  </si>
  <si>
    <t>10</t>
  </si>
  <si>
    <t>171201231</t>
  </si>
  <si>
    <t>Poplatek za uložení stavebního odpadu na recyklační skládce (skládkovné) zeminy a kamení zatříděného do Katalogu odpadů pod kódem 17 05 04</t>
  </si>
  <si>
    <t>-779387429</t>
  </si>
  <si>
    <t>https://podminky.urs.cz/item/CS_URS_2023_02/171201231</t>
  </si>
  <si>
    <t>5*1,8 'Přepočtené koeficientem množství</t>
  </si>
  <si>
    <t>11</t>
  </si>
  <si>
    <t>181351003</t>
  </si>
  <si>
    <t>Rozprostření a urovnání ornice v rovině nebo ve svahu sklonu do 1:5 strojně při souvislé ploše do 100 m2, tl. vrstvy do 200 mm</t>
  </si>
  <si>
    <t>-1716672363</t>
  </si>
  <si>
    <t>https://podminky.urs.cz/item/CS_URS_2023_02/181351003</t>
  </si>
  <si>
    <t>12</t>
  </si>
  <si>
    <t>181411131</t>
  </si>
  <si>
    <t>Založení trávníku na půdě předem připravené plochy do 1000 m2 výsevem včetně utažení parkového v rovině nebo na svahu do 1:5</t>
  </si>
  <si>
    <t>-99198145</t>
  </si>
  <si>
    <t>https://podminky.urs.cz/item/CS_URS_2023_02/181411131</t>
  </si>
  <si>
    <t>13</t>
  </si>
  <si>
    <t>00572410</t>
  </si>
  <si>
    <t>osivo směs travní parková</t>
  </si>
  <si>
    <t>kg</t>
  </si>
  <si>
    <t>836087012</t>
  </si>
  <si>
    <t>20*0,02 'Přepočtené koeficientem množství</t>
  </si>
  <si>
    <t>Komunikace pozemní</t>
  </si>
  <si>
    <t>14</t>
  </si>
  <si>
    <t>596211265</t>
  </si>
  <si>
    <t>Kladení dlažby z betonových zámkových dlaždic komunikací pro pěší strojně s ložem z kameniva těženého nebo drceného tl. do 40 mm, s vyplněním spár s dvojitým hutněním, vibrováním a se smetením přebytečného materiálu na krajnici tl. 80 mm přes 300 m2</t>
  </si>
  <si>
    <t>-1019251333</t>
  </si>
  <si>
    <t>https://podminky.urs.cz/item/CS_URS_2023_02/596211265</t>
  </si>
  <si>
    <t>481,0+27,0</t>
  </si>
  <si>
    <t>59245020</t>
  </si>
  <si>
    <t>dlažba tvar obdélník betonová 200x100x80mm přírodní</t>
  </si>
  <si>
    <t>-442085618</t>
  </si>
  <si>
    <t>481*1,01 'Přepočtené koeficientem množství</t>
  </si>
  <si>
    <t>16</t>
  </si>
  <si>
    <t>59245226</t>
  </si>
  <si>
    <t>dlažba tvar obdélník betonová pro nevidomé 200x100x80mm barevná</t>
  </si>
  <si>
    <t>-452865746</t>
  </si>
  <si>
    <t>27*1,03 'Přepočtené koeficientem množství</t>
  </si>
  <si>
    <t>Ostatní konstrukce a práce, bourání</t>
  </si>
  <si>
    <t>17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</si>
  <si>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</si>
  <si>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</si>
  <si>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-56351314</t>
  </si>
  <si>
    <t>https://podminky.urs.cz/item/CS_URS_2023_02/916231213</t>
  </si>
  <si>
    <t>18</t>
  </si>
  <si>
    <t>59217002</t>
  </si>
  <si>
    <t>obrubník betonový zahradní šedý 1000x50x200mm</t>
  </si>
  <si>
    <t>-2038929068</t>
  </si>
  <si>
    <t>375*1,02 'Přepočtené koeficientem množství</t>
  </si>
  <si>
    <t>19</t>
  </si>
  <si>
    <t>919735112</t>
  </si>
  <si>
    <t>Řezání stávajícího živičného krytu nebo podkladu hloubky přes 50 do 100 mm</t>
  </si>
  <si>
    <t>-440414339</t>
  </si>
  <si>
    <t>https://podminky.urs.cz/item/CS_URS_2023_02/919735112</t>
  </si>
  <si>
    <t>997</t>
  </si>
  <si>
    <t>Přesun sutě</t>
  </si>
  <si>
    <t>20</t>
  </si>
  <si>
    <t>997221561</t>
  </si>
  <si>
    <t>Vodorovná doprava suti bez naložení, ale se složením a s hrubým urovnáním z kusových materiálů, na vzdálenost do 1 km</t>
  </si>
  <si>
    <t>41084113</t>
  </si>
  <si>
    <t>https://podminky.urs.cz/item/CS_URS_2023_02/997221561</t>
  </si>
  <si>
    <t>997221569</t>
  </si>
  <si>
    <t>Vodorovná doprava suti bez naložení, ale se složením a s hrubým urovnáním Příplatek k ceně za každý další i započatý 1 km přes 1 km</t>
  </si>
  <si>
    <t>-762049965</t>
  </si>
  <si>
    <t>https://podminky.urs.cz/item/CS_URS_2023_02/997221569</t>
  </si>
  <si>
    <t>214,238*19 'Přepočtené koeficientem množství</t>
  </si>
  <si>
    <t>22</t>
  </si>
  <si>
    <t>997221861</t>
  </si>
  <si>
    <t>Poplatek za uložení stavebního odpadu na recyklační skládce (skládkovné) z prostého betonu zatříděného do Katalogu odpadů pod kódem 17 01 01</t>
  </si>
  <si>
    <t>281642433</t>
  </si>
  <si>
    <t>https://podminky.urs.cz/item/CS_URS_2023_02/997221861</t>
  </si>
  <si>
    <t>23</t>
  </si>
  <si>
    <t>997221875</t>
  </si>
  <si>
    <t>Poplatek za uložení stavebního odpadu na recyklační skládce (skládkovné) asfaltového bez obsahu dehtu zatříděného do Katalogu odpadů pod kódem 17 03 02</t>
  </si>
  <si>
    <t>1854547848</t>
  </si>
  <si>
    <t>https://podminky.urs.cz/item/CS_URS_2023_02/997221875</t>
  </si>
  <si>
    <t>998</t>
  </si>
  <si>
    <t>Přesun hmot</t>
  </si>
  <si>
    <t>24</t>
  </si>
  <si>
    <t>998223011</t>
  </si>
  <si>
    <t>Přesun hmot pro pozemní komunikace s krytem dlážděným dopravní vzdálenost do 200 m jakékoliv délky objektu</t>
  </si>
  <si>
    <t>1973574992</t>
  </si>
  <si>
    <t>https://podminky.urs.cz/item/CS_URS_2023_02/998223011</t>
  </si>
  <si>
    <t>1a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</si>
  <si>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</si>
  <si>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</si>
  <si>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</si>
  <si>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</si>
  <si>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</si>
  <si>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</si>
  <si>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</si>
  <si>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</si>
  <si>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01000100</t>
  </si>
  <si>
    <t>Geodetické vytýčení stavby</t>
  </si>
  <si>
    <t>kpl</t>
  </si>
  <si>
    <t>1024</t>
  </si>
  <si>
    <t>-1288175636</t>
  </si>
  <si>
    <t>013254000</t>
  </si>
  <si>
    <t>Dokumentace skutečného provedení stavby</t>
  </si>
  <si>
    <t>329697402</t>
  </si>
  <si>
    <t>VRN3</t>
  </si>
  <si>
    <t>Zařízení staveniště</t>
  </si>
  <si>
    <t>030001000</t>
  </si>
  <si>
    <t>278637622</t>
  </si>
  <si>
    <t>034403000</t>
  </si>
  <si>
    <t>Dopravně inženýrská opatření</t>
  </si>
  <si>
    <t>-951650640</t>
  </si>
  <si>
    <t>VRN4</t>
  </si>
  <si>
    <t>Inženýrská činnost</t>
  </si>
  <si>
    <t>043134000</t>
  </si>
  <si>
    <t>Zkoušky zatěžovací</t>
  </si>
  <si>
    <t>kus</t>
  </si>
  <si>
    <t>990772081</t>
  </si>
  <si>
    <t>TELKONT s.r.o.</t>
  </si>
  <si>
    <t>25467069</t>
  </si>
  <si>
    <t>CZ25467069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</si>
</sst>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519" cy="285222"/>
    <xdr:pic>
      <xdr:nvPicPr>
        <xdr:cNvPr id="1025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519" cy="285222"/>
    <xdr:pic>
      <xdr:nvPicPr>
        <xdr:cNvPr id="2058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519" cy="285222"/>
    <xdr:pic>
      <xdr:nvPicPr>
        <xdr:cNvPr id="308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71151103" TargetMode="External"/><Relationship Id="rId13" Type="http://schemas.openxmlformats.org/officeDocument/2006/relationships/hyperlink" Target="https://podminky.urs.cz/item/CS_URS_2023_02/916231213" TargetMode="External"/><Relationship Id="rId18" Type="http://schemas.openxmlformats.org/officeDocument/2006/relationships/hyperlink" Target="https://podminky.urs.cz/item/CS_URS_2023_02/997221875" TargetMode="External"/><Relationship Id="rId3" Type="http://schemas.openxmlformats.org/officeDocument/2006/relationships/hyperlink" Target="https://podminky.urs.cz/item/CS_URS_2023_02/113202111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162751119" TargetMode="External"/><Relationship Id="rId12" Type="http://schemas.openxmlformats.org/officeDocument/2006/relationships/hyperlink" Target="https://podminky.urs.cz/item/CS_URS_2023_02/596211265" TargetMode="External"/><Relationship Id="rId17" Type="http://schemas.openxmlformats.org/officeDocument/2006/relationships/hyperlink" Target="https://podminky.urs.cz/item/CS_URS_2023_02/997221861" TargetMode="External"/><Relationship Id="rId2" Type="http://schemas.openxmlformats.org/officeDocument/2006/relationships/hyperlink" Target="https://podminky.urs.cz/item/CS_URS_2023_02/113107241" TargetMode="External"/><Relationship Id="rId16" Type="http://schemas.openxmlformats.org/officeDocument/2006/relationships/hyperlink" Target="https://podminky.urs.cz/item/CS_URS_2023_02/997221569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podminky.urs.cz/item/CS_URS_2023_02/113107230" TargetMode="External"/><Relationship Id="rId6" Type="http://schemas.openxmlformats.org/officeDocument/2006/relationships/hyperlink" Target="https://podminky.urs.cz/item/CS_URS_2023_02/162751117" TargetMode="External"/><Relationship Id="rId11" Type="http://schemas.openxmlformats.org/officeDocument/2006/relationships/hyperlink" Target="https://podminky.urs.cz/item/CS_URS_2023_02/181411131" TargetMode="External"/><Relationship Id="rId5" Type="http://schemas.openxmlformats.org/officeDocument/2006/relationships/hyperlink" Target="https://podminky.urs.cz/item/CS_URS_2023_02/122251101" TargetMode="External"/><Relationship Id="rId15" Type="http://schemas.openxmlformats.org/officeDocument/2006/relationships/hyperlink" Target="https://podminky.urs.cz/item/CS_URS_2023_02/997221561" TargetMode="External"/><Relationship Id="rId10" Type="http://schemas.openxmlformats.org/officeDocument/2006/relationships/hyperlink" Target="https://podminky.urs.cz/item/CS_URS_2023_02/181351003" TargetMode="External"/><Relationship Id="rId19" Type="http://schemas.openxmlformats.org/officeDocument/2006/relationships/hyperlink" Target="https://podminky.urs.cz/item/CS_URS_2023_02/998223011" TargetMode="External"/><Relationship Id="rId4" Type="http://schemas.openxmlformats.org/officeDocument/2006/relationships/hyperlink" Target="https://podminky.urs.cz/item/CS_URS_2023_02/121151103" TargetMode="External"/><Relationship Id="rId9" Type="http://schemas.openxmlformats.org/officeDocument/2006/relationships/hyperlink" Target="https://podminky.urs.cz/item/CS_URS_2023_02/171201231" TargetMode="External"/><Relationship Id="rId14" Type="http://schemas.openxmlformats.org/officeDocument/2006/relationships/hyperlink" Target="https://podminky.urs.cz/item/CS_URS_2023_02/91973511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9" workbookViewId="0">
      <selection activeCell="AN15" sqref="AN15"/>
    </sheetView>
  </sheetViews>
  <sheetFormatPr defaultColWidth="9.140625"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6" t="s">
        <v>14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8"/>
      <c r="BE5" s="173" t="s">
        <v>15</v>
      </c>
      <c r="BS5" s="15" t="s">
        <v>6</v>
      </c>
    </row>
    <row r="6" spans="1:74" ht="36.9" customHeight="1">
      <c r="B6" s="18"/>
      <c r="D6" s="24" t="s">
        <v>16</v>
      </c>
      <c r="K6" s="178" t="s">
        <v>17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8"/>
      <c r="BE6" s="174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174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14">
        <v>45170</v>
      </c>
      <c r="AR8" s="18"/>
      <c r="BE8" s="174"/>
      <c r="BS8" s="15" t="s">
        <v>6</v>
      </c>
    </row>
    <row r="9" spans="1:74" ht="14.4" customHeight="1">
      <c r="B9" s="18"/>
      <c r="AR9" s="18"/>
      <c r="BE9" s="174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19</v>
      </c>
      <c r="AR10" s="18"/>
      <c r="BE10" s="174"/>
      <c r="BS10" s="15" t="s">
        <v>6</v>
      </c>
    </row>
    <row r="11" spans="1:74" ht="18.45" customHeight="1">
      <c r="B11" s="18"/>
      <c r="E11" s="23" t="s">
        <v>26</v>
      </c>
      <c r="AK11" s="25" t="s">
        <v>27</v>
      </c>
      <c r="AN11" s="23" t="s">
        <v>19</v>
      </c>
      <c r="AR11" s="18"/>
      <c r="BE11" s="174"/>
      <c r="BS11" s="15" t="s">
        <v>6</v>
      </c>
    </row>
    <row r="12" spans="1:74" ht="6.9" customHeight="1">
      <c r="B12" s="18"/>
      <c r="AR12" s="18"/>
      <c r="BE12" s="174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285</v>
      </c>
      <c r="AR13" s="18"/>
      <c r="BE13" s="174"/>
      <c r="BS13" s="15" t="s">
        <v>6</v>
      </c>
    </row>
    <row r="14" spans="1:74" ht="13.2">
      <c r="B14" s="18"/>
      <c r="E14" s="179" t="s">
        <v>284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5" t="s">
        <v>27</v>
      </c>
      <c r="AN14" s="27" t="s">
        <v>286</v>
      </c>
      <c r="AR14" s="18"/>
      <c r="BE14" s="174"/>
      <c r="BS14" s="15" t="s">
        <v>6</v>
      </c>
    </row>
    <row r="15" spans="1:74" ht="6.9" customHeight="1">
      <c r="B15" s="18"/>
      <c r="AR15" s="18"/>
      <c r="BE15" s="174"/>
      <c r="BS15" s="15" t="s">
        <v>4</v>
      </c>
    </row>
    <row r="16" spans="1:74" ht="12" customHeight="1">
      <c r="B16" s="18"/>
      <c r="D16" s="25" t="s">
        <v>29</v>
      </c>
      <c r="AK16" s="25" t="s">
        <v>25</v>
      </c>
      <c r="AN16" s="23" t="s">
        <v>19</v>
      </c>
      <c r="AR16" s="18"/>
      <c r="BE16" s="174"/>
      <c r="BS16" s="15" t="s">
        <v>4</v>
      </c>
    </row>
    <row r="17" spans="2:71" ht="18.45" customHeight="1">
      <c r="B17" s="18"/>
      <c r="E17" s="23" t="s">
        <v>30</v>
      </c>
      <c r="AK17" s="25" t="s">
        <v>27</v>
      </c>
      <c r="AN17" s="23" t="s">
        <v>19</v>
      </c>
      <c r="AR17" s="18"/>
      <c r="BE17" s="174"/>
      <c r="BS17" s="15" t="s">
        <v>31</v>
      </c>
    </row>
    <row r="18" spans="2:71" ht="6.9" customHeight="1">
      <c r="B18" s="18"/>
      <c r="AR18" s="18"/>
      <c r="BE18" s="174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19</v>
      </c>
      <c r="AR19" s="18"/>
      <c r="BE19" s="174"/>
      <c r="BS19" s="15" t="s">
        <v>6</v>
      </c>
    </row>
    <row r="20" spans="2:71" ht="18.45" customHeight="1">
      <c r="B20" s="18"/>
      <c r="E20" s="23" t="s">
        <v>22</v>
      </c>
      <c r="AK20" s="25" t="s">
        <v>27</v>
      </c>
      <c r="AN20" s="23" t="s">
        <v>19</v>
      </c>
      <c r="AR20" s="18"/>
      <c r="BE20" s="174"/>
      <c r="BS20" s="15" t="s">
        <v>4</v>
      </c>
    </row>
    <row r="21" spans="2:71" ht="6.9" customHeight="1">
      <c r="B21" s="18"/>
      <c r="AR21" s="18"/>
      <c r="BE21" s="174"/>
    </row>
    <row r="22" spans="2:71" ht="12" customHeight="1">
      <c r="B22" s="18"/>
      <c r="D22" s="25" t="s">
        <v>33</v>
      </c>
      <c r="AR22" s="18"/>
      <c r="BE22" s="174"/>
    </row>
    <row r="23" spans="2:71" ht="47.25" customHeight="1">
      <c r="B23" s="18"/>
      <c r="E23" s="181" t="s">
        <v>34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8"/>
      <c r="BE23" s="174"/>
    </row>
    <row r="24" spans="2:71" ht="6.9" customHeight="1">
      <c r="B24" s="18"/>
      <c r="AR24" s="18"/>
      <c r="BE24" s="174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4"/>
    </row>
    <row r="26" spans="2:71" s="1" customFormat="1" ht="25.95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2">
        <f>ROUND(AG54,2)</f>
        <v>796444.26</v>
      </c>
      <c r="AL26" s="183"/>
      <c r="AM26" s="183"/>
      <c r="AN26" s="183"/>
      <c r="AO26" s="183"/>
      <c r="AR26" s="30"/>
      <c r="BE26" s="174"/>
    </row>
    <row r="27" spans="2:71" s="1" customFormat="1" ht="6.9" customHeight="1">
      <c r="B27" s="30"/>
      <c r="AR27" s="30"/>
      <c r="BE27" s="174"/>
    </row>
    <row r="28" spans="2:71" s="1" customFormat="1" ht="13.2">
      <c r="B28" s="30"/>
      <c r="L28" s="184" t="s">
        <v>36</v>
      </c>
      <c r="M28" s="184"/>
      <c r="N28" s="184"/>
      <c r="O28" s="184"/>
      <c r="P28" s="184"/>
      <c r="W28" s="184" t="s">
        <v>37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38</v>
      </c>
      <c r="AL28" s="184"/>
      <c r="AM28" s="184"/>
      <c r="AN28" s="184"/>
      <c r="AO28" s="184"/>
      <c r="AR28" s="30"/>
      <c r="BE28" s="174"/>
    </row>
    <row r="29" spans="2:71" s="2" customFormat="1" ht="14.4" customHeight="1">
      <c r="B29" s="34"/>
      <c r="D29" s="25" t="s">
        <v>39</v>
      </c>
      <c r="F29" s="25" t="s">
        <v>40</v>
      </c>
      <c r="L29" s="187">
        <v>0.21</v>
      </c>
      <c r="M29" s="186"/>
      <c r="N29" s="186"/>
      <c r="O29" s="186"/>
      <c r="P29" s="186"/>
      <c r="W29" s="185">
        <f>ROUND(AZ54, 2)</f>
        <v>796444.26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ROUND(AV54, 2)</f>
        <v>167253.29</v>
      </c>
      <c r="AL29" s="186"/>
      <c r="AM29" s="186"/>
      <c r="AN29" s="186"/>
      <c r="AO29" s="186"/>
      <c r="AR29" s="34"/>
      <c r="BE29" s="175"/>
    </row>
    <row r="30" spans="2:71" s="2" customFormat="1" ht="14.4" customHeight="1">
      <c r="B30" s="34"/>
      <c r="F30" s="25" t="s">
        <v>41</v>
      </c>
      <c r="L30" s="187">
        <v>0.15</v>
      </c>
      <c r="M30" s="186"/>
      <c r="N30" s="186"/>
      <c r="O30" s="186"/>
      <c r="P30" s="186"/>
      <c r="W30" s="185">
        <f>ROUND(BA54,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ROUND(AW54, 2)</f>
        <v>0</v>
      </c>
      <c r="AL30" s="186"/>
      <c r="AM30" s="186"/>
      <c r="AN30" s="186"/>
      <c r="AO30" s="186"/>
      <c r="AR30" s="34"/>
      <c r="BE30" s="175"/>
    </row>
    <row r="31" spans="2:71" s="2" customFormat="1" ht="14.4" hidden="1" customHeight="1">
      <c r="B31" s="34"/>
      <c r="F31" s="25" t="s">
        <v>42</v>
      </c>
      <c r="L31" s="187">
        <v>0.21</v>
      </c>
      <c r="M31" s="186"/>
      <c r="N31" s="186"/>
      <c r="O31" s="186"/>
      <c r="P31" s="186"/>
      <c r="W31" s="185">
        <f>ROUND(BB54,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4"/>
      <c r="BE31" s="175"/>
    </row>
    <row r="32" spans="2:71" s="2" customFormat="1" ht="14.4" hidden="1" customHeight="1">
      <c r="B32" s="34"/>
      <c r="F32" s="25" t="s">
        <v>43</v>
      </c>
      <c r="L32" s="187">
        <v>0.15</v>
      </c>
      <c r="M32" s="186"/>
      <c r="N32" s="186"/>
      <c r="O32" s="186"/>
      <c r="P32" s="186"/>
      <c r="W32" s="185">
        <f>ROUND(BC54,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4"/>
      <c r="BE32" s="175"/>
    </row>
    <row r="33" spans="2:44" s="2" customFormat="1" ht="14.4" hidden="1" customHeight="1">
      <c r="B33" s="34"/>
      <c r="F33" s="25" t="s">
        <v>44</v>
      </c>
      <c r="L33" s="187">
        <v>0</v>
      </c>
      <c r="M33" s="186"/>
      <c r="N33" s="186"/>
      <c r="O33" s="186"/>
      <c r="P33" s="186"/>
      <c r="W33" s="185">
        <f>ROUND(BD54,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4"/>
    </row>
    <row r="34" spans="2:44" s="1" customFormat="1" ht="6.9" customHeight="1">
      <c r="B34" s="30"/>
      <c r="AR34" s="30"/>
    </row>
    <row r="35" spans="2:44" s="1" customFormat="1" ht="25.95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88" t="s">
        <v>47</v>
      </c>
      <c r="Y35" s="189"/>
      <c r="Z35" s="189"/>
      <c r="AA35" s="189"/>
      <c r="AB35" s="189"/>
      <c r="AC35" s="37"/>
      <c r="AD35" s="37"/>
      <c r="AE35" s="37"/>
      <c r="AF35" s="37"/>
      <c r="AG35" s="37"/>
      <c r="AH35" s="37"/>
      <c r="AI35" s="37"/>
      <c r="AJ35" s="37"/>
      <c r="AK35" s="190">
        <f>SUM(AK26:AK33)</f>
        <v>963697.55</v>
      </c>
      <c r="AL35" s="189"/>
      <c r="AM35" s="189"/>
      <c r="AN35" s="189"/>
      <c r="AO35" s="191"/>
      <c r="AP35" s="35"/>
      <c r="AQ35" s="35"/>
      <c r="AR35" s="30"/>
    </row>
    <row r="36" spans="2:44" s="1" customFormat="1" ht="6.9" customHeight="1">
      <c r="B36" s="30"/>
      <c r="AR36" s="30"/>
    </row>
    <row r="37" spans="2:44" s="1" customFormat="1" ht="6.9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" customHeight="1">
      <c r="B42" s="30"/>
      <c r="C42" s="19" t="s">
        <v>48</v>
      </c>
      <c r="AR42" s="30"/>
    </row>
    <row r="43" spans="2:44" s="1" customFormat="1" ht="6.9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33-2023</v>
      </c>
      <c r="AR44" s="43"/>
    </row>
    <row r="45" spans="2:44" s="4" customFormat="1" ht="36.9" customHeight="1">
      <c r="B45" s="44"/>
      <c r="C45" s="45" t="s">
        <v>16</v>
      </c>
      <c r="L45" s="192" t="str">
        <f>K6</f>
        <v>Obnova povrchů chodníků v ul Na Vypichu, Lahošť</v>
      </c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R45" s="44"/>
    </row>
    <row r="46" spans="2:44" s="1" customFormat="1" ht="6.9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 xml:space="preserve"> </v>
      </c>
      <c r="AI47" s="25" t="s">
        <v>23</v>
      </c>
      <c r="AM47" s="194">
        <f>IF(AN8= "","",AN8)</f>
        <v>45170</v>
      </c>
      <c r="AN47" s="194"/>
      <c r="AR47" s="30"/>
    </row>
    <row r="48" spans="2:44" s="1" customFormat="1" ht="6.9" customHeight="1">
      <c r="B48" s="30"/>
      <c r="AR48" s="30"/>
    </row>
    <row r="49" spans="1:91" s="1" customFormat="1" ht="15.15" customHeight="1">
      <c r="B49" s="30"/>
      <c r="C49" s="25" t="s">
        <v>24</v>
      </c>
      <c r="L49" s="3" t="str">
        <f>IF(E11= "","",E11)</f>
        <v>Obec Lahošť</v>
      </c>
      <c r="AI49" s="25" t="s">
        <v>29</v>
      </c>
      <c r="AM49" s="195" t="str">
        <f>IF(E17="","",E17)</f>
        <v>Ing. Michal urbanský</v>
      </c>
      <c r="AN49" s="196"/>
      <c r="AO49" s="196"/>
      <c r="AP49" s="196"/>
      <c r="AR49" s="30"/>
      <c r="AS49" s="197" t="s">
        <v>49</v>
      </c>
      <c r="AT49" s="198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15" customHeight="1">
      <c r="B50" s="30"/>
      <c r="C50" s="25" t="s">
        <v>28</v>
      </c>
      <c r="L50" s="3" t="str">
        <f>IF(E14= "Vyplň údaj","",E14)</f>
        <v>TELKONT s.r.o.</v>
      </c>
      <c r="AI50" s="25" t="s">
        <v>32</v>
      </c>
      <c r="AM50" s="195" t="str">
        <f>IF(E20="","",E20)</f>
        <v xml:space="preserve"> </v>
      </c>
      <c r="AN50" s="196"/>
      <c r="AO50" s="196"/>
      <c r="AP50" s="196"/>
      <c r="AR50" s="30"/>
      <c r="AS50" s="199"/>
      <c r="AT50" s="200"/>
      <c r="BD50" s="51"/>
    </row>
    <row r="51" spans="1:91" s="1" customFormat="1" ht="10.8" customHeight="1">
      <c r="B51" s="30"/>
      <c r="AR51" s="30"/>
      <c r="AS51" s="199"/>
      <c r="AT51" s="200"/>
      <c r="BD51" s="51"/>
    </row>
    <row r="52" spans="1:91" s="1" customFormat="1" ht="29.25" customHeight="1">
      <c r="B52" s="30"/>
      <c r="C52" s="201" t="s">
        <v>50</v>
      </c>
      <c r="D52" s="202"/>
      <c r="E52" s="202"/>
      <c r="F52" s="202"/>
      <c r="G52" s="202"/>
      <c r="H52" s="52"/>
      <c r="I52" s="203" t="s">
        <v>51</v>
      </c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4" t="s">
        <v>52</v>
      </c>
      <c r="AH52" s="202"/>
      <c r="AI52" s="202"/>
      <c r="AJ52" s="202"/>
      <c r="AK52" s="202"/>
      <c r="AL52" s="202"/>
      <c r="AM52" s="202"/>
      <c r="AN52" s="203" t="s">
        <v>53</v>
      </c>
      <c r="AO52" s="202"/>
      <c r="AP52" s="202"/>
      <c r="AQ52" s="53" t="s">
        <v>54</v>
      </c>
      <c r="AR52" s="30"/>
      <c r="AS52" s="54" t="s">
        <v>55</v>
      </c>
      <c r="AT52" s="55" t="s">
        <v>56</v>
      </c>
      <c r="AU52" s="55" t="s">
        <v>57</v>
      </c>
      <c r="AV52" s="55" t="s">
        <v>58</v>
      </c>
      <c r="AW52" s="55" t="s">
        <v>59</v>
      </c>
      <c r="AX52" s="55" t="s">
        <v>60</v>
      </c>
      <c r="AY52" s="55" t="s">
        <v>61</v>
      </c>
      <c r="AZ52" s="55" t="s">
        <v>62</v>
      </c>
      <c r="BA52" s="55" t="s">
        <v>63</v>
      </c>
      <c r="BB52" s="55" t="s">
        <v>64</v>
      </c>
      <c r="BC52" s="55" t="s">
        <v>65</v>
      </c>
      <c r="BD52" s="56" t="s">
        <v>66</v>
      </c>
    </row>
    <row r="53" spans="1:91" s="1" customFormat="1" ht="10.8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" customHeight="1">
      <c r="B54" s="58"/>
      <c r="C54" s="59" t="s">
        <v>67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08">
        <f>ROUND(SUM(AG55:AG56),2)</f>
        <v>796444.26</v>
      </c>
      <c r="AH54" s="208"/>
      <c r="AI54" s="208"/>
      <c r="AJ54" s="208"/>
      <c r="AK54" s="208"/>
      <c r="AL54" s="208"/>
      <c r="AM54" s="208"/>
      <c r="AN54" s="209">
        <f>SUM(AG54,AT54)</f>
        <v>963697.55</v>
      </c>
      <c r="AO54" s="209"/>
      <c r="AP54" s="209"/>
      <c r="AQ54" s="62" t="s">
        <v>19</v>
      </c>
      <c r="AR54" s="58"/>
      <c r="AS54" s="63">
        <f>ROUND(SUM(AS55:AS56),2)</f>
        <v>0</v>
      </c>
      <c r="AT54" s="64">
        <f>ROUND(SUM(AV54:AW54),2)</f>
        <v>167253.29</v>
      </c>
      <c r="AU54" s="65">
        <f>ROUND(SUM(AU55:AU56),5)</f>
        <v>0</v>
      </c>
      <c r="AV54" s="64">
        <f>ROUND(AZ54*L29,2)</f>
        <v>167253.29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ROUND(SUM(AZ55:AZ56),2)</f>
        <v>796444.26</v>
      </c>
      <c r="BA54" s="64">
        <f>ROUND(SUM(BA55:BA56),2)</f>
        <v>0</v>
      </c>
      <c r="BB54" s="64">
        <f>ROUND(SUM(BB55:BB56),2)</f>
        <v>0</v>
      </c>
      <c r="BC54" s="64">
        <f>ROUND(SUM(BC55:BC56),2)</f>
        <v>0</v>
      </c>
      <c r="BD54" s="66">
        <f>ROUND(SUM(BD55:BD56),2)</f>
        <v>0</v>
      </c>
      <c r="BS54" s="67" t="s">
        <v>68</v>
      </c>
      <c r="BT54" s="67" t="s">
        <v>69</v>
      </c>
      <c r="BU54" s="68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1" s="6" customFormat="1" ht="16.5" customHeight="1">
      <c r="A55" s="69" t="s">
        <v>73</v>
      </c>
      <c r="B55" s="70"/>
      <c r="C55" s="71"/>
      <c r="D55" s="207" t="s">
        <v>74</v>
      </c>
      <c r="E55" s="207"/>
      <c r="F55" s="207"/>
      <c r="G55" s="207"/>
      <c r="H55" s="207"/>
      <c r="I55" s="72"/>
      <c r="J55" s="207" t="s">
        <v>75</v>
      </c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5">
        <f>'1 - Obnova povrchu chodníků'!J30</f>
        <v>769944.26</v>
      </c>
      <c r="AH55" s="206"/>
      <c r="AI55" s="206"/>
      <c r="AJ55" s="206"/>
      <c r="AK55" s="206"/>
      <c r="AL55" s="206"/>
      <c r="AM55" s="206"/>
      <c r="AN55" s="205">
        <f>SUM(AG55,AT55)</f>
        <v>931632.55</v>
      </c>
      <c r="AO55" s="206"/>
      <c r="AP55" s="206"/>
      <c r="AQ55" s="73" t="s">
        <v>76</v>
      </c>
      <c r="AR55" s="70"/>
      <c r="AS55" s="74">
        <v>0</v>
      </c>
      <c r="AT55" s="75">
        <f>ROUND(SUM(AV55:AW55),2)</f>
        <v>161688.29</v>
      </c>
      <c r="AU55" s="76">
        <f>'1 - Obnova povrchu chodníků'!P85</f>
        <v>0</v>
      </c>
      <c r="AV55" s="75">
        <f>'1 - Obnova povrchu chodníků'!J33</f>
        <v>161688.29</v>
      </c>
      <c r="AW55" s="75">
        <f>'1 - Obnova povrchu chodníků'!J34</f>
        <v>0</v>
      </c>
      <c r="AX55" s="75">
        <f>'1 - Obnova povrchu chodníků'!J35</f>
        <v>0</v>
      </c>
      <c r="AY55" s="75">
        <f>'1 - Obnova povrchu chodníků'!J36</f>
        <v>0</v>
      </c>
      <c r="AZ55" s="75">
        <f>'1 - Obnova povrchu chodníků'!F33</f>
        <v>769944.26</v>
      </c>
      <c r="BA55" s="75">
        <f>'1 - Obnova povrchu chodníků'!F34</f>
        <v>0</v>
      </c>
      <c r="BB55" s="75">
        <f>'1 - Obnova povrchu chodníků'!F35</f>
        <v>0</v>
      </c>
      <c r="BC55" s="75">
        <f>'1 - Obnova povrchu chodníků'!F36</f>
        <v>0</v>
      </c>
      <c r="BD55" s="77">
        <f>'1 - Obnova povrchu chodníků'!F37</f>
        <v>0</v>
      </c>
      <c r="BT55" s="78" t="s">
        <v>74</v>
      </c>
      <c r="BV55" s="78" t="s">
        <v>71</v>
      </c>
      <c r="BW55" s="78" t="s">
        <v>77</v>
      </c>
      <c r="BX55" s="78" t="s">
        <v>5</v>
      </c>
      <c r="CL55" s="78" t="s">
        <v>19</v>
      </c>
      <c r="CM55" s="78" t="s">
        <v>78</v>
      </c>
    </row>
    <row r="56" spans="1:91" s="6" customFormat="1" ht="16.5" customHeight="1">
      <c r="A56" s="69" t="s">
        <v>73</v>
      </c>
      <c r="B56" s="70"/>
      <c r="C56" s="71"/>
      <c r="D56" s="207" t="s">
        <v>79</v>
      </c>
      <c r="E56" s="207"/>
      <c r="F56" s="207"/>
      <c r="G56" s="207"/>
      <c r="H56" s="207"/>
      <c r="I56" s="72"/>
      <c r="J56" s="207" t="s">
        <v>80</v>
      </c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5">
        <f>'1a - Vedlejší a ostatní n...'!J30</f>
        <v>26500</v>
      </c>
      <c r="AH56" s="206"/>
      <c r="AI56" s="206"/>
      <c r="AJ56" s="206"/>
      <c r="AK56" s="206"/>
      <c r="AL56" s="206"/>
      <c r="AM56" s="206"/>
      <c r="AN56" s="205">
        <f>SUM(AG56,AT56)</f>
        <v>32065</v>
      </c>
      <c r="AO56" s="206"/>
      <c r="AP56" s="206"/>
      <c r="AQ56" s="73" t="s">
        <v>81</v>
      </c>
      <c r="AR56" s="70"/>
      <c r="AS56" s="79">
        <v>0</v>
      </c>
      <c r="AT56" s="80">
        <f>ROUND(SUM(AV56:AW56),2)</f>
        <v>5565</v>
      </c>
      <c r="AU56" s="81">
        <f>'1a - Vedlejší a ostatní n...'!P83</f>
        <v>0</v>
      </c>
      <c r="AV56" s="80">
        <f>'1a - Vedlejší a ostatní n...'!J33</f>
        <v>5565</v>
      </c>
      <c r="AW56" s="80">
        <f>'1a - Vedlejší a ostatní n...'!J34</f>
        <v>0</v>
      </c>
      <c r="AX56" s="80">
        <f>'1a - Vedlejší a ostatní n...'!J35</f>
        <v>0</v>
      </c>
      <c r="AY56" s="80">
        <f>'1a - Vedlejší a ostatní n...'!J36</f>
        <v>0</v>
      </c>
      <c r="AZ56" s="80">
        <f>'1a - Vedlejší a ostatní n...'!F33</f>
        <v>26500</v>
      </c>
      <c r="BA56" s="80">
        <f>'1a - Vedlejší a ostatní n...'!F34</f>
        <v>0</v>
      </c>
      <c r="BB56" s="80">
        <f>'1a - Vedlejší a ostatní n...'!F35</f>
        <v>0</v>
      </c>
      <c r="BC56" s="80">
        <f>'1a - Vedlejší a ostatní n...'!F36</f>
        <v>0</v>
      </c>
      <c r="BD56" s="82">
        <f>'1a - Vedlejší a ostatní n...'!F37</f>
        <v>0</v>
      </c>
      <c r="BT56" s="78" t="s">
        <v>74</v>
      </c>
      <c r="BV56" s="78" t="s">
        <v>71</v>
      </c>
      <c r="BW56" s="78" t="s">
        <v>82</v>
      </c>
      <c r="BX56" s="78" t="s">
        <v>5</v>
      </c>
      <c r="CL56" s="78" t="s">
        <v>19</v>
      </c>
      <c r="CM56" s="78" t="s">
        <v>78</v>
      </c>
    </row>
    <row r="57" spans="1:91" s="1" customFormat="1" ht="30" customHeight="1">
      <c r="B57" s="30"/>
      <c r="AR57" s="30"/>
    </row>
    <row r="58" spans="1:91" s="1" customFormat="1" ht="6.9" customHeight="1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30"/>
    </row>
  </sheetData>
  <sheetProtection password="CC35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 - Obnova povrchu chodníků'!C2" display="/" xr:uid="{00000000-0004-0000-0000-000000000000}"/>
    <hyperlink ref="A56" location="'1a - Vedlejší a ostatní n...'!C2" display="/" xr:uid="{00000000-0004-0000-0000-000001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0"/>
  <sheetViews>
    <sheetView showGridLines="0" workbookViewId="0"/>
  </sheetViews>
  <sheetFormatPr defaultColWidth="9.1406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77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83</v>
      </c>
      <c r="L4" s="18"/>
      <c r="M4" s="83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10" t="str">
        <f>'Rekapitulace stavby'!K6</f>
        <v>Obnova povrchů chodníků v ul Na Vypichu, Lahošť</v>
      </c>
      <c r="F7" s="211"/>
      <c r="G7" s="211"/>
      <c r="H7" s="211"/>
      <c r="L7" s="18"/>
    </row>
    <row r="8" spans="2:46" s="1" customFormat="1" ht="12" hidden="1" customHeight="1">
      <c r="B8" s="30"/>
      <c r="D8" s="25" t="s">
        <v>84</v>
      </c>
      <c r="L8" s="30"/>
    </row>
    <row r="9" spans="2:46" s="1" customFormat="1" ht="16.5" hidden="1" customHeight="1">
      <c r="B9" s="30"/>
      <c r="E9" s="192" t="s">
        <v>85</v>
      </c>
      <c r="F9" s="212"/>
      <c r="G9" s="212"/>
      <c r="H9" s="212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47">
        <f>'Rekapitulace stavby'!AN8</f>
        <v>45170</v>
      </c>
      <c r="L12" s="30"/>
    </row>
    <row r="13" spans="2:46" s="1" customFormat="1" ht="10.8" hidden="1" customHeight="1">
      <c r="B13" s="30"/>
      <c r="L13" s="30"/>
    </row>
    <row r="14" spans="2:46" s="1" customFormat="1" ht="12" hidden="1" customHeight="1">
      <c r="B14" s="30"/>
      <c r="D14" s="25" t="s">
        <v>24</v>
      </c>
      <c r="I14" s="25" t="s">
        <v>25</v>
      </c>
      <c r="J14" s="23" t="s">
        <v>19</v>
      </c>
      <c r="L14" s="30"/>
    </row>
    <row r="15" spans="2:46" s="1" customFormat="1" ht="18" hidden="1" customHeight="1">
      <c r="B15" s="30"/>
      <c r="E15" s="23" t="s">
        <v>26</v>
      </c>
      <c r="I15" s="25" t="s">
        <v>27</v>
      </c>
      <c r="J15" s="23" t="s">
        <v>19</v>
      </c>
      <c r="L15" s="30"/>
    </row>
    <row r="16" spans="2:46" s="1" customFormat="1" ht="6.9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25</v>
      </c>
      <c r="J17" s="26" t="str">
        <f>'Rekapitulace stavby'!AN13</f>
        <v>25467069</v>
      </c>
      <c r="L17" s="30"/>
    </row>
    <row r="18" spans="2:12" s="1" customFormat="1" ht="18" hidden="1" customHeight="1">
      <c r="B18" s="30"/>
      <c r="E18" s="213" t="str">
        <f>'Rekapitulace stavby'!E14</f>
        <v>TELKONT s.r.o.</v>
      </c>
      <c r="F18" s="176"/>
      <c r="G18" s="176"/>
      <c r="H18" s="176"/>
      <c r="I18" s="25" t="s">
        <v>27</v>
      </c>
      <c r="J18" s="26" t="str">
        <f>'Rekapitulace stavby'!AN14</f>
        <v>CZ25467069</v>
      </c>
      <c r="L18" s="30"/>
    </row>
    <row r="19" spans="2:12" s="1" customFormat="1" ht="6.9" hidden="1" customHeight="1">
      <c r="B19" s="30"/>
      <c r="L19" s="30"/>
    </row>
    <row r="20" spans="2:12" s="1" customFormat="1" ht="12" hidden="1" customHeight="1">
      <c r="B20" s="30"/>
      <c r="D20" s="25" t="s">
        <v>29</v>
      </c>
      <c r="I20" s="25" t="s">
        <v>25</v>
      </c>
      <c r="J20" s="23" t="s">
        <v>19</v>
      </c>
      <c r="L20" s="30"/>
    </row>
    <row r="21" spans="2:12" s="1" customFormat="1" ht="18" hidden="1" customHeight="1">
      <c r="B21" s="30"/>
      <c r="E21" s="23" t="s">
        <v>30</v>
      </c>
      <c r="I21" s="25" t="s">
        <v>27</v>
      </c>
      <c r="J21" s="23" t="s">
        <v>19</v>
      </c>
      <c r="L21" s="30"/>
    </row>
    <row r="22" spans="2:12" s="1" customFormat="1" ht="6.9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hidden="1" customHeight="1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6.9" hidden="1" customHeight="1">
      <c r="B25" s="30"/>
      <c r="L25" s="30"/>
    </row>
    <row r="26" spans="2:12" s="1" customFormat="1" ht="12" hidden="1" customHeight="1">
      <c r="B26" s="30"/>
      <c r="D26" s="25" t="s">
        <v>33</v>
      </c>
      <c r="L26" s="30"/>
    </row>
    <row r="27" spans="2:12" s="7" customFormat="1" ht="16.5" hidden="1" customHeight="1">
      <c r="B27" s="84"/>
      <c r="E27" s="181" t="s">
        <v>19</v>
      </c>
      <c r="F27" s="181"/>
      <c r="G27" s="181"/>
      <c r="H27" s="181"/>
      <c r="L27" s="84"/>
    </row>
    <row r="28" spans="2:12" s="1" customFormat="1" ht="6.9" hidden="1" customHeight="1">
      <c r="B28" s="30"/>
      <c r="L28" s="30"/>
    </row>
    <row r="29" spans="2:12" s="1" customFormat="1" ht="6.9" hidden="1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5" hidden="1" customHeight="1">
      <c r="B30" s="30"/>
      <c r="D30" s="85" t="s">
        <v>35</v>
      </c>
      <c r="J30" s="61">
        <f>ROUND(J85, 2)</f>
        <v>769944.26</v>
      </c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hidden="1" customHeight="1">
      <c r="B33" s="30"/>
      <c r="D33" s="50" t="s">
        <v>39</v>
      </c>
      <c r="E33" s="25" t="s">
        <v>40</v>
      </c>
      <c r="F33" s="86">
        <f>ROUND((SUM(BE85:BE149)),  2)</f>
        <v>769944.26</v>
      </c>
      <c r="I33" s="87">
        <v>0.21</v>
      </c>
      <c r="J33" s="86">
        <f>ROUND(((SUM(BE85:BE149))*I33),  2)</f>
        <v>161688.29</v>
      </c>
      <c r="L33" s="30"/>
    </row>
    <row r="34" spans="2:12" s="1" customFormat="1" ht="14.4" hidden="1" customHeight="1">
      <c r="B34" s="30"/>
      <c r="E34" s="25" t="s">
        <v>41</v>
      </c>
      <c r="F34" s="86">
        <f>ROUND((SUM(BF85:BF149)),  2)</f>
        <v>0</v>
      </c>
      <c r="I34" s="87">
        <v>0.15</v>
      </c>
      <c r="J34" s="86">
        <f>ROUND(((SUM(BF85:BF149))*I34),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6">
        <f>ROUND((SUM(BG85:BG149)),  2)</f>
        <v>0</v>
      </c>
      <c r="I35" s="87">
        <v>0.21</v>
      </c>
      <c r="J35" s="86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6">
        <f>ROUND((SUM(BH85:BH149)),  2)</f>
        <v>0</v>
      </c>
      <c r="I36" s="87">
        <v>0.15</v>
      </c>
      <c r="J36" s="86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6">
        <f>ROUND((SUM(BI85:BI149)),  2)</f>
        <v>0</v>
      </c>
      <c r="I37" s="87">
        <v>0</v>
      </c>
      <c r="J37" s="86">
        <f>0</f>
        <v>0</v>
      </c>
      <c r="L37" s="30"/>
    </row>
    <row r="38" spans="2:12" s="1" customFormat="1" ht="6.9" hidden="1" customHeight="1">
      <c r="B38" s="30"/>
      <c r="L38" s="30"/>
    </row>
    <row r="39" spans="2:12" s="1" customFormat="1" ht="25.5" hidden="1" customHeight="1">
      <c r="B39" s="30"/>
      <c r="C39" s="88"/>
      <c r="D39" s="89" t="s">
        <v>45</v>
      </c>
      <c r="E39" s="52"/>
      <c r="F39" s="52"/>
      <c r="G39" s="90" t="s">
        <v>46</v>
      </c>
      <c r="H39" s="91" t="s">
        <v>47</v>
      </c>
      <c r="I39" s="52"/>
      <c r="J39" s="92">
        <f>SUM(J30:J37)</f>
        <v>931632.55</v>
      </c>
      <c r="K39" s="93"/>
      <c r="L39" s="30"/>
    </row>
    <row r="40" spans="2:12" s="1" customFormat="1" ht="14.4" hidden="1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1" spans="2:12" hidden="1"/>
    <row r="42" spans="2:12" hidden="1"/>
    <row r="43" spans="2:12" hidden="1"/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86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10" t="str">
        <f>E7</f>
        <v>Obnova povrchů chodníků v ul Na Vypichu, Lahošť</v>
      </c>
      <c r="F48" s="211"/>
      <c r="G48" s="211"/>
      <c r="H48" s="211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6.5" customHeight="1">
      <c r="B50" s="30"/>
      <c r="E50" s="192" t="str">
        <f>E9</f>
        <v>1 - Obnova povrchu chodníků</v>
      </c>
      <c r="F50" s="212"/>
      <c r="G50" s="212"/>
      <c r="H50" s="212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 xml:space="preserve"> </v>
      </c>
      <c r="I52" s="25" t="s">
        <v>23</v>
      </c>
      <c r="J52" s="47">
        <f>IF(J12="","",J12)</f>
        <v>45170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24</v>
      </c>
      <c r="F54" s="23" t="str">
        <f>E15</f>
        <v>Obec Lahošť</v>
      </c>
      <c r="I54" s="25" t="s">
        <v>29</v>
      </c>
      <c r="J54" s="28" t="str">
        <f>E21</f>
        <v>Ing. Michal urbanský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TELKONT s.r.o.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87</v>
      </c>
      <c r="D57" s="88"/>
      <c r="E57" s="88"/>
      <c r="F57" s="88"/>
      <c r="G57" s="88"/>
      <c r="H57" s="88"/>
      <c r="I57" s="88"/>
      <c r="J57" s="95" t="s">
        <v>88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8" customHeight="1">
      <c r="B59" s="30"/>
      <c r="C59" s="96" t="s">
        <v>67</v>
      </c>
      <c r="J59" s="61">
        <f>J85</f>
        <v>769944.26</v>
      </c>
      <c r="L59" s="30"/>
      <c r="AU59" s="15" t="s">
        <v>89</v>
      </c>
    </row>
    <row r="60" spans="2:47" s="8" customFormat="1" ht="24.9" customHeight="1">
      <c r="B60" s="97"/>
      <c r="D60" s="98" t="s">
        <v>90</v>
      </c>
      <c r="E60" s="99"/>
      <c r="F60" s="99"/>
      <c r="G60" s="99"/>
      <c r="H60" s="99"/>
      <c r="I60" s="99"/>
      <c r="J60" s="100">
        <f>J86</f>
        <v>769944.26</v>
      </c>
      <c r="L60" s="97"/>
    </row>
    <row r="61" spans="2:47" s="9" customFormat="1" ht="19.95" customHeight="1">
      <c r="B61" s="101"/>
      <c r="D61" s="102" t="s">
        <v>91</v>
      </c>
      <c r="E61" s="103"/>
      <c r="F61" s="103"/>
      <c r="G61" s="103"/>
      <c r="H61" s="103"/>
      <c r="I61" s="103"/>
      <c r="J61" s="104">
        <f>J87</f>
        <v>106276.01</v>
      </c>
      <c r="L61" s="101"/>
    </row>
    <row r="62" spans="2:47" s="9" customFormat="1" ht="19.95" customHeight="1">
      <c r="B62" s="101"/>
      <c r="D62" s="102" t="s">
        <v>92</v>
      </c>
      <c r="E62" s="103"/>
      <c r="F62" s="103"/>
      <c r="G62" s="103"/>
      <c r="H62" s="103"/>
      <c r="I62" s="103"/>
      <c r="J62" s="104">
        <f>J122</f>
        <v>390163.54</v>
      </c>
      <c r="L62" s="101"/>
    </row>
    <row r="63" spans="2:47" s="9" customFormat="1" ht="19.95" customHeight="1">
      <c r="B63" s="101"/>
      <c r="D63" s="102" t="s">
        <v>93</v>
      </c>
      <c r="E63" s="103"/>
      <c r="F63" s="103"/>
      <c r="G63" s="103"/>
      <c r="H63" s="103"/>
      <c r="I63" s="103"/>
      <c r="J63" s="104">
        <f>J130</f>
        <v>119587.32</v>
      </c>
      <c r="L63" s="101"/>
    </row>
    <row r="64" spans="2:47" s="9" customFormat="1" ht="19.95" customHeight="1">
      <c r="B64" s="101"/>
      <c r="D64" s="102" t="s">
        <v>94</v>
      </c>
      <c r="E64" s="103"/>
      <c r="F64" s="103"/>
      <c r="G64" s="103"/>
      <c r="H64" s="103"/>
      <c r="I64" s="103"/>
      <c r="J64" s="104">
        <f>J137</f>
        <v>107334.26999999999</v>
      </c>
      <c r="L64" s="101"/>
    </row>
    <row r="65" spans="2:12" s="9" customFormat="1" ht="19.95" customHeight="1">
      <c r="B65" s="101"/>
      <c r="D65" s="102" t="s">
        <v>95</v>
      </c>
      <c r="E65" s="103"/>
      <c r="F65" s="103"/>
      <c r="G65" s="103"/>
      <c r="H65" s="103"/>
      <c r="I65" s="103"/>
      <c r="J65" s="104">
        <f>J147</f>
        <v>46583.12</v>
      </c>
      <c r="L65" s="101"/>
    </row>
    <row r="66" spans="2:12" s="1" customFormat="1" ht="21.9" customHeight="1">
      <c r="B66" s="30"/>
      <c r="L66" s="30"/>
    </row>
    <row r="67" spans="2:12" s="1" customFormat="1" ht="6.9" customHeight="1"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30"/>
    </row>
    <row r="71" spans="2:12" s="1" customFormat="1" ht="6.9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0"/>
    </row>
    <row r="72" spans="2:12" s="1" customFormat="1" ht="24.9" customHeight="1">
      <c r="B72" s="30"/>
      <c r="C72" s="19" t="s">
        <v>96</v>
      </c>
      <c r="L72" s="30"/>
    </row>
    <row r="73" spans="2:12" s="1" customFormat="1" ht="6.9" customHeight="1">
      <c r="B73" s="30"/>
      <c r="L73" s="30"/>
    </row>
    <row r="74" spans="2:12" s="1" customFormat="1" ht="12" customHeight="1">
      <c r="B74" s="30"/>
      <c r="C74" s="25" t="s">
        <v>16</v>
      </c>
      <c r="L74" s="30"/>
    </row>
    <row r="75" spans="2:12" s="1" customFormat="1" ht="16.5" customHeight="1">
      <c r="B75" s="30"/>
      <c r="E75" s="210" t="str">
        <f>E7</f>
        <v>Obnova povrchů chodníků v ul Na Vypichu, Lahošť</v>
      </c>
      <c r="F75" s="211"/>
      <c r="G75" s="211"/>
      <c r="H75" s="211"/>
      <c r="L75" s="30"/>
    </row>
    <row r="76" spans="2:12" s="1" customFormat="1" ht="12" customHeight="1">
      <c r="B76" s="30"/>
      <c r="C76" s="25" t="s">
        <v>84</v>
      </c>
      <c r="L76" s="30"/>
    </row>
    <row r="77" spans="2:12" s="1" customFormat="1" ht="16.5" customHeight="1">
      <c r="B77" s="30"/>
      <c r="E77" s="192" t="str">
        <f>E9</f>
        <v>1 - Obnova povrchu chodníků</v>
      </c>
      <c r="F77" s="212"/>
      <c r="G77" s="212"/>
      <c r="H77" s="212"/>
      <c r="L77" s="30"/>
    </row>
    <row r="78" spans="2:12" s="1" customFormat="1" ht="6.9" customHeight="1">
      <c r="B78" s="30"/>
      <c r="L78" s="30"/>
    </row>
    <row r="79" spans="2:12" s="1" customFormat="1" ht="12" customHeight="1">
      <c r="B79" s="30"/>
      <c r="C79" s="25" t="s">
        <v>21</v>
      </c>
      <c r="F79" s="23" t="str">
        <f>F12</f>
        <v xml:space="preserve"> </v>
      </c>
      <c r="I79" s="25" t="s">
        <v>23</v>
      </c>
      <c r="J79" s="47">
        <f>IF(J12="","",J12)</f>
        <v>45170</v>
      </c>
      <c r="L79" s="30"/>
    </row>
    <row r="80" spans="2:12" s="1" customFormat="1" ht="6.9" customHeight="1">
      <c r="B80" s="30"/>
      <c r="L80" s="30"/>
    </row>
    <row r="81" spans="2:65" s="1" customFormat="1" ht="15.15" customHeight="1">
      <c r="B81" s="30"/>
      <c r="C81" s="25" t="s">
        <v>24</v>
      </c>
      <c r="F81" s="23" t="str">
        <f>E15</f>
        <v>Obec Lahošť</v>
      </c>
      <c r="I81" s="25" t="s">
        <v>29</v>
      </c>
      <c r="J81" s="28" t="str">
        <f>E21</f>
        <v>Ing. Michal urbanský</v>
      </c>
      <c r="L81" s="30"/>
    </row>
    <row r="82" spans="2:65" s="1" customFormat="1" ht="15.15" customHeight="1">
      <c r="B82" s="30"/>
      <c r="C82" s="25" t="s">
        <v>28</v>
      </c>
      <c r="F82" s="23" t="str">
        <f>IF(E18="","",E18)</f>
        <v>TELKONT s.r.o.</v>
      </c>
      <c r="I82" s="25" t="s">
        <v>32</v>
      </c>
      <c r="J82" s="28" t="str">
        <f>E24</f>
        <v xml:space="preserve"> </v>
      </c>
      <c r="L82" s="30"/>
    </row>
    <row r="83" spans="2:65" s="1" customFormat="1" ht="10.35" customHeight="1">
      <c r="B83" s="30"/>
      <c r="L83" s="30"/>
    </row>
    <row r="84" spans="2:65" s="10" customFormat="1" ht="29.25" customHeight="1">
      <c r="B84" s="105"/>
      <c r="C84" s="106" t="s">
        <v>97</v>
      </c>
      <c r="D84" s="107" t="s">
        <v>54</v>
      </c>
      <c r="E84" s="107" t="s">
        <v>50</v>
      </c>
      <c r="F84" s="107" t="s">
        <v>51</v>
      </c>
      <c r="G84" s="107" t="s">
        <v>98</v>
      </c>
      <c r="H84" s="107" t="s">
        <v>99</v>
      </c>
      <c r="I84" s="107" t="s">
        <v>100</v>
      </c>
      <c r="J84" s="107" t="s">
        <v>88</v>
      </c>
      <c r="K84" s="108" t="s">
        <v>101</v>
      </c>
      <c r="L84" s="105"/>
      <c r="M84" s="54" t="s">
        <v>19</v>
      </c>
      <c r="N84" s="55" t="s">
        <v>39</v>
      </c>
      <c r="O84" s="55" t="s">
        <v>102</v>
      </c>
      <c r="P84" s="55" t="s">
        <v>103</v>
      </c>
      <c r="Q84" s="55" t="s">
        <v>104</v>
      </c>
      <c r="R84" s="55" t="s">
        <v>105</v>
      </c>
      <c r="S84" s="55" t="s">
        <v>106</v>
      </c>
      <c r="T84" s="56" t="s">
        <v>107</v>
      </c>
    </row>
    <row r="85" spans="2:65" s="1" customFormat="1" ht="22.8" customHeight="1">
      <c r="B85" s="30"/>
      <c r="C85" s="59" t="s">
        <v>108</v>
      </c>
      <c r="J85" s="109">
        <f>BK85</f>
        <v>769944.26</v>
      </c>
      <c r="L85" s="30"/>
      <c r="M85" s="57"/>
      <c r="N85" s="48"/>
      <c r="O85" s="48"/>
      <c r="P85" s="110">
        <f>P86</f>
        <v>0</v>
      </c>
      <c r="Q85" s="48"/>
      <c r="R85" s="110">
        <f>R86</f>
        <v>199.54716999999999</v>
      </c>
      <c r="S85" s="48"/>
      <c r="T85" s="111">
        <f>T86</f>
        <v>214.238</v>
      </c>
      <c r="AT85" s="15" t="s">
        <v>68</v>
      </c>
      <c r="AU85" s="15" t="s">
        <v>89</v>
      </c>
      <c r="BK85" s="112">
        <f>BK86</f>
        <v>769944.26</v>
      </c>
    </row>
    <row r="86" spans="2:65" s="11" customFormat="1" ht="25.95" customHeight="1">
      <c r="B86" s="113"/>
      <c r="D86" s="114" t="s">
        <v>68</v>
      </c>
      <c r="E86" s="115" t="s">
        <v>109</v>
      </c>
      <c r="F86" s="115" t="s">
        <v>110</v>
      </c>
      <c r="I86" s="116"/>
      <c r="J86" s="117">
        <f>BK86</f>
        <v>769944.26</v>
      </c>
      <c r="L86" s="113"/>
      <c r="M86" s="118"/>
      <c r="P86" s="119">
        <f>P87+P122+P130+P137+P147</f>
        <v>0</v>
      </c>
      <c r="R86" s="119">
        <f>R87+R122+R130+R137+R147</f>
        <v>199.54716999999999</v>
      </c>
      <c r="T86" s="120">
        <f>T87+T122+T130+T137+T147</f>
        <v>214.238</v>
      </c>
      <c r="AR86" s="114" t="s">
        <v>74</v>
      </c>
      <c r="AT86" s="121" t="s">
        <v>68</v>
      </c>
      <c r="AU86" s="121" t="s">
        <v>69</v>
      </c>
      <c r="AY86" s="114" t="s">
        <v>111</v>
      </c>
      <c r="BK86" s="122">
        <f>BK87+BK122+BK130+BK137+BK147</f>
        <v>769944.26</v>
      </c>
    </row>
    <row r="87" spans="2:65" s="11" customFormat="1" ht="22.8" customHeight="1">
      <c r="B87" s="113"/>
      <c r="D87" s="114" t="s">
        <v>68</v>
      </c>
      <c r="E87" s="123" t="s">
        <v>74</v>
      </c>
      <c r="F87" s="123" t="s">
        <v>112</v>
      </c>
      <c r="I87" s="116"/>
      <c r="J87" s="124">
        <f>BK87</f>
        <v>106276.01</v>
      </c>
      <c r="L87" s="113"/>
      <c r="M87" s="118"/>
      <c r="P87" s="119">
        <f>SUM(P88:P121)</f>
        <v>0</v>
      </c>
      <c r="R87" s="119">
        <f>SUM(R88:R121)</f>
        <v>5.4004000000000003</v>
      </c>
      <c r="T87" s="120">
        <f>SUM(T88:T121)</f>
        <v>214.238</v>
      </c>
      <c r="AR87" s="114" t="s">
        <v>74</v>
      </c>
      <c r="AT87" s="121" t="s">
        <v>68</v>
      </c>
      <c r="AU87" s="121" t="s">
        <v>74</v>
      </c>
      <c r="AY87" s="114" t="s">
        <v>111</v>
      </c>
      <c r="BK87" s="122">
        <f>SUM(BK88:BK121)</f>
        <v>106276.01</v>
      </c>
    </row>
    <row r="88" spans="2:65" s="1" customFormat="1" ht="33" customHeight="1">
      <c r="B88" s="30"/>
      <c r="C88" s="125" t="s">
        <v>74</v>
      </c>
      <c r="D88" s="125" t="s">
        <v>113</v>
      </c>
      <c r="E88" s="126" t="s">
        <v>114</v>
      </c>
      <c r="F88" s="127" t="s">
        <v>115</v>
      </c>
      <c r="G88" s="128" t="s">
        <v>116</v>
      </c>
      <c r="H88" s="129">
        <v>481</v>
      </c>
      <c r="I88" s="130">
        <v>122.53374557676003</v>
      </c>
      <c r="J88" s="131">
        <f>ROUND(I88*H88,2)</f>
        <v>58938.73</v>
      </c>
      <c r="K88" s="127" t="s">
        <v>117</v>
      </c>
      <c r="L88" s="30"/>
      <c r="M88" s="132" t="s">
        <v>19</v>
      </c>
      <c r="N88" s="133" t="s">
        <v>40</v>
      </c>
      <c r="P88" s="134">
        <f>O88*H88</f>
        <v>0</v>
      </c>
      <c r="Q88" s="134">
        <v>0</v>
      </c>
      <c r="R88" s="134">
        <f>Q88*H88</f>
        <v>0</v>
      </c>
      <c r="S88" s="134">
        <v>0.24</v>
      </c>
      <c r="T88" s="135">
        <f>S88*H88</f>
        <v>115.44</v>
      </c>
      <c r="AR88" s="136" t="s">
        <v>118</v>
      </c>
      <c r="AT88" s="136" t="s">
        <v>113</v>
      </c>
      <c r="AU88" s="136" t="s">
        <v>78</v>
      </c>
      <c r="AY88" s="15" t="s">
        <v>111</v>
      </c>
      <c r="BE88" s="137">
        <f>IF(N88="základní",J88,0)</f>
        <v>58938.73</v>
      </c>
      <c r="BF88" s="137">
        <f>IF(N88="snížená",J88,0)</f>
        <v>0</v>
      </c>
      <c r="BG88" s="137">
        <f>IF(N88="zákl. přenesená",J88,0)</f>
        <v>0</v>
      </c>
      <c r="BH88" s="137">
        <f>IF(N88="sníž. přenesená",J88,0)</f>
        <v>0</v>
      </c>
      <c r="BI88" s="137">
        <f>IF(N88="nulová",J88,0)</f>
        <v>0</v>
      </c>
      <c r="BJ88" s="15" t="s">
        <v>74</v>
      </c>
      <c r="BK88" s="137">
        <f>ROUND(I88*H88,2)</f>
        <v>58938.73</v>
      </c>
      <c r="BL88" s="15" t="s">
        <v>118</v>
      </c>
      <c r="BM88" s="136" t="s">
        <v>119</v>
      </c>
    </row>
    <row r="89" spans="2:65" s="1" customFormat="1">
      <c r="B89" s="30"/>
      <c r="D89" s="138" t="s">
        <v>120</v>
      </c>
      <c r="F89" s="139" t="s">
        <v>121</v>
      </c>
      <c r="I89" s="140"/>
      <c r="L89" s="30"/>
      <c r="M89" s="141"/>
      <c r="T89" s="51"/>
      <c r="AT89" s="15" t="s">
        <v>120</v>
      </c>
      <c r="AU89" s="15" t="s">
        <v>78</v>
      </c>
    </row>
    <row r="90" spans="2:65" s="12" customFormat="1">
      <c r="B90" s="142"/>
      <c r="D90" s="143" t="s">
        <v>122</v>
      </c>
      <c r="E90" s="144" t="s">
        <v>19</v>
      </c>
      <c r="F90" s="145" t="s">
        <v>123</v>
      </c>
      <c r="H90" s="144" t="s">
        <v>19</v>
      </c>
      <c r="I90" s="146"/>
      <c r="L90" s="142"/>
      <c r="M90" s="147"/>
      <c r="T90" s="148"/>
      <c r="AT90" s="144" t="s">
        <v>122</v>
      </c>
      <c r="AU90" s="144" t="s">
        <v>78</v>
      </c>
      <c r="AV90" s="12" t="s">
        <v>74</v>
      </c>
      <c r="AW90" s="12" t="s">
        <v>31</v>
      </c>
      <c r="AX90" s="12" t="s">
        <v>69</v>
      </c>
      <c r="AY90" s="144" t="s">
        <v>111</v>
      </c>
    </row>
    <row r="91" spans="2:65" s="13" customFormat="1">
      <c r="B91" s="149"/>
      <c r="D91" s="143" t="s">
        <v>122</v>
      </c>
      <c r="E91" s="150" t="s">
        <v>19</v>
      </c>
      <c r="F91" s="151" t="s">
        <v>124</v>
      </c>
      <c r="H91" s="152">
        <v>481</v>
      </c>
      <c r="I91" s="153"/>
      <c r="L91" s="149"/>
      <c r="M91" s="154"/>
      <c r="T91" s="155"/>
      <c r="AT91" s="150" t="s">
        <v>122</v>
      </c>
      <c r="AU91" s="150" t="s">
        <v>78</v>
      </c>
      <c r="AV91" s="13" t="s">
        <v>78</v>
      </c>
      <c r="AW91" s="13" t="s">
        <v>31</v>
      </c>
      <c r="AX91" s="13" t="s">
        <v>74</v>
      </c>
      <c r="AY91" s="150" t="s">
        <v>111</v>
      </c>
    </row>
    <row r="92" spans="2:65" s="1" customFormat="1" ht="33" customHeight="1">
      <c r="B92" s="30"/>
      <c r="C92" s="125" t="s">
        <v>78</v>
      </c>
      <c r="D92" s="125" t="s">
        <v>113</v>
      </c>
      <c r="E92" s="126" t="s">
        <v>125</v>
      </c>
      <c r="F92" s="127" t="s">
        <v>126</v>
      </c>
      <c r="G92" s="128" t="s">
        <v>116</v>
      </c>
      <c r="H92" s="129">
        <v>481</v>
      </c>
      <c r="I92" s="130">
        <v>35.365171229639998</v>
      </c>
      <c r="J92" s="131">
        <f>ROUND(I92*H92,2)</f>
        <v>17010.650000000001</v>
      </c>
      <c r="K92" s="127" t="s">
        <v>117</v>
      </c>
      <c r="L92" s="30"/>
      <c r="M92" s="132" t="s">
        <v>19</v>
      </c>
      <c r="N92" s="133" t="s">
        <v>40</v>
      </c>
      <c r="P92" s="134">
        <f>O92*H92</f>
        <v>0</v>
      </c>
      <c r="Q92" s="134">
        <v>0</v>
      </c>
      <c r="R92" s="134">
        <f>Q92*H92</f>
        <v>0</v>
      </c>
      <c r="S92" s="134">
        <v>9.8000000000000004E-2</v>
      </c>
      <c r="T92" s="135">
        <f>S92*H92</f>
        <v>47.138000000000005</v>
      </c>
      <c r="AR92" s="136" t="s">
        <v>118</v>
      </c>
      <c r="AT92" s="136" t="s">
        <v>113</v>
      </c>
      <c r="AU92" s="136" t="s">
        <v>78</v>
      </c>
      <c r="AY92" s="15" t="s">
        <v>111</v>
      </c>
      <c r="BE92" s="137">
        <f>IF(N92="základní",J92,0)</f>
        <v>17010.650000000001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15" t="s">
        <v>74</v>
      </c>
      <c r="BK92" s="137">
        <f>ROUND(I92*H92,2)</f>
        <v>17010.650000000001</v>
      </c>
      <c r="BL92" s="15" t="s">
        <v>118</v>
      </c>
      <c r="BM92" s="136" t="s">
        <v>127</v>
      </c>
    </row>
    <row r="93" spans="2:65" s="1" customFormat="1">
      <c r="B93" s="30"/>
      <c r="D93" s="138" t="s">
        <v>120</v>
      </c>
      <c r="F93" s="139" t="s">
        <v>128</v>
      </c>
      <c r="I93" s="140"/>
      <c r="L93" s="30"/>
      <c r="M93" s="141"/>
      <c r="T93" s="51"/>
      <c r="AT93" s="15" t="s">
        <v>120</v>
      </c>
      <c r="AU93" s="15" t="s">
        <v>78</v>
      </c>
    </row>
    <row r="94" spans="2:65" s="12" customFormat="1">
      <c r="B94" s="142"/>
      <c r="D94" s="143" t="s">
        <v>122</v>
      </c>
      <c r="E94" s="144" t="s">
        <v>19</v>
      </c>
      <c r="F94" s="145" t="s">
        <v>129</v>
      </c>
      <c r="H94" s="144" t="s">
        <v>19</v>
      </c>
      <c r="I94" s="146"/>
      <c r="L94" s="142"/>
      <c r="M94" s="147"/>
      <c r="T94" s="148"/>
      <c r="AT94" s="144" t="s">
        <v>122</v>
      </c>
      <c r="AU94" s="144" t="s">
        <v>78</v>
      </c>
      <c r="AV94" s="12" t="s">
        <v>74</v>
      </c>
      <c r="AW94" s="12" t="s">
        <v>31</v>
      </c>
      <c r="AX94" s="12" t="s">
        <v>69</v>
      </c>
      <c r="AY94" s="144" t="s">
        <v>111</v>
      </c>
    </row>
    <row r="95" spans="2:65" s="13" customFormat="1">
      <c r="B95" s="149"/>
      <c r="D95" s="143" t="s">
        <v>122</v>
      </c>
      <c r="E95" s="150" t="s">
        <v>19</v>
      </c>
      <c r="F95" s="151" t="s">
        <v>124</v>
      </c>
      <c r="H95" s="152">
        <v>481</v>
      </c>
      <c r="I95" s="153"/>
      <c r="L95" s="149"/>
      <c r="M95" s="154"/>
      <c r="T95" s="155"/>
      <c r="AT95" s="150" t="s">
        <v>122</v>
      </c>
      <c r="AU95" s="150" t="s">
        <v>78</v>
      </c>
      <c r="AV95" s="13" t="s">
        <v>78</v>
      </c>
      <c r="AW95" s="13" t="s">
        <v>31</v>
      </c>
      <c r="AX95" s="13" t="s">
        <v>74</v>
      </c>
      <c r="AY95" s="150" t="s">
        <v>111</v>
      </c>
    </row>
    <row r="96" spans="2:65" s="1" customFormat="1" ht="24.15" customHeight="1">
      <c r="B96" s="30"/>
      <c r="C96" s="125" t="s">
        <v>130</v>
      </c>
      <c r="D96" s="125" t="s">
        <v>113</v>
      </c>
      <c r="E96" s="126" t="s">
        <v>131</v>
      </c>
      <c r="F96" s="127" t="s">
        <v>132</v>
      </c>
      <c r="G96" s="128" t="s">
        <v>133</v>
      </c>
      <c r="H96" s="129">
        <v>252</v>
      </c>
      <c r="I96" s="130">
        <v>71.652378679560002</v>
      </c>
      <c r="J96" s="131">
        <f>ROUND(I96*H96,2)</f>
        <v>18056.400000000001</v>
      </c>
      <c r="K96" s="127" t="s">
        <v>117</v>
      </c>
      <c r="L96" s="30"/>
      <c r="M96" s="132" t="s">
        <v>19</v>
      </c>
      <c r="N96" s="133" t="s">
        <v>40</v>
      </c>
      <c r="P96" s="134">
        <f>O96*H96</f>
        <v>0</v>
      </c>
      <c r="Q96" s="134">
        <v>0</v>
      </c>
      <c r="R96" s="134">
        <f>Q96*H96</f>
        <v>0</v>
      </c>
      <c r="S96" s="134">
        <v>0.20499999999999999</v>
      </c>
      <c r="T96" s="135">
        <f>S96*H96</f>
        <v>51.66</v>
      </c>
      <c r="AR96" s="136" t="s">
        <v>118</v>
      </c>
      <c r="AT96" s="136" t="s">
        <v>113</v>
      </c>
      <c r="AU96" s="136" t="s">
        <v>78</v>
      </c>
      <c r="AY96" s="15" t="s">
        <v>111</v>
      </c>
      <c r="BE96" s="137">
        <f>IF(N96="základní",J96,0)</f>
        <v>18056.400000000001</v>
      </c>
      <c r="BF96" s="137">
        <f>IF(N96="snížená",J96,0)</f>
        <v>0</v>
      </c>
      <c r="BG96" s="137">
        <f>IF(N96="zákl. přenesená",J96,0)</f>
        <v>0</v>
      </c>
      <c r="BH96" s="137">
        <f>IF(N96="sníž. přenesená",J96,0)</f>
        <v>0</v>
      </c>
      <c r="BI96" s="137">
        <f>IF(N96="nulová",J96,0)</f>
        <v>0</v>
      </c>
      <c r="BJ96" s="15" t="s">
        <v>74</v>
      </c>
      <c r="BK96" s="137">
        <f>ROUND(I96*H96,2)</f>
        <v>18056.400000000001</v>
      </c>
      <c r="BL96" s="15" t="s">
        <v>118</v>
      </c>
      <c r="BM96" s="136" t="s">
        <v>134</v>
      </c>
    </row>
    <row r="97" spans="2:65" s="1" customFormat="1">
      <c r="B97" s="30"/>
      <c r="D97" s="138" t="s">
        <v>120</v>
      </c>
      <c r="F97" s="139" t="s">
        <v>135</v>
      </c>
      <c r="I97" s="140"/>
      <c r="L97" s="30"/>
      <c r="M97" s="141"/>
      <c r="T97" s="51"/>
      <c r="AT97" s="15" t="s">
        <v>120</v>
      </c>
      <c r="AU97" s="15" t="s">
        <v>78</v>
      </c>
    </row>
    <row r="98" spans="2:65" s="1" customFormat="1" ht="16.5" customHeight="1">
      <c r="B98" s="30"/>
      <c r="C98" s="125" t="s">
        <v>118</v>
      </c>
      <c r="D98" s="125" t="s">
        <v>113</v>
      </c>
      <c r="E98" s="126" t="s">
        <v>136</v>
      </c>
      <c r="F98" s="127" t="s">
        <v>137</v>
      </c>
      <c r="G98" s="128" t="s">
        <v>116</v>
      </c>
      <c r="H98" s="129">
        <v>20</v>
      </c>
      <c r="I98" s="130">
        <v>60.437930421600015</v>
      </c>
      <c r="J98" s="131">
        <f>ROUND(I98*H98,2)</f>
        <v>1208.76</v>
      </c>
      <c r="K98" s="127" t="s">
        <v>117</v>
      </c>
      <c r="L98" s="30"/>
      <c r="M98" s="132" t="s">
        <v>19</v>
      </c>
      <c r="N98" s="133" t="s">
        <v>40</v>
      </c>
      <c r="P98" s="134">
        <f>O98*H98</f>
        <v>0</v>
      </c>
      <c r="Q98" s="134">
        <v>0</v>
      </c>
      <c r="R98" s="134">
        <f>Q98*H98</f>
        <v>0</v>
      </c>
      <c r="S98" s="134">
        <v>0</v>
      </c>
      <c r="T98" s="135">
        <f>S98*H98</f>
        <v>0</v>
      </c>
      <c r="AR98" s="136" t="s">
        <v>118</v>
      </c>
      <c r="AT98" s="136" t="s">
        <v>113</v>
      </c>
      <c r="AU98" s="136" t="s">
        <v>78</v>
      </c>
      <c r="AY98" s="15" t="s">
        <v>111</v>
      </c>
      <c r="BE98" s="137">
        <f>IF(N98="základní",J98,0)</f>
        <v>1208.76</v>
      </c>
      <c r="BF98" s="137">
        <f>IF(N98="snížená",J98,0)</f>
        <v>0</v>
      </c>
      <c r="BG98" s="137">
        <f>IF(N98="zákl. přenesená",J98,0)</f>
        <v>0</v>
      </c>
      <c r="BH98" s="137">
        <f>IF(N98="sníž. přenesená",J98,0)</f>
        <v>0</v>
      </c>
      <c r="BI98" s="137">
        <f>IF(N98="nulová",J98,0)</f>
        <v>0</v>
      </c>
      <c r="BJ98" s="15" t="s">
        <v>74</v>
      </c>
      <c r="BK98" s="137">
        <f>ROUND(I98*H98,2)</f>
        <v>1208.76</v>
      </c>
      <c r="BL98" s="15" t="s">
        <v>118</v>
      </c>
      <c r="BM98" s="136" t="s">
        <v>138</v>
      </c>
    </row>
    <row r="99" spans="2:65" s="1" customFormat="1">
      <c r="B99" s="30"/>
      <c r="D99" s="138" t="s">
        <v>120</v>
      </c>
      <c r="F99" s="139" t="s">
        <v>139</v>
      </c>
      <c r="I99" s="140"/>
      <c r="L99" s="30"/>
      <c r="M99" s="141"/>
      <c r="T99" s="51"/>
      <c r="AT99" s="15" t="s">
        <v>120</v>
      </c>
      <c r="AU99" s="15" t="s">
        <v>78</v>
      </c>
    </row>
    <row r="100" spans="2:65" s="12" customFormat="1">
      <c r="B100" s="142"/>
      <c r="D100" s="143" t="s">
        <v>122</v>
      </c>
      <c r="E100" s="144" t="s">
        <v>19</v>
      </c>
      <c r="F100" s="145" t="s">
        <v>140</v>
      </c>
      <c r="H100" s="144" t="s">
        <v>19</v>
      </c>
      <c r="I100" s="146"/>
      <c r="L100" s="142"/>
      <c r="M100" s="147"/>
      <c r="T100" s="148"/>
      <c r="AT100" s="144" t="s">
        <v>122</v>
      </c>
      <c r="AU100" s="144" t="s">
        <v>78</v>
      </c>
      <c r="AV100" s="12" t="s">
        <v>74</v>
      </c>
      <c r="AW100" s="12" t="s">
        <v>31</v>
      </c>
      <c r="AX100" s="12" t="s">
        <v>69</v>
      </c>
      <c r="AY100" s="144" t="s">
        <v>111</v>
      </c>
    </row>
    <row r="101" spans="2:65" s="13" customFormat="1">
      <c r="B101" s="149"/>
      <c r="D101" s="143" t="s">
        <v>122</v>
      </c>
      <c r="E101" s="150" t="s">
        <v>19</v>
      </c>
      <c r="F101" s="151" t="s">
        <v>141</v>
      </c>
      <c r="H101" s="152">
        <v>20</v>
      </c>
      <c r="I101" s="153"/>
      <c r="L101" s="149"/>
      <c r="M101" s="154"/>
      <c r="T101" s="155"/>
      <c r="AT101" s="150" t="s">
        <v>122</v>
      </c>
      <c r="AU101" s="150" t="s">
        <v>78</v>
      </c>
      <c r="AV101" s="13" t="s">
        <v>78</v>
      </c>
      <c r="AW101" s="13" t="s">
        <v>31</v>
      </c>
      <c r="AX101" s="13" t="s">
        <v>74</v>
      </c>
      <c r="AY101" s="150" t="s">
        <v>111</v>
      </c>
    </row>
    <row r="102" spans="2:65" s="1" customFormat="1" ht="16.5" customHeight="1">
      <c r="B102" s="30"/>
      <c r="C102" s="125" t="s">
        <v>142</v>
      </c>
      <c r="D102" s="125" t="s">
        <v>113</v>
      </c>
      <c r="E102" s="126" t="s">
        <v>143</v>
      </c>
      <c r="F102" s="127" t="s">
        <v>144</v>
      </c>
      <c r="G102" s="128" t="s">
        <v>145</v>
      </c>
      <c r="H102" s="129">
        <v>5</v>
      </c>
      <c r="I102" s="130">
        <v>245.90189719943999</v>
      </c>
      <c r="J102" s="131">
        <f>ROUND(I102*H102,2)</f>
        <v>1229.51</v>
      </c>
      <c r="K102" s="127" t="s">
        <v>117</v>
      </c>
      <c r="L102" s="30"/>
      <c r="M102" s="132" t="s">
        <v>19</v>
      </c>
      <c r="N102" s="133" t="s">
        <v>40</v>
      </c>
      <c r="P102" s="134">
        <f>O102*H102</f>
        <v>0</v>
      </c>
      <c r="Q102" s="134">
        <v>0</v>
      </c>
      <c r="R102" s="134">
        <f>Q102*H102</f>
        <v>0</v>
      </c>
      <c r="S102" s="134">
        <v>0</v>
      </c>
      <c r="T102" s="135">
        <f>S102*H102</f>
        <v>0</v>
      </c>
      <c r="AR102" s="136" t="s">
        <v>118</v>
      </c>
      <c r="AT102" s="136" t="s">
        <v>113</v>
      </c>
      <c r="AU102" s="136" t="s">
        <v>78</v>
      </c>
      <c r="AY102" s="15" t="s">
        <v>111</v>
      </c>
      <c r="BE102" s="137">
        <f>IF(N102="základní",J102,0)</f>
        <v>1229.51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15" t="s">
        <v>74</v>
      </c>
      <c r="BK102" s="137">
        <f>ROUND(I102*H102,2)</f>
        <v>1229.51</v>
      </c>
      <c r="BL102" s="15" t="s">
        <v>118</v>
      </c>
      <c r="BM102" s="136" t="s">
        <v>146</v>
      </c>
    </row>
    <row r="103" spans="2:65" s="1" customFormat="1">
      <c r="B103" s="30"/>
      <c r="D103" s="138" t="s">
        <v>120</v>
      </c>
      <c r="F103" s="139" t="s">
        <v>147</v>
      </c>
      <c r="I103" s="140"/>
      <c r="L103" s="30"/>
      <c r="M103" s="141"/>
      <c r="T103" s="51"/>
      <c r="AT103" s="15" t="s">
        <v>120</v>
      </c>
      <c r="AU103" s="15" t="s">
        <v>78</v>
      </c>
    </row>
    <row r="104" spans="2:65" s="1" customFormat="1" ht="37.799999999999997" customHeight="1">
      <c r="B104" s="30"/>
      <c r="C104" s="125" t="s">
        <v>148</v>
      </c>
      <c r="D104" s="125" t="s">
        <v>113</v>
      </c>
      <c r="E104" s="126" t="s">
        <v>149</v>
      </c>
      <c r="F104" s="127" t="s">
        <v>150</v>
      </c>
      <c r="G104" s="128" t="s">
        <v>145</v>
      </c>
      <c r="H104" s="129">
        <v>5</v>
      </c>
      <c r="I104" s="130">
        <v>327.54164776092</v>
      </c>
      <c r="J104" s="131">
        <f>ROUND(I104*H104,2)</f>
        <v>1637.71</v>
      </c>
      <c r="K104" s="127" t="s">
        <v>117</v>
      </c>
      <c r="L104" s="30"/>
      <c r="M104" s="132" t="s">
        <v>19</v>
      </c>
      <c r="N104" s="133" t="s">
        <v>40</v>
      </c>
      <c r="P104" s="134">
        <f>O104*H104</f>
        <v>0</v>
      </c>
      <c r="Q104" s="134">
        <v>0</v>
      </c>
      <c r="R104" s="134">
        <f>Q104*H104</f>
        <v>0</v>
      </c>
      <c r="S104" s="134">
        <v>0</v>
      </c>
      <c r="T104" s="135">
        <f>S104*H104</f>
        <v>0</v>
      </c>
      <c r="AR104" s="136" t="s">
        <v>118</v>
      </c>
      <c r="AT104" s="136" t="s">
        <v>113</v>
      </c>
      <c r="AU104" s="136" t="s">
        <v>78</v>
      </c>
      <c r="AY104" s="15" t="s">
        <v>111</v>
      </c>
      <c r="BE104" s="137">
        <f>IF(N104="základní",J104,0)</f>
        <v>1637.71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15" t="s">
        <v>74</v>
      </c>
      <c r="BK104" s="137">
        <f>ROUND(I104*H104,2)</f>
        <v>1637.71</v>
      </c>
      <c r="BL104" s="15" t="s">
        <v>118</v>
      </c>
      <c r="BM104" s="136" t="s">
        <v>151</v>
      </c>
    </row>
    <row r="105" spans="2:65" s="1" customFormat="1">
      <c r="B105" s="30"/>
      <c r="D105" s="138" t="s">
        <v>120</v>
      </c>
      <c r="F105" s="139" t="s">
        <v>152</v>
      </c>
      <c r="I105" s="140"/>
      <c r="L105" s="30"/>
      <c r="M105" s="141"/>
      <c r="T105" s="51"/>
      <c r="AT105" s="15" t="s">
        <v>120</v>
      </c>
      <c r="AU105" s="15" t="s">
        <v>78</v>
      </c>
    </row>
    <row r="106" spans="2:65" s="1" customFormat="1" ht="37.799999999999997" customHeight="1">
      <c r="B106" s="30"/>
      <c r="C106" s="125" t="s">
        <v>153</v>
      </c>
      <c r="D106" s="125" t="s">
        <v>113</v>
      </c>
      <c r="E106" s="126" t="s">
        <v>154</v>
      </c>
      <c r="F106" s="127" t="s">
        <v>155</v>
      </c>
      <c r="G106" s="128" t="s">
        <v>145</v>
      </c>
      <c r="H106" s="129">
        <v>50</v>
      </c>
      <c r="I106" s="130">
        <v>25.2638033058</v>
      </c>
      <c r="J106" s="131">
        <f>ROUND(I106*H106,2)</f>
        <v>1263.19</v>
      </c>
      <c r="K106" s="127" t="s">
        <v>117</v>
      </c>
      <c r="L106" s="30"/>
      <c r="M106" s="132" t="s">
        <v>19</v>
      </c>
      <c r="N106" s="133" t="s">
        <v>40</v>
      </c>
      <c r="P106" s="134">
        <f>O106*H106</f>
        <v>0</v>
      </c>
      <c r="Q106" s="134">
        <v>0</v>
      </c>
      <c r="R106" s="134">
        <f>Q106*H106</f>
        <v>0</v>
      </c>
      <c r="S106" s="134">
        <v>0</v>
      </c>
      <c r="T106" s="135">
        <f>S106*H106</f>
        <v>0</v>
      </c>
      <c r="AR106" s="136" t="s">
        <v>118</v>
      </c>
      <c r="AT106" s="136" t="s">
        <v>113</v>
      </c>
      <c r="AU106" s="136" t="s">
        <v>78</v>
      </c>
      <c r="AY106" s="15" t="s">
        <v>111</v>
      </c>
      <c r="BE106" s="137">
        <f>IF(N106="základní",J106,0)</f>
        <v>1263.19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15" t="s">
        <v>74</v>
      </c>
      <c r="BK106" s="137">
        <f>ROUND(I106*H106,2)</f>
        <v>1263.19</v>
      </c>
      <c r="BL106" s="15" t="s">
        <v>118</v>
      </c>
      <c r="BM106" s="136" t="s">
        <v>156</v>
      </c>
    </row>
    <row r="107" spans="2:65" s="1" customFormat="1">
      <c r="B107" s="30"/>
      <c r="D107" s="138" t="s">
        <v>120</v>
      </c>
      <c r="F107" s="139" t="s">
        <v>157</v>
      </c>
      <c r="I107" s="140"/>
      <c r="L107" s="30"/>
      <c r="M107" s="141"/>
      <c r="T107" s="51"/>
      <c r="AT107" s="15" t="s">
        <v>120</v>
      </c>
      <c r="AU107" s="15" t="s">
        <v>78</v>
      </c>
    </row>
    <row r="108" spans="2:65" s="13" customFormat="1">
      <c r="B108" s="149"/>
      <c r="D108" s="143" t="s">
        <v>122</v>
      </c>
      <c r="F108" s="151" t="s">
        <v>158</v>
      </c>
      <c r="H108" s="152">
        <v>50</v>
      </c>
      <c r="I108" s="153"/>
      <c r="L108" s="149"/>
      <c r="M108" s="154"/>
      <c r="T108" s="155"/>
      <c r="AT108" s="150" t="s">
        <v>122</v>
      </c>
      <c r="AU108" s="150" t="s">
        <v>78</v>
      </c>
      <c r="AV108" s="13" t="s">
        <v>78</v>
      </c>
      <c r="AW108" s="13" t="s">
        <v>4</v>
      </c>
      <c r="AX108" s="13" t="s">
        <v>74</v>
      </c>
      <c r="AY108" s="150" t="s">
        <v>111</v>
      </c>
    </row>
    <row r="109" spans="2:65" s="1" customFormat="1" ht="24.15" customHeight="1">
      <c r="B109" s="30"/>
      <c r="C109" s="125" t="s">
        <v>159</v>
      </c>
      <c r="D109" s="125" t="s">
        <v>113</v>
      </c>
      <c r="E109" s="126" t="s">
        <v>160</v>
      </c>
      <c r="F109" s="127" t="s">
        <v>161</v>
      </c>
      <c r="G109" s="128" t="s">
        <v>145</v>
      </c>
      <c r="H109" s="129">
        <v>3</v>
      </c>
      <c r="I109" s="130">
        <v>141.77329428444</v>
      </c>
      <c r="J109" s="131">
        <f>ROUND(I109*H109,2)</f>
        <v>425.32</v>
      </c>
      <c r="K109" s="127" t="s">
        <v>117</v>
      </c>
      <c r="L109" s="30"/>
      <c r="M109" s="132" t="s">
        <v>19</v>
      </c>
      <c r="N109" s="133" t="s">
        <v>40</v>
      </c>
      <c r="P109" s="134">
        <f>O109*H109</f>
        <v>0</v>
      </c>
      <c r="Q109" s="134">
        <v>0</v>
      </c>
      <c r="R109" s="134">
        <f>Q109*H109</f>
        <v>0</v>
      </c>
      <c r="S109" s="134">
        <v>0</v>
      </c>
      <c r="T109" s="135">
        <f>S109*H109</f>
        <v>0</v>
      </c>
      <c r="AR109" s="136" t="s">
        <v>118</v>
      </c>
      <c r="AT109" s="136" t="s">
        <v>113</v>
      </c>
      <c r="AU109" s="136" t="s">
        <v>78</v>
      </c>
      <c r="AY109" s="15" t="s">
        <v>111</v>
      </c>
      <c r="BE109" s="137">
        <f>IF(N109="základní",J109,0)</f>
        <v>425.32</v>
      </c>
      <c r="BF109" s="137">
        <f>IF(N109="snížená",J109,0)</f>
        <v>0</v>
      </c>
      <c r="BG109" s="137">
        <f>IF(N109="zákl. přenesená",J109,0)</f>
        <v>0</v>
      </c>
      <c r="BH109" s="137">
        <f>IF(N109="sníž. přenesená",J109,0)</f>
        <v>0</v>
      </c>
      <c r="BI109" s="137">
        <f>IF(N109="nulová",J109,0)</f>
        <v>0</v>
      </c>
      <c r="BJ109" s="15" t="s">
        <v>74</v>
      </c>
      <c r="BK109" s="137">
        <f>ROUND(I109*H109,2)</f>
        <v>425.32</v>
      </c>
      <c r="BL109" s="15" t="s">
        <v>118</v>
      </c>
      <c r="BM109" s="136" t="s">
        <v>162</v>
      </c>
    </row>
    <row r="110" spans="2:65" s="1" customFormat="1">
      <c r="B110" s="30"/>
      <c r="D110" s="138" t="s">
        <v>120</v>
      </c>
      <c r="F110" s="139" t="s">
        <v>163</v>
      </c>
      <c r="I110" s="140"/>
      <c r="L110" s="30"/>
      <c r="M110" s="141"/>
      <c r="T110" s="51"/>
      <c r="AT110" s="15" t="s">
        <v>120</v>
      </c>
      <c r="AU110" s="15" t="s">
        <v>78</v>
      </c>
    </row>
    <row r="111" spans="2:65" s="1" customFormat="1" ht="16.5" customHeight="1">
      <c r="B111" s="30"/>
      <c r="C111" s="156" t="s">
        <v>164</v>
      </c>
      <c r="D111" s="156" t="s">
        <v>165</v>
      </c>
      <c r="E111" s="157" t="s">
        <v>166</v>
      </c>
      <c r="F111" s="158" t="s">
        <v>167</v>
      </c>
      <c r="G111" s="159" t="s">
        <v>168</v>
      </c>
      <c r="H111" s="160">
        <v>5.4</v>
      </c>
      <c r="I111" s="161">
        <v>542.4</v>
      </c>
      <c r="J111" s="162">
        <f>ROUND(I111*H111,2)</f>
        <v>2928.96</v>
      </c>
      <c r="K111" s="158" t="s">
        <v>117</v>
      </c>
      <c r="L111" s="163"/>
      <c r="M111" s="164" t="s">
        <v>19</v>
      </c>
      <c r="N111" s="165" t="s">
        <v>40</v>
      </c>
      <c r="P111" s="134">
        <f>O111*H111</f>
        <v>0</v>
      </c>
      <c r="Q111" s="134">
        <v>1</v>
      </c>
      <c r="R111" s="134">
        <f>Q111*H111</f>
        <v>5.4</v>
      </c>
      <c r="S111" s="134">
        <v>0</v>
      </c>
      <c r="T111" s="135">
        <f>S111*H111</f>
        <v>0</v>
      </c>
      <c r="AR111" s="136" t="s">
        <v>159</v>
      </c>
      <c r="AT111" s="136" t="s">
        <v>165</v>
      </c>
      <c r="AU111" s="136" t="s">
        <v>78</v>
      </c>
      <c r="AY111" s="15" t="s">
        <v>111</v>
      </c>
      <c r="BE111" s="137">
        <f>IF(N111="základní",J111,0)</f>
        <v>2928.96</v>
      </c>
      <c r="BF111" s="137">
        <f>IF(N111="snížená",J111,0)</f>
        <v>0</v>
      </c>
      <c r="BG111" s="137">
        <f>IF(N111="zákl. přenesená",J111,0)</f>
        <v>0</v>
      </c>
      <c r="BH111" s="137">
        <f>IF(N111="sníž. přenesená",J111,0)</f>
        <v>0</v>
      </c>
      <c r="BI111" s="137">
        <f>IF(N111="nulová",J111,0)</f>
        <v>0</v>
      </c>
      <c r="BJ111" s="15" t="s">
        <v>74</v>
      </c>
      <c r="BK111" s="137">
        <f>ROUND(I111*H111,2)</f>
        <v>2928.96</v>
      </c>
      <c r="BL111" s="15" t="s">
        <v>118</v>
      </c>
      <c r="BM111" s="136" t="s">
        <v>169</v>
      </c>
    </row>
    <row r="112" spans="2:65" s="13" customFormat="1">
      <c r="B112" s="149"/>
      <c r="D112" s="143" t="s">
        <v>122</v>
      </c>
      <c r="F112" s="151" t="s">
        <v>170</v>
      </c>
      <c r="H112" s="152">
        <v>5.4</v>
      </c>
      <c r="I112" s="153"/>
      <c r="L112" s="149"/>
      <c r="M112" s="154"/>
      <c r="T112" s="155"/>
      <c r="AT112" s="150" t="s">
        <v>122</v>
      </c>
      <c r="AU112" s="150" t="s">
        <v>78</v>
      </c>
      <c r="AV112" s="13" t="s">
        <v>78</v>
      </c>
      <c r="AW112" s="13" t="s">
        <v>4</v>
      </c>
      <c r="AX112" s="13" t="s">
        <v>74</v>
      </c>
      <c r="AY112" s="150" t="s">
        <v>111</v>
      </c>
    </row>
    <row r="113" spans="2:65" s="1" customFormat="1" ht="24.15" customHeight="1">
      <c r="B113" s="30"/>
      <c r="C113" s="125" t="s">
        <v>171</v>
      </c>
      <c r="D113" s="125" t="s">
        <v>113</v>
      </c>
      <c r="E113" s="126" t="s">
        <v>172</v>
      </c>
      <c r="F113" s="127" t="s">
        <v>173</v>
      </c>
      <c r="G113" s="128" t="s">
        <v>168</v>
      </c>
      <c r="H113" s="129">
        <v>9</v>
      </c>
      <c r="I113" s="130">
        <v>140</v>
      </c>
      <c r="J113" s="131">
        <f>ROUND(I113*H113,2)</f>
        <v>1260</v>
      </c>
      <c r="K113" s="127" t="s">
        <v>117</v>
      </c>
      <c r="L113" s="30"/>
      <c r="M113" s="132" t="s">
        <v>19</v>
      </c>
      <c r="N113" s="133" t="s">
        <v>40</v>
      </c>
      <c r="P113" s="134">
        <f>O113*H113</f>
        <v>0</v>
      </c>
      <c r="Q113" s="134">
        <v>0</v>
      </c>
      <c r="R113" s="134">
        <f>Q113*H113</f>
        <v>0</v>
      </c>
      <c r="S113" s="134">
        <v>0</v>
      </c>
      <c r="T113" s="135">
        <f>S113*H113</f>
        <v>0</v>
      </c>
      <c r="AR113" s="136" t="s">
        <v>118</v>
      </c>
      <c r="AT113" s="136" t="s">
        <v>113</v>
      </c>
      <c r="AU113" s="136" t="s">
        <v>78</v>
      </c>
      <c r="AY113" s="15" t="s">
        <v>111</v>
      </c>
      <c r="BE113" s="137">
        <f>IF(N113="základní",J113,0)</f>
        <v>1260</v>
      </c>
      <c r="BF113" s="137">
        <f>IF(N113="snížená",J113,0)</f>
        <v>0</v>
      </c>
      <c r="BG113" s="137">
        <f>IF(N113="zákl. přenesená",J113,0)</f>
        <v>0</v>
      </c>
      <c r="BH113" s="137">
        <f>IF(N113="sníž. přenesená",J113,0)</f>
        <v>0</v>
      </c>
      <c r="BI113" s="137">
        <f>IF(N113="nulová",J113,0)</f>
        <v>0</v>
      </c>
      <c r="BJ113" s="15" t="s">
        <v>74</v>
      </c>
      <c r="BK113" s="137">
        <f>ROUND(I113*H113,2)</f>
        <v>1260</v>
      </c>
      <c r="BL113" s="15" t="s">
        <v>118</v>
      </c>
      <c r="BM113" s="136" t="s">
        <v>174</v>
      </c>
    </row>
    <row r="114" spans="2:65" s="1" customFormat="1">
      <c r="B114" s="30"/>
      <c r="D114" s="138" t="s">
        <v>120</v>
      </c>
      <c r="F114" s="139" t="s">
        <v>175</v>
      </c>
      <c r="I114" s="140"/>
      <c r="L114" s="30"/>
      <c r="M114" s="141"/>
      <c r="T114" s="51"/>
      <c r="AT114" s="15" t="s">
        <v>120</v>
      </c>
      <c r="AU114" s="15" t="s">
        <v>78</v>
      </c>
    </row>
    <row r="115" spans="2:65" s="13" customFormat="1">
      <c r="B115" s="149"/>
      <c r="D115" s="143" t="s">
        <v>122</v>
      </c>
      <c r="F115" s="151" t="s">
        <v>176</v>
      </c>
      <c r="H115" s="152">
        <v>9</v>
      </c>
      <c r="I115" s="153"/>
      <c r="L115" s="149"/>
      <c r="M115" s="154"/>
      <c r="T115" s="155"/>
      <c r="AT115" s="150" t="s">
        <v>122</v>
      </c>
      <c r="AU115" s="150" t="s">
        <v>78</v>
      </c>
      <c r="AV115" s="13" t="s">
        <v>78</v>
      </c>
      <c r="AW115" s="13" t="s">
        <v>4</v>
      </c>
      <c r="AX115" s="13" t="s">
        <v>74</v>
      </c>
      <c r="AY115" s="150" t="s">
        <v>111</v>
      </c>
    </row>
    <row r="116" spans="2:65" s="1" customFormat="1" ht="24.15" customHeight="1">
      <c r="B116" s="30"/>
      <c r="C116" s="125" t="s">
        <v>177</v>
      </c>
      <c r="D116" s="125" t="s">
        <v>113</v>
      </c>
      <c r="E116" s="126" t="s">
        <v>178</v>
      </c>
      <c r="F116" s="127" t="s">
        <v>179</v>
      </c>
      <c r="G116" s="128" t="s">
        <v>116</v>
      </c>
      <c r="H116" s="129">
        <v>20</v>
      </c>
      <c r="I116" s="130">
        <v>91.184003132399994</v>
      </c>
      <c r="J116" s="131">
        <f>ROUND(I116*H116,2)</f>
        <v>1823.68</v>
      </c>
      <c r="K116" s="127" t="s">
        <v>117</v>
      </c>
      <c r="L116" s="30"/>
      <c r="M116" s="132" t="s">
        <v>19</v>
      </c>
      <c r="N116" s="133" t="s">
        <v>40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118</v>
      </c>
      <c r="AT116" s="136" t="s">
        <v>113</v>
      </c>
      <c r="AU116" s="136" t="s">
        <v>78</v>
      </c>
      <c r="AY116" s="15" t="s">
        <v>111</v>
      </c>
      <c r="BE116" s="137">
        <f>IF(N116="základní",J116,0)</f>
        <v>1823.68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15" t="s">
        <v>74</v>
      </c>
      <c r="BK116" s="137">
        <f>ROUND(I116*H116,2)</f>
        <v>1823.68</v>
      </c>
      <c r="BL116" s="15" t="s">
        <v>118</v>
      </c>
      <c r="BM116" s="136" t="s">
        <v>180</v>
      </c>
    </row>
    <row r="117" spans="2:65" s="1" customFormat="1">
      <c r="B117" s="30"/>
      <c r="D117" s="138" t="s">
        <v>120</v>
      </c>
      <c r="F117" s="139" t="s">
        <v>181</v>
      </c>
      <c r="I117" s="140"/>
      <c r="L117" s="30"/>
      <c r="M117" s="141"/>
      <c r="T117" s="51"/>
      <c r="AT117" s="15" t="s">
        <v>120</v>
      </c>
      <c r="AU117" s="15" t="s">
        <v>78</v>
      </c>
    </row>
    <row r="118" spans="2:65" s="1" customFormat="1" ht="24.15" customHeight="1">
      <c r="B118" s="30"/>
      <c r="C118" s="125" t="s">
        <v>182</v>
      </c>
      <c r="D118" s="125" t="s">
        <v>113</v>
      </c>
      <c r="E118" s="126" t="s">
        <v>183</v>
      </c>
      <c r="F118" s="127" t="s">
        <v>184</v>
      </c>
      <c r="G118" s="128" t="s">
        <v>116</v>
      </c>
      <c r="H118" s="129">
        <v>20</v>
      </c>
      <c r="I118" s="130">
        <v>22.677166915200001</v>
      </c>
      <c r="J118" s="131">
        <f>ROUND(I118*H118,2)</f>
        <v>453.54</v>
      </c>
      <c r="K118" s="127" t="s">
        <v>117</v>
      </c>
      <c r="L118" s="30"/>
      <c r="M118" s="132" t="s">
        <v>19</v>
      </c>
      <c r="N118" s="133" t="s">
        <v>40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118</v>
      </c>
      <c r="AT118" s="136" t="s">
        <v>113</v>
      </c>
      <c r="AU118" s="136" t="s">
        <v>78</v>
      </c>
      <c r="AY118" s="15" t="s">
        <v>111</v>
      </c>
      <c r="BE118" s="137">
        <f>IF(N118="základní",J118,0)</f>
        <v>453.54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15" t="s">
        <v>74</v>
      </c>
      <c r="BK118" s="137">
        <f>ROUND(I118*H118,2)</f>
        <v>453.54</v>
      </c>
      <c r="BL118" s="15" t="s">
        <v>118</v>
      </c>
      <c r="BM118" s="136" t="s">
        <v>185</v>
      </c>
    </row>
    <row r="119" spans="2:65" s="1" customFormat="1">
      <c r="B119" s="30"/>
      <c r="D119" s="138" t="s">
        <v>120</v>
      </c>
      <c r="F119" s="139" t="s">
        <v>186</v>
      </c>
      <c r="I119" s="140"/>
      <c r="L119" s="30"/>
      <c r="M119" s="141"/>
      <c r="T119" s="51"/>
      <c r="AT119" s="15" t="s">
        <v>120</v>
      </c>
      <c r="AU119" s="15" t="s">
        <v>78</v>
      </c>
    </row>
    <row r="120" spans="2:65" s="1" customFormat="1" ht="16.5" customHeight="1">
      <c r="B120" s="30"/>
      <c r="C120" s="156" t="s">
        <v>187</v>
      </c>
      <c r="D120" s="156" t="s">
        <v>165</v>
      </c>
      <c r="E120" s="157" t="s">
        <v>188</v>
      </c>
      <c r="F120" s="158" t="s">
        <v>189</v>
      </c>
      <c r="G120" s="159" t="s">
        <v>190</v>
      </c>
      <c r="H120" s="160">
        <v>0.4</v>
      </c>
      <c r="I120" s="161">
        <v>98.9</v>
      </c>
      <c r="J120" s="162">
        <f>ROUND(I120*H120,2)</f>
        <v>39.56</v>
      </c>
      <c r="K120" s="158" t="s">
        <v>117</v>
      </c>
      <c r="L120" s="163"/>
      <c r="M120" s="164" t="s">
        <v>19</v>
      </c>
      <c r="N120" s="165" t="s">
        <v>40</v>
      </c>
      <c r="P120" s="134">
        <f>O120*H120</f>
        <v>0</v>
      </c>
      <c r="Q120" s="134">
        <v>1E-3</v>
      </c>
      <c r="R120" s="134">
        <f>Q120*H120</f>
        <v>4.0000000000000002E-4</v>
      </c>
      <c r="S120" s="134">
        <v>0</v>
      </c>
      <c r="T120" s="135">
        <f>S120*H120</f>
        <v>0</v>
      </c>
      <c r="AR120" s="136" t="s">
        <v>159</v>
      </c>
      <c r="AT120" s="136" t="s">
        <v>165</v>
      </c>
      <c r="AU120" s="136" t="s">
        <v>78</v>
      </c>
      <c r="AY120" s="15" t="s">
        <v>111</v>
      </c>
      <c r="BE120" s="137">
        <f>IF(N120="základní",J120,0)</f>
        <v>39.56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15" t="s">
        <v>74</v>
      </c>
      <c r="BK120" s="137">
        <f>ROUND(I120*H120,2)</f>
        <v>39.56</v>
      </c>
      <c r="BL120" s="15" t="s">
        <v>118</v>
      </c>
      <c r="BM120" s="136" t="s">
        <v>191</v>
      </c>
    </row>
    <row r="121" spans="2:65" s="13" customFormat="1">
      <c r="B121" s="149"/>
      <c r="D121" s="143" t="s">
        <v>122</v>
      </c>
      <c r="F121" s="151" t="s">
        <v>192</v>
      </c>
      <c r="H121" s="152">
        <v>0.4</v>
      </c>
      <c r="I121" s="153"/>
      <c r="L121" s="149"/>
      <c r="M121" s="154"/>
      <c r="T121" s="155"/>
      <c r="AT121" s="150" t="s">
        <v>122</v>
      </c>
      <c r="AU121" s="150" t="s">
        <v>78</v>
      </c>
      <c r="AV121" s="13" t="s">
        <v>78</v>
      </c>
      <c r="AW121" s="13" t="s">
        <v>4</v>
      </c>
      <c r="AX121" s="13" t="s">
        <v>74</v>
      </c>
      <c r="AY121" s="150" t="s">
        <v>111</v>
      </c>
    </row>
    <row r="122" spans="2:65" s="11" customFormat="1" ht="22.8" customHeight="1">
      <c r="B122" s="113"/>
      <c r="D122" s="114" t="s">
        <v>68</v>
      </c>
      <c r="E122" s="123" t="s">
        <v>142</v>
      </c>
      <c r="F122" s="123" t="s">
        <v>193</v>
      </c>
      <c r="I122" s="116"/>
      <c r="J122" s="124">
        <f>BK122</f>
        <v>390163.54</v>
      </c>
      <c r="L122" s="113"/>
      <c r="M122" s="118"/>
      <c r="P122" s="119">
        <f>SUM(P123:P129)</f>
        <v>0</v>
      </c>
      <c r="R122" s="119">
        <f>SUM(R123:R129)</f>
        <v>136.40427</v>
      </c>
      <c r="T122" s="120">
        <f>SUM(T123:T129)</f>
        <v>0</v>
      </c>
      <c r="AR122" s="114" t="s">
        <v>74</v>
      </c>
      <c r="AT122" s="121" t="s">
        <v>68</v>
      </c>
      <c r="AU122" s="121" t="s">
        <v>74</v>
      </c>
      <c r="AY122" s="114" t="s">
        <v>111</v>
      </c>
      <c r="BK122" s="122">
        <f>SUM(BK123:BK129)</f>
        <v>390163.54</v>
      </c>
    </row>
    <row r="123" spans="2:65" s="1" customFormat="1" ht="37.799999999999997" customHeight="1">
      <c r="B123" s="30"/>
      <c r="C123" s="125" t="s">
        <v>194</v>
      </c>
      <c r="D123" s="125" t="s">
        <v>113</v>
      </c>
      <c r="E123" s="126" t="s">
        <v>195</v>
      </c>
      <c r="F123" s="127" t="s">
        <v>196</v>
      </c>
      <c r="G123" s="128" t="s">
        <v>116</v>
      </c>
      <c r="H123" s="129">
        <v>508</v>
      </c>
      <c r="I123" s="130">
        <v>407.77</v>
      </c>
      <c r="J123" s="131">
        <f>ROUND(I123*H123,2)</f>
        <v>207147.16</v>
      </c>
      <c r="K123" s="127" t="s">
        <v>117</v>
      </c>
      <c r="L123" s="30"/>
      <c r="M123" s="132" t="s">
        <v>19</v>
      </c>
      <c r="N123" s="133" t="s">
        <v>40</v>
      </c>
      <c r="P123" s="134">
        <f>O123*H123</f>
        <v>0</v>
      </c>
      <c r="Q123" s="134">
        <v>9.0620000000000006E-2</v>
      </c>
      <c r="R123" s="134">
        <f>Q123*H123</f>
        <v>46.034960000000005</v>
      </c>
      <c r="S123" s="134">
        <v>0</v>
      </c>
      <c r="T123" s="135">
        <f>S123*H123</f>
        <v>0</v>
      </c>
      <c r="AR123" s="136" t="s">
        <v>118</v>
      </c>
      <c r="AT123" s="136" t="s">
        <v>113</v>
      </c>
      <c r="AU123" s="136" t="s">
        <v>78</v>
      </c>
      <c r="AY123" s="15" t="s">
        <v>111</v>
      </c>
      <c r="BE123" s="137">
        <f>IF(N123="základní",J123,0)</f>
        <v>207147.16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5" t="s">
        <v>74</v>
      </c>
      <c r="BK123" s="137">
        <f>ROUND(I123*H123,2)</f>
        <v>207147.16</v>
      </c>
      <c r="BL123" s="15" t="s">
        <v>118</v>
      </c>
      <c r="BM123" s="136" t="s">
        <v>197</v>
      </c>
    </row>
    <row r="124" spans="2:65" s="1" customFormat="1">
      <c r="B124" s="30"/>
      <c r="D124" s="138" t="s">
        <v>120</v>
      </c>
      <c r="F124" s="139" t="s">
        <v>198</v>
      </c>
      <c r="I124" s="140"/>
      <c r="L124" s="30"/>
      <c r="M124" s="141"/>
      <c r="T124" s="51"/>
      <c r="AT124" s="15" t="s">
        <v>120</v>
      </c>
      <c r="AU124" s="15" t="s">
        <v>78</v>
      </c>
    </row>
    <row r="125" spans="2:65" s="13" customFormat="1">
      <c r="B125" s="149"/>
      <c r="D125" s="143" t="s">
        <v>122</v>
      </c>
      <c r="E125" s="150" t="s">
        <v>19</v>
      </c>
      <c r="F125" s="151" t="s">
        <v>199</v>
      </c>
      <c r="H125" s="152">
        <v>508</v>
      </c>
      <c r="I125" s="153"/>
      <c r="L125" s="149"/>
      <c r="M125" s="154"/>
      <c r="T125" s="155"/>
      <c r="AT125" s="150" t="s">
        <v>122</v>
      </c>
      <c r="AU125" s="150" t="s">
        <v>78</v>
      </c>
      <c r="AV125" s="13" t="s">
        <v>78</v>
      </c>
      <c r="AW125" s="13" t="s">
        <v>31</v>
      </c>
      <c r="AX125" s="13" t="s">
        <v>74</v>
      </c>
      <c r="AY125" s="150" t="s">
        <v>111</v>
      </c>
    </row>
    <row r="126" spans="2:65" s="1" customFormat="1" ht="16.5" customHeight="1">
      <c r="B126" s="30"/>
      <c r="C126" s="156" t="s">
        <v>8</v>
      </c>
      <c r="D126" s="156" t="s">
        <v>165</v>
      </c>
      <c r="E126" s="157" t="s">
        <v>200</v>
      </c>
      <c r="F126" s="158" t="s">
        <v>201</v>
      </c>
      <c r="G126" s="159" t="s">
        <v>116</v>
      </c>
      <c r="H126" s="160">
        <v>485.81</v>
      </c>
      <c r="I126" s="161">
        <v>339</v>
      </c>
      <c r="J126" s="162">
        <f>ROUND(I126*H126,2)</f>
        <v>164689.59</v>
      </c>
      <c r="K126" s="158" t="s">
        <v>117</v>
      </c>
      <c r="L126" s="163"/>
      <c r="M126" s="164" t="s">
        <v>19</v>
      </c>
      <c r="N126" s="165" t="s">
        <v>40</v>
      </c>
      <c r="P126" s="134">
        <f>O126*H126</f>
        <v>0</v>
      </c>
      <c r="Q126" s="134">
        <v>0.17599999999999999</v>
      </c>
      <c r="R126" s="134">
        <f>Q126*H126</f>
        <v>85.502559999999988</v>
      </c>
      <c r="S126" s="134">
        <v>0</v>
      </c>
      <c r="T126" s="135">
        <f>S126*H126</f>
        <v>0</v>
      </c>
      <c r="AR126" s="136" t="s">
        <v>159</v>
      </c>
      <c r="AT126" s="136" t="s">
        <v>165</v>
      </c>
      <c r="AU126" s="136" t="s">
        <v>78</v>
      </c>
      <c r="AY126" s="15" t="s">
        <v>111</v>
      </c>
      <c r="BE126" s="137">
        <f>IF(N126="základní",J126,0)</f>
        <v>164689.59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5" t="s">
        <v>74</v>
      </c>
      <c r="BK126" s="137">
        <f>ROUND(I126*H126,2)</f>
        <v>164689.59</v>
      </c>
      <c r="BL126" s="15" t="s">
        <v>118</v>
      </c>
      <c r="BM126" s="136" t="s">
        <v>202</v>
      </c>
    </row>
    <row r="127" spans="2:65" s="13" customFormat="1">
      <c r="B127" s="149"/>
      <c r="D127" s="143" t="s">
        <v>122</v>
      </c>
      <c r="F127" s="151" t="s">
        <v>203</v>
      </c>
      <c r="H127" s="152">
        <v>485.81</v>
      </c>
      <c r="I127" s="153"/>
      <c r="L127" s="149"/>
      <c r="M127" s="154"/>
      <c r="T127" s="155"/>
      <c r="AT127" s="150" t="s">
        <v>122</v>
      </c>
      <c r="AU127" s="150" t="s">
        <v>78</v>
      </c>
      <c r="AV127" s="13" t="s">
        <v>78</v>
      </c>
      <c r="AW127" s="13" t="s">
        <v>4</v>
      </c>
      <c r="AX127" s="13" t="s">
        <v>74</v>
      </c>
      <c r="AY127" s="150" t="s">
        <v>111</v>
      </c>
    </row>
    <row r="128" spans="2:65" s="1" customFormat="1" ht="16.5" customHeight="1">
      <c r="B128" s="30"/>
      <c r="C128" s="156" t="s">
        <v>204</v>
      </c>
      <c r="D128" s="156" t="s">
        <v>165</v>
      </c>
      <c r="E128" s="157" t="s">
        <v>205</v>
      </c>
      <c r="F128" s="158" t="s">
        <v>206</v>
      </c>
      <c r="G128" s="159" t="s">
        <v>116</v>
      </c>
      <c r="H128" s="160">
        <v>27.81</v>
      </c>
      <c r="I128" s="161">
        <v>659</v>
      </c>
      <c r="J128" s="162">
        <f>ROUND(I128*H128,2)</f>
        <v>18326.79</v>
      </c>
      <c r="K128" s="158" t="s">
        <v>117</v>
      </c>
      <c r="L128" s="163"/>
      <c r="M128" s="164" t="s">
        <v>19</v>
      </c>
      <c r="N128" s="165" t="s">
        <v>40</v>
      </c>
      <c r="P128" s="134">
        <f>O128*H128</f>
        <v>0</v>
      </c>
      <c r="Q128" s="134">
        <v>0.17499999999999999</v>
      </c>
      <c r="R128" s="134">
        <f>Q128*H128</f>
        <v>4.8667499999999997</v>
      </c>
      <c r="S128" s="134">
        <v>0</v>
      </c>
      <c r="T128" s="135">
        <f>S128*H128</f>
        <v>0</v>
      </c>
      <c r="AR128" s="136" t="s">
        <v>159</v>
      </c>
      <c r="AT128" s="136" t="s">
        <v>165</v>
      </c>
      <c r="AU128" s="136" t="s">
        <v>78</v>
      </c>
      <c r="AY128" s="15" t="s">
        <v>111</v>
      </c>
      <c r="BE128" s="137">
        <f>IF(N128="základní",J128,0)</f>
        <v>18326.79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5" t="s">
        <v>74</v>
      </c>
      <c r="BK128" s="137">
        <f>ROUND(I128*H128,2)</f>
        <v>18326.79</v>
      </c>
      <c r="BL128" s="15" t="s">
        <v>118</v>
      </c>
      <c r="BM128" s="136" t="s">
        <v>207</v>
      </c>
    </row>
    <row r="129" spans="2:65" s="13" customFormat="1">
      <c r="B129" s="149"/>
      <c r="D129" s="143" t="s">
        <v>122</v>
      </c>
      <c r="F129" s="151" t="s">
        <v>208</v>
      </c>
      <c r="H129" s="152">
        <v>27.81</v>
      </c>
      <c r="I129" s="153"/>
      <c r="L129" s="149"/>
      <c r="M129" s="154"/>
      <c r="T129" s="155"/>
      <c r="AT129" s="150" t="s">
        <v>122</v>
      </c>
      <c r="AU129" s="150" t="s">
        <v>78</v>
      </c>
      <c r="AV129" s="13" t="s">
        <v>78</v>
      </c>
      <c r="AW129" s="13" t="s">
        <v>4</v>
      </c>
      <c r="AX129" s="13" t="s">
        <v>74</v>
      </c>
      <c r="AY129" s="150" t="s">
        <v>111</v>
      </c>
    </row>
    <row r="130" spans="2:65" s="11" customFormat="1" ht="22.8" customHeight="1">
      <c r="B130" s="113"/>
      <c r="D130" s="114" t="s">
        <v>68</v>
      </c>
      <c r="E130" s="123" t="s">
        <v>164</v>
      </c>
      <c r="F130" s="123" t="s">
        <v>209</v>
      </c>
      <c r="I130" s="116"/>
      <c r="J130" s="124">
        <f>BK130</f>
        <v>119587.32</v>
      </c>
      <c r="L130" s="113"/>
      <c r="M130" s="118"/>
      <c r="P130" s="119">
        <f>SUM(P131:P136)</f>
        <v>0</v>
      </c>
      <c r="R130" s="119">
        <f>SUM(R131:R136)</f>
        <v>57.7425</v>
      </c>
      <c r="T130" s="120">
        <f>SUM(T131:T136)</f>
        <v>0</v>
      </c>
      <c r="AR130" s="114" t="s">
        <v>74</v>
      </c>
      <c r="AT130" s="121" t="s">
        <v>68</v>
      </c>
      <c r="AU130" s="121" t="s">
        <v>74</v>
      </c>
      <c r="AY130" s="114" t="s">
        <v>111</v>
      </c>
      <c r="BK130" s="122">
        <f>SUM(BK131:BK136)</f>
        <v>119587.32</v>
      </c>
    </row>
    <row r="131" spans="2:65" s="1" customFormat="1" ht="24.15" customHeight="1">
      <c r="B131" s="30"/>
      <c r="C131" s="125" t="s">
        <v>210</v>
      </c>
      <c r="D131" s="125" t="s">
        <v>113</v>
      </c>
      <c r="E131" s="126" t="s">
        <v>211</v>
      </c>
      <c r="F131" s="127" t="s">
        <v>212</v>
      </c>
      <c r="G131" s="128" t="s">
        <v>133</v>
      </c>
      <c r="H131" s="129">
        <v>375</v>
      </c>
      <c r="I131" s="130">
        <v>263.98621168595997</v>
      </c>
      <c r="J131" s="131">
        <f>ROUND(I131*H131,2)</f>
        <v>98994.83</v>
      </c>
      <c r="K131" s="127" t="s">
        <v>117</v>
      </c>
      <c r="L131" s="30"/>
      <c r="M131" s="132" t="s">
        <v>19</v>
      </c>
      <c r="N131" s="133" t="s">
        <v>40</v>
      </c>
      <c r="P131" s="134">
        <f>O131*H131</f>
        <v>0</v>
      </c>
      <c r="Q131" s="134">
        <v>0.1295</v>
      </c>
      <c r="R131" s="134">
        <f>Q131*H131</f>
        <v>48.5625</v>
      </c>
      <c r="S131" s="134">
        <v>0</v>
      </c>
      <c r="T131" s="135">
        <f>S131*H131</f>
        <v>0</v>
      </c>
      <c r="AR131" s="136" t="s">
        <v>118</v>
      </c>
      <c r="AT131" s="136" t="s">
        <v>113</v>
      </c>
      <c r="AU131" s="136" t="s">
        <v>78</v>
      </c>
      <c r="AY131" s="15" t="s">
        <v>111</v>
      </c>
      <c r="BE131" s="137">
        <f>IF(N131="základní",J131,0)</f>
        <v>98994.83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5" t="s">
        <v>74</v>
      </c>
      <c r="BK131" s="137">
        <f>ROUND(I131*H131,2)</f>
        <v>98994.83</v>
      </c>
      <c r="BL131" s="15" t="s">
        <v>118</v>
      </c>
      <c r="BM131" s="136" t="s">
        <v>213</v>
      </c>
    </row>
    <row r="132" spans="2:65" s="1" customFormat="1">
      <c r="B132" s="30"/>
      <c r="D132" s="138" t="s">
        <v>120</v>
      </c>
      <c r="F132" s="139" t="s">
        <v>214</v>
      </c>
      <c r="I132" s="140"/>
      <c r="L132" s="30"/>
      <c r="M132" s="141"/>
      <c r="T132" s="51"/>
      <c r="AT132" s="15" t="s">
        <v>120</v>
      </c>
      <c r="AU132" s="15" t="s">
        <v>78</v>
      </c>
    </row>
    <row r="133" spans="2:65" s="1" customFormat="1" ht="16.5" customHeight="1">
      <c r="B133" s="30"/>
      <c r="C133" s="156" t="s">
        <v>215</v>
      </c>
      <c r="D133" s="156" t="s">
        <v>165</v>
      </c>
      <c r="E133" s="157" t="s">
        <v>216</v>
      </c>
      <c r="F133" s="158" t="s">
        <v>217</v>
      </c>
      <c r="G133" s="159" t="s">
        <v>133</v>
      </c>
      <c r="H133" s="160">
        <v>382.5</v>
      </c>
      <c r="I133" s="161">
        <v>50</v>
      </c>
      <c r="J133" s="162">
        <f>ROUND(I133*H133,2)</f>
        <v>19125</v>
      </c>
      <c r="K133" s="158" t="s">
        <v>117</v>
      </c>
      <c r="L133" s="163"/>
      <c r="M133" s="164" t="s">
        <v>19</v>
      </c>
      <c r="N133" s="165" t="s">
        <v>40</v>
      </c>
      <c r="P133" s="134">
        <f>O133*H133</f>
        <v>0</v>
      </c>
      <c r="Q133" s="134">
        <v>2.4E-2</v>
      </c>
      <c r="R133" s="134">
        <f>Q133*H133</f>
        <v>9.18</v>
      </c>
      <c r="S133" s="134">
        <v>0</v>
      </c>
      <c r="T133" s="135">
        <f>S133*H133</f>
        <v>0</v>
      </c>
      <c r="AR133" s="136" t="s">
        <v>159</v>
      </c>
      <c r="AT133" s="136" t="s">
        <v>165</v>
      </c>
      <c r="AU133" s="136" t="s">
        <v>78</v>
      </c>
      <c r="AY133" s="15" t="s">
        <v>111</v>
      </c>
      <c r="BE133" s="137">
        <f>IF(N133="základní",J133,0)</f>
        <v>19125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5" t="s">
        <v>74</v>
      </c>
      <c r="BK133" s="137">
        <f>ROUND(I133*H133,2)</f>
        <v>19125</v>
      </c>
      <c r="BL133" s="15" t="s">
        <v>118</v>
      </c>
      <c r="BM133" s="136" t="s">
        <v>218</v>
      </c>
    </row>
    <row r="134" spans="2:65" s="13" customFormat="1">
      <c r="B134" s="149"/>
      <c r="D134" s="143" t="s">
        <v>122</v>
      </c>
      <c r="F134" s="151" t="s">
        <v>219</v>
      </c>
      <c r="H134" s="152">
        <v>382.5</v>
      </c>
      <c r="I134" s="153"/>
      <c r="L134" s="149"/>
      <c r="M134" s="154"/>
      <c r="T134" s="155"/>
      <c r="AT134" s="150" t="s">
        <v>122</v>
      </c>
      <c r="AU134" s="150" t="s">
        <v>78</v>
      </c>
      <c r="AV134" s="13" t="s">
        <v>78</v>
      </c>
      <c r="AW134" s="13" t="s">
        <v>4</v>
      </c>
      <c r="AX134" s="13" t="s">
        <v>74</v>
      </c>
      <c r="AY134" s="150" t="s">
        <v>111</v>
      </c>
    </row>
    <row r="135" spans="2:65" s="1" customFormat="1" ht="16.5" customHeight="1">
      <c r="B135" s="30"/>
      <c r="C135" s="125" t="s">
        <v>220</v>
      </c>
      <c r="D135" s="125" t="s">
        <v>113</v>
      </c>
      <c r="E135" s="126" t="s">
        <v>221</v>
      </c>
      <c r="F135" s="127" t="s">
        <v>222</v>
      </c>
      <c r="G135" s="128" t="s">
        <v>133</v>
      </c>
      <c r="H135" s="129">
        <v>15</v>
      </c>
      <c r="I135" s="130">
        <v>97.832536706720006</v>
      </c>
      <c r="J135" s="131">
        <f>ROUND(I135*H135,2)</f>
        <v>1467.49</v>
      </c>
      <c r="K135" s="127" t="s">
        <v>117</v>
      </c>
      <c r="L135" s="30"/>
      <c r="M135" s="132" t="s">
        <v>19</v>
      </c>
      <c r="N135" s="133" t="s">
        <v>40</v>
      </c>
      <c r="P135" s="134">
        <f>O135*H135</f>
        <v>0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118</v>
      </c>
      <c r="AT135" s="136" t="s">
        <v>113</v>
      </c>
      <c r="AU135" s="136" t="s">
        <v>78</v>
      </c>
      <c r="AY135" s="15" t="s">
        <v>111</v>
      </c>
      <c r="BE135" s="137">
        <f>IF(N135="základní",J135,0)</f>
        <v>1467.49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5" t="s">
        <v>74</v>
      </c>
      <c r="BK135" s="137">
        <f>ROUND(I135*H135,2)</f>
        <v>1467.49</v>
      </c>
      <c r="BL135" s="15" t="s">
        <v>118</v>
      </c>
      <c r="BM135" s="136" t="s">
        <v>223</v>
      </c>
    </row>
    <row r="136" spans="2:65" s="1" customFormat="1">
      <c r="B136" s="30"/>
      <c r="D136" s="138" t="s">
        <v>120</v>
      </c>
      <c r="F136" s="139" t="s">
        <v>224</v>
      </c>
      <c r="I136" s="140"/>
      <c r="L136" s="30"/>
      <c r="M136" s="141"/>
      <c r="T136" s="51"/>
      <c r="AT136" s="15" t="s">
        <v>120</v>
      </c>
      <c r="AU136" s="15" t="s">
        <v>78</v>
      </c>
    </row>
    <row r="137" spans="2:65" s="11" customFormat="1" ht="22.8" customHeight="1">
      <c r="B137" s="113"/>
      <c r="D137" s="114" t="s">
        <v>68</v>
      </c>
      <c r="E137" s="123" t="s">
        <v>225</v>
      </c>
      <c r="F137" s="123" t="s">
        <v>226</v>
      </c>
      <c r="I137" s="116"/>
      <c r="J137" s="124">
        <f>BK137</f>
        <v>107334.26999999999</v>
      </c>
      <c r="L137" s="113"/>
      <c r="M137" s="118"/>
      <c r="P137" s="119">
        <f>SUM(P138:P146)</f>
        <v>0</v>
      </c>
      <c r="R137" s="119">
        <f>SUM(R138:R146)</f>
        <v>0</v>
      </c>
      <c r="T137" s="120">
        <f>SUM(T138:T146)</f>
        <v>0</v>
      </c>
      <c r="AR137" s="114" t="s">
        <v>74</v>
      </c>
      <c r="AT137" s="121" t="s">
        <v>68</v>
      </c>
      <c r="AU137" s="121" t="s">
        <v>74</v>
      </c>
      <c r="AY137" s="114" t="s">
        <v>111</v>
      </c>
      <c r="BK137" s="122">
        <f>SUM(BK138:BK146)</f>
        <v>107334.26999999999</v>
      </c>
    </row>
    <row r="138" spans="2:65" s="1" customFormat="1" ht="24.15" customHeight="1">
      <c r="B138" s="30"/>
      <c r="C138" s="125" t="s">
        <v>227</v>
      </c>
      <c r="D138" s="125" t="s">
        <v>113</v>
      </c>
      <c r="E138" s="126" t="s">
        <v>228</v>
      </c>
      <c r="F138" s="127" t="s">
        <v>229</v>
      </c>
      <c r="G138" s="128" t="s">
        <v>168</v>
      </c>
      <c r="H138" s="129">
        <v>214.238</v>
      </c>
      <c r="I138" s="130">
        <v>58.967134742879985</v>
      </c>
      <c r="J138" s="131">
        <f>ROUND(I138*H138,2)</f>
        <v>12633</v>
      </c>
      <c r="K138" s="127" t="s">
        <v>117</v>
      </c>
      <c r="L138" s="30"/>
      <c r="M138" s="132" t="s">
        <v>19</v>
      </c>
      <c r="N138" s="133" t="s">
        <v>40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118</v>
      </c>
      <c r="AT138" s="136" t="s">
        <v>113</v>
      </c>
      <c r="AU138" s="136" t="s">
        <v>78</v>
      </c>
      <c r="AY138" s="15" t="s">
        <v>111</v>
      </c>
      <c r="BE138" s="137">
        <f>IF(N138="základní",J138,0)</f>
        <v>12633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5" t="s">
        <v>74</v>
      </c>
      <c r="BK138" s="137">
        <f>ROUND(I138*H138,2)</f>
        <v>12633</v>
      </c>
      <c r="BL138" s="15" t="s">
        <v>118</v>
      </c>
      <c r="BM138" s="136" t="s">
        <v>230</v>
      </c>
    </row>
    <row r="139" spans="2:65" s="1" customFormat="1">
      <c r="B139" s="30"/>
      <c r="D139" s="138" t="s">
        <v>120</v>
      </c>
      <c r="F139" s="139" t="s">
        <v>231</v>
      </c>
      <c r="I139" s="140"/>
      <c r="L139" s="30"/>
      <c r="M139" s="141"/>
      <c r="T139" s="51"/>
      <c r="AT139" s="15" t="s">
        <v>120</v>
      </c>
      <c r="AU139" s="15" t="s">
        <v>78</v>
      </c>
    </row>
    <row r="140" spans="2:65" s="1" customFormat="1" ht="24.15" customHeight="1">
      <c r="B140" s="30"/>
      <c r="C140" s="125" t="s">
        <v>7</v>
      </c>
      <c r="D140" s="125" t="s">
        <v>113</v>
      </c>
      <c r="E140" s="126" t="s">
        <v>232</v>
      </c>
      <c r="F140" s="127" t="s">
        <v>233</v>
      </c>
      <c r="G140" s="128" t="s">
        <v>168</v>
      </c>
      <c r="H140" s="129">
        <v>4070.5219999999999</v>
      </c>
      <c r="I140" s="130">
        <v>15.896720243879997</v>
      </c>
      <c r="J140" s="131">
        <f>ROUND(I140*H140,2)</f>
        <v>64707.95</v>
      </c>
      <c r="K140" s="127" t="s">
        <v>117</v>
      </c>
      <c r="L140" s="30"/>
      <c r="M140" s="132" t="s">
        <v>19</v>
      </c>
      <c r="N140" s="133" t="s">
        <v>40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118</v>
      </c>
      <c r="AT140" s="136" t="s">
        <v>113</v>
      </c>
      <c r="AU140" s="136" t="s">
        <v>78</v>
      </c>
      <c r="AY140" s="15" t="s">
        <v>111</v>
      </c>
      <c r="BE140" s="137">
        <f>IF(N140="základní",J140,0)</f>
        <v>64707.95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5" t="s">
        <v>74</v>
      </c>
      <c r="BK140" s="137">
        <f>ROUND(I140*H140,2)</f>
        <v>64707.95</v>
      </c>
      <c r="BL140" s="15" t="s">
        <v>118</v>
      </c>
      <c r="BM140" s="136" t="s">
        <v>234</v>
      </c>
    </row>
    <row r="141" spans="2:65" s="1" customFormat="1">
      <c r="B141" s="30"/>
      <c r="D141" s="138" t="s">
        <v>120</v>
      </c>
      <c r="F141" s="139" t="s">
        <v>235</v>
      </c>
      <c r="I141" s="140"/>
      <c r="L141" s="30"/>
      <c r="M141" s="141"/>
      <c r="T141" s="51"/>
      <c r="AT141" s="15" t="s">
        <v>120</v>
      </c>
      <c r="AU141" s="15" t="s">
        <v>78</v>
      </c>
    </row>
    <row r="142" spans="2:65" s="13" customFormat="1">
      <c r="B142" s="149"/>
      <c r="D142" s="143" t="s">
        <v>122</v>
      </c>
      <c r="F142" s="151" t="s">
        <v>236</v>
      </c>
      <c r="H142" s="152">
        <v>4070.5219999999999</v>
      </c>
      <c r="I142" s="153"/>
      <c r="L142" s="149"/>
      <c r="M142" s="154"/>
      <c r="T142" s="155"/>
      <c r="AT142" s="150" t="s">
        <v>122</v>
      </c>
      <c r="AU142" s="150" t="s">
        <v>78</v>
      </c>
      <c r="AV142" s="13" t="s">
        <v>78</v>
      </c>
      <c r="AW142" s="13" t="s">
        <v>4</v>
      </c>
      <c r="AX142" s="13" t="s">
        <v>74</v>
      </c>
      <c r="AY142" s="150" t="s">
        <v>111</v>
      </c>
    </row>
    <row r="143" spans="2:65" s="1" customFormat="1" ht="24.15" customHeight="1">
      <c r="B143" s="30"/>
      <c r="C143" s="125" t="s">
        <v>237</v>
      </c>
      <c r="D143" s="125" t="s">
        <v>113</v>
      </c>
      <c r="E143" s="126" t="s">
        <v>238</v>
      </c>
      <c r="F143" s="127" t="s">
        <v>239</v>
      </c>
      <c r="G143" s="128" t="s">
        <v>168</v>
      </c>
      <c r="H143" s="129">
        <v>167.1</v>
      </c>
      <c r="I143" s="130">
        <v>140</v>
      </c>
      <c r="J143" s="131">
        <f>ROUND(I143*H143,2)</f>
        <v>23394</v>
      </c>
      <c r="K143" s="127" t="s">
        <v>117</v>
      </c>
      <c r="L143" s="30"/>
      <c r="M143" s="132" t="s">
        <v>19</v>
      </c>
      <c r="N143" s="133" t="s">
        <v>40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118</v>
      </c>
      <c r="AT143" s="136" t="s">
        <v>113</v>
      </c>
      <c r="AU143" s="136" t="s">
        <v>78</v>
      </c>
      <c r="AY143" s="15" t="s">
        <v>111</v>
      </c>
      <c r="BE143" s="137">
        <f>IF(N143="základní",J143,0)</f>
        <v>23394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5" t="s">
        <v>74</v>
      </c>
      <c r="BK143" s="137">
        <f>ROUND(I143*H143,2)</f>
        <v>23394</v>
      </c>
      <c r="BL143" s="15" t="s">
        <v>118</v>
      </c>
      <c r="BM143" s="136" t="s">
        <v>240</v>
      </c>
    </row>
    <row r="144" spans="2:65" s="1" customFormat="1">
      <c r="B144" s="30"/>
      <c r="D144" s="138" t="s">
        <v>120</v>
      </c>
      <c r="F144" s="139" t="s">
        <v>241</v>
      </c>
      <c r="I144" s="140"/>
      <c r="L144" s="30"/>
      <c r="M144" s="141"/>
      <c r="T144" s="51"/>
      <c r="AT144" s="15" t="s">
        <v>120</v>
      </c>
      <c r="AU144" s="15" t="s">
        <v>78</v>
      </c>
    </row>
    <row r="145" spans="2:65" s="1" customFormat="1" ht="24.15" customHeight="1">
      <c r="B145" s="30"/>
      <c r="C145" s="125" t="s">
        <v>242</v>
      </c>
      <c r="D145" s="125" t="s">
        <v>113</v>
      </c>
      <c r="E145" s="126" t="s">
        <v>243</v>
      </c>
      <c r="F145" s="127" t="s">
        <v>244</v>
      </c>
      <c r="G145" s="128" t="s">
        <v>168</v>
      </c>
      <c r="H145" s="129">
        <v>47.137999999999998</v>
      </c>
      <c r="I145" s="130">
        <v>140</v>
      </c>
      <c r="J145" s="131">
        <f>ROUND(I145*H145,2)</f>
        <v>6599.32</v>
      </c>
      <c r="K145" s="127" t="s">
        <v>117</v>
      </c>
      <c r="L145" s="30"/>
      <c r="M145" s="132" t="s">
        <v>19</v>
      </c>
      <c r="N145" s="133" t="s">
        <v>40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118</v>
      </c>
      <c r="AT145" s="136" t="s">
        <v>113</v>
      </c>
      <c r="AU145" s="136" t="s">
        <v>78</v>
      </c>
      <c r="AY145" s="15" t="s">
        <v>111</v>
      </c>
      <c r="BE145" s="137">
        <f>IF(N145="základní",J145,0)</f>
        <v>6599.32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5" t="s">
        <v>74</v>
      </c>
      <c r="BK145" s="137">
        <f>ROUND(I145*H145,2)</f>
        <v>6599.32</v>
      </c>
      <c r="BL145" s="15" t="s">
        <v>118</v>
      </c>
      <c r="BM145" s="136" t="s">
        <v>245</v>
      </c>
    </row>
    <row r="146" spans="2:65" s="1" customFormat="1">
      <c r="B146" s="30"/>
      <c r="D146" s="138" t="s">
        <v>120</v>
      </c>
      <c r="F146" s="139" t="s">
        <v>246</v>
      </c>
      <c r="I146" s="140"/>
      <c r="L146" s="30"/>
      <c r="M146" s="141"/>
      <c r="T146" s="51"/>
      <c r="AT146" s="15" t="s">
        <v>120</v>
      </c>
      <c r="AU146" s="15" t="s">
        <v>78</v>
      </c>
    </row>
    <row r="147" spans="2:65" s="11" customFormat="1" ht="22.8" customHeight="1">
      <c r="B147" s="113"/>
      <c r="D147" s="114" t="s">
        <v>68</v>
      </c>
      <c r="E147" s="123" t="s">
        <v>247</v>
      </c>
      <c r="F147" s="123" t="s">
        <v>248</v>
      </c>
      <c r="I147" s="116"/>
      <c r="J147" s="124">
        <f>BK147</f>
        <v>46583.12</v>
      </c>
      <c r="L147" s="113"/>
      <c r="M147" s="118"/>
      <c r="P147" s="119">
        <f>SUM(P148:P149)</f>
        <v>0</v>
      </c>
      <c r="R147" s="119">
        <f>SUM(R148:R149)</f>
        <v>0</v>
      </c>
      <c r="T147" s="120">
        <f>SUM(T148:T149)</f>
        <v>0</v>
      </c>
      <c r="AR147" s="114" t="s">
        <v>74</v>
      </c>
      <c r="AT147" s="121" t="s">
        <v>68</v>
      </c>
      <c r="AU147" s="121" t="s">
        <v>74</v>
      </c>
      <c r="AY147" s="114" t="s">
        <v>111</v>
      </c>
      <c r="BK147" s="122">
        <f>SUM(BK148:BK149)</f>
        <v>46583.12</v>
      </c>
    </row>
    <row r="148" spans="2:65" s="1" customFormat="1" ht="24.15" customHeight="1">
      <c r="B148" s="30"/>
      <c r="C148" s="125" t="s">
        <v>249</v>
      </c>
      <c r="D148" s="125" t="s">
        <v>113</v>
      </c>
      <c r="E148" s="126" t="s">
        <v>250</v>
      </c>
      <c r="F148" s="127" t="s">
        <v>251</v>
      </c>
      <c r="G148" s="128" t="s">
        <v>168</v>
      </c>
      <c r="H148" s="129">
        <v>199.547</v>
      </c>
      <c r="I148" s="130">
        <v>233.44436992716001</v>
      </c>
      <c r="J148" s="131">
        <f>ROUND(I148*H148,2)</f>
        <v>46583.12</v>
      </c>
      <c r="K148" s="127" t="s">
        <v>117</v>
      </c>
      <c r="L148" s="30"/>
      <c r="M148" s="132" t="s">
        <v>19</v>
      </c>
      <c r="N148" s="133" t="s">
        <v>40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118</v>
      </c>
      <c r="AT148" s="136" t="s">
        <v>113</v>
      </c>
      <c r="AU148" s="136" t="s">
        <v>78</v>
      </c>
      <c r="AY148" s="15" t="s">
        <v>111</v>
      </c>
      <c r="BE148" s="137">
        <f>IF(N148="základní",J148,0)</f>
        <v>46583.12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5" t="s">
        <v>74</v>
      </c>
      <c r="BK148" s="137">
        <f>ROUND(I148*H148,2)</f>
        <v>46583.12</v>
      </c>
      <c r="BL148" s="15" t="s">
        <v>118</v>
      </c>
      <c r="BM148" s="136" t="s">
        <v>252</v>
      </c>
    </row>
    <row r="149" spans="2:65" s="1" customFormat="1">
      <c r="B149" s="30"/>
      <c r="D149" s="138" t="s">
        <v>120</v>
      </c>
      <c r="F149" s="139" t="s">
        <v>253</v>
      </c>
      <c r="I149" s="140"/>
      <c r="L149" s="30"/>
      <c r="M149" s="166"/>
      <c r="N149" s="167"/>
      <c r="O149" s="167"/>
      <c r="P149" s="167"/>
      <c r="Q149" s="167"/>
      <c r="R149" s="167"/>
      <c r="S149" s="167"/>
      <c r="T149" s="168"/>
      <c r="AT149" s="15" t="s">
        <v>120</v>
      </c>
      <c r="AU149" s="15" t="s">
        <v>78</v>
      </c>
    </row>
    <row r="150" spans="2:65" s="1" customFormat="1" ht="6.9" customHeight="1">
      <c r="B150" s="39"/>
      <c r="C150" s="40"/>
      <c r="D150" s="40"/>
      <c r="E150" s="40"/>
      <c r="F150" s="40"/>
      <c r="G150" s="40"/>
      <c r="H150" s="40"/>
      <c r="I150" s="40"/>
      <c r="J150" s="40"/>
      <c r="K150" s="40"/>
      <c r="L150" s="30"/>
    </row>
  </sheetData>
  <sheetProtection password="CC35" sheet="1" objects="1" scenarios="1" formatColumns="0" formatRows="0" autoFilter="0"/>
  <autoFilter ref="C84:K149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3" r:id="rId2" xr:uid="{00000000-0004-0000-0100-000001000000}"/>
    <hyperlink ref="F97" r:id="rId3" xr:uid="{00000000-0004-0000-0100-000002000000}"/>
    <hyperlink ref="F99" r:id="rId4" xr:uid="{00000000-0004-0000-0100-000003000000}"/>
    <hyperlink ref="F103" r:id="rId5" xr:uid="{00000000-0004-0000-0100-000004000000}"/>
    <hyperlink ref="F105" r:id="rId6" xr:uid="{00000000-0004-0000-0100-000005000000}"/>
    <hyperlink ref="F107" r:id="rId7" xr:uid="{00000000-0004-0000-0100-000006000000}"/>
    <hyperlink ref="F110" r:id="rId8" xr:uid="{00000000-0004-0000-0100-000007000000}"/>
    <hyperlink ref="F114" r:id="rId9" xr:uid="{00000000-0004-0000-0100-000008000000}"/>
    <hyperlink ref="F117" r:id="rId10" xr:uid="{00000000-0004-0000-0100-000009000000}"/>
    <hyperlink ref="F119" r:id="rId11" xr:uid="{00000000-0004-0000-0100-00000A000000}"/>
    <hyperlink ref="F124" r:id="rId12" xr:uid="{00000000-0004-0000-0100-00000B000000}"/>
    <hyperlink ref="F132" r:id="rId13" xr:uid="{00000000-0004-0000-0100-00000C000000}"/>
    <hyperlink ref="F136" r:id="rId14" xr:uid="{00000000-0004-0000-0100-00000D000000}"/>
    <hyperlink ref="F139" r:id="rId15" xr:uid="{00000000-0004-0000-0100-00000E000000}"/>
    <hyperlink ref="F141" r:id="rId16" xr:uid="{00000000-0004-0000-0100-00000F000000}"/>
    <hyperlink ref="F144" r:id="rId17" xr:uid="{00000000-0004-0000-0100-000010000000}"/>
    <hyperlink ref="F146" r:id="rId18" xr:uid="{00000000-0004-0000-0100-000011000000}"/>
    <hyperlink ref="F149" r:id="rId19" xr:uid="{00000000-0004-0000-0100-000012000000}"/>
  </hyperlinks>
  <pageMargins left="0.39374999999999999" right="0.39374999999999999" top="0.39374999999999999" bottom="0.39374999999999999" header="0" footer="0"/>
  <pageSetup paperSize="9" scale="58" fitToHeight="100" orientation="portrait" blackAndWhite="1" r:id="rId20"/>
  <headerFooter>
    <oddFooter>&amp;CStrana &amp;P z &amp;N</oddFooter>
  </headerFooter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3"/>
  <sheetViews>
    <sheetView showGridLines="0" workbookViewId="0"/>
  </sheetViews>
  <sheetFormatPr defaultColWidth="9.1406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82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83</v>
      </c>
      <c r="L4" s="18"/>
      <c r="M4" s="83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10" t="str">
        <f>'Rekapitulace stavby'!K6</f>
        <v>Obnova povrchů chodníků v ul Na Vypichu, Lahošť</v>
      </c>
      <c r="F7" s="211"/>
      <c r="G7" s="211"/>
      <c r="H7" s="211"/>
      <c r="L7" s="18"/>
    </row>
    <row r="8" spans="2:46" s="1" customFormat="1" ht="12" hidden="1" customHeight="1">
      <c r="B8" s="30"/>
      <c r="D8" s="25" t="s">
        <v>84</v>
      </c>
      <c r="L8" s="30"/>
    </row>
    <row r="9" spans="2:46" s="1" customFormat="1" ht="16.5" hidden="1" customHeight="1">
      <c r="B9" s="30"/>
      <c r="E9" s="192" t="s">
        <v>254</v>
      </c>
      <c r="F9" s="212"/>
      <c r="G9" s="212"/>
      <c r="H9" s="212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47">
        <f>'Rekapitulace stavby'!AN8</f>
        <v>45170</v>
      </c>
      <c r="L12" s="30"/>
    </row>
    <row r="13" spans="2:46" s="1" customFormat="1" ht="10.8" hidden="1" customHeight="1">
      <c r="B13" s="30"/>
      <c r="L13" s="30"/>
    </row>
    <row r="14" spans="2:46" s="1" customFormat="1" ht="12" hidden="1" customHeight="1">
      <c r="B14" s="30"/>
      <c r="D14" s="25" t="s">
        <v>24</v>
      </c>
      <c r="I14" s="25" t="s">
        <v>25</v>
      </c>
      <c r="J14" s="23" t="s">
        <v>19</v>
      </c>
      <c r="L14" s="30"/>
    </row>
    <row r="15" spans="2:46" s="1" customFormat="1" ht="18" hidden="1" customHeight="1">
      <c r="B15" s="30"/>
      <c r="E15" s="23" t="s">
        <v>26</v>
      </c>
      <c r="I15" s="25" t="s">
        <v>27</v>
      </c>
      <c r="J15" s="23" t="s">
        <v>19</v>
      </c>
      <c r="L15" s="30"/>
    </row>
    <row r="16" spans="2:46" s="1" customFormat="1" ht="6.9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25</v>
      </c>
      <c r="J17" s="26" t="str">
        <f>'Rekapitulace stavby'!AN13</f>
        <v>25467069</v>
      </c>
      <c r="L17" s="30"/>
    </row>
    <row r="18" spans="2:12" s="1" customFormat="1" ht="18" hidden="1" customHeight="1">
      <c r="B18" s="30"/>
      <c r="E18" s="213" t="str">
        <f>'Rekapitulace stavby'!E14</f>
        <v>TELKONT s.r.o.</v>
      </c>
      <c r="F18" s="176"/>
      <c r="G18" s="176"/>
      <c r="H18" s="176"/>
      <c r="I18" s="25" t="s">
        <v>27</v>
      </c>
      <c r="J18" s="26" t="str">
        <f>'Rekapitulace stavby'!AN14</f>
        <v>CZ25467069</v>
      </c>
      <c r="L18" s="30"/>
    </row>
    <row r="19" spans="2:12" s="1" customFormat="1" ht="6.9" hidden="1" customHeight="1">
      <c r="B19" s="30"/>
      <c r="L19" s="30"/>
    </row>
    <row r="20" spans="2:12" s="1" customFormat="1" ht="12" hidden="1" customHeight="1">
      <c r="B20" s="30"/>
      <c r="D20" s="25" t="s">
        <v>29</v>
      </c>
      <c r="I20" s="25" t="s">
        <v>25</v>
      </c>
      <c r="J20" s="23" t="s">
        <v>19</v>
      </c>
      <c r="L20" s="30"/>
    </row>
    <row r="21" spans="2:12" s="1" customFormat="1" ht="18" hidden="1" customHeight="1">
      <c r="B21" s="30"/>
      <c r="E21" s="23" t="s">
        <v>30</v>
      </c>
      <c r="I21" s="25" t="s">
        <v>27</v>
      </c>
      <c r="J21" s="23" t="s">
        <v>19</v>
      </c>
      <c r="L21" s="30"/>
    </row>
    <row r="22" spans="2:12" s="1" customFormat="1" ht="6.9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hidden="1" customHeight="1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6.9" hidden="1" customHeight="1">
      <c r="B25" s="30"/>
      <c r="L25" s="30"/>
    </row>
    <row r="26" spans="2:12" s="1" customFormat="1" ht="12" hidden="1" customHeight="1">
      <c r="B26" s="30"/>
      <c r="D26" s="25" t="s">
        <v>33</v>
      </c>
      <c r="L26" s="30"/>
    </row>
    <row r="27" spans="2:12" s="7" customFormat="1" ht="16.5" hidden="1" customHeight="1">
      <c r="B27" s="84"/>
      <c r="E27" s="181" t="s">
        <v>19</v>
      </c>
      <c r="F27" s="181"/>
      <c r="G27" s="181"/>
      <c r="H27" s="181"/>
      <c r="L27" s="84"/>
    </row>
    <row r="28" spans="2:12" s="1" customFormat="1" ht="6.9" hidden="1" customHeight="1">
      <c r="B28" s="30"/>
      <c r="L28" s="30"/>
    </row>
    <row r="29" spans="2:12" s="1" customFormat="1" ht="6.9" hidden="1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5" hidden="1" customHeight="1">
      <c r="B30" s="30"/>
      <c r="D30" s="85" t="s">
        <v>35</v>
      </c>
      <c r="J30" s="61">
        <f>ROUND(J83, 2)</f>
        <v>26500</v>
      </c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hidden="1" customHeight="1">
      <c r="B33" s="30"/>
      <c r="D33" s="50" t="s">
        <v>39</v>
      </c>
      <c r="E33" s="25" t="s">
        <v>40</v>
      </c>
      <c r="F33" s="86">
        <f>ROUND((SUM(BE83:BE92)),  2)</f>
        <v>26500</v>
      </c>
      <c r="I33" s="87">
        <v>0.21</v>
      </c>
      <c r="J33" s="86">
        <f>ROUND(((SUM(BE83:BE92))*I33),  2)</f>
        <v>5565</v>
      </c>
      <c r="L33" s="30"/>
    </row>
    <row r="34" spans="2:12" s="1" customFormat="1" ht="14.4" hidden="1" customHeight="1">
      <c r="B34" s="30"/>
      <c r="E34" s="25" t="s">
        <v>41</v>
      </c>
      <c r="F34" s="86">
        <f>ROUND((SUM(BF83:BF92)),  2)</f>
        <v>0</v>
      </c>
      <c r="I34" s="87">
        <v>0.15</v>
      </c>
      <c r="J34" s="86">
        <f>ROUND(((SUM(BF83:BF92))*I34),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6">
        <f>ROUND((SUM(BG83:BG92)),  2)</f>
        <v>0</v>
      </c>
      <c r="I35" s="87">
        <v>0.21</v>
      </c>
      <c r="J35" s="86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6">
        <f>ROUND((SUM(BH83:BH92)),  2)</f>
        <v>0</v>
      </c>
      <c r="I36" s="87">
        <v>0.15</v>
      </c>
      <c r="J36" s="86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6">
        <f>ROUND((SUM(BI83:BI92)),  2)</f>
        <v>0</v>
      </c>
      <c r="I37" s="87">
        <v>0</v>
      </c>
      <c r="J37" s="86">
        <f>0</f>
        <v>0</v>
      </c>
      <c r="L37" s="30"/>
    </row>
    <row r="38" spans="2:12" s="1" customFormat="1" ht="6.9" hidden="1" customHeight="1">
      <c r="B38" s="30"/>
      <c r="L38" s="30"/>
    </row>
    <row r="39" spans="2:12" s="1" customFormat="1" ht="25.5" hidden="1" customHeight="1">
      <c r="B39" s="30"/>
      <c r="C39" s="88"/>
      <c r="D39" s="89" t="s">
        <v>45</v>
      </c>
      <c r="E39" s="52"/>
      <c r="F39" s="52"/>
      <c r="G39" s="90" t="s">
        <v>46</v>
      </c>
      <c r="H39" s="91" t="s">
        <v>47</v>
      </c>
      <c r="I39" s="52"/>
      <c r="J39" s="92">
        <f>SUM(J30:J37)</f>
        <v>32065</v>
      </c>
      <c r="K39" s="93"/>
      <c r="L39" s="30"/>
    </row>
    <row r="40" spans="2:12" s="1" customFormat="1" ht="14.4" hidden="1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1" spans="2:12" hidden="1"/>
    <row r="42" spans="2:12" hidden="1"/>
    <row r="43" spans="2:12" hidden="1"/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86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10" t="str">
        <f>E7</f>
        <v>Obnova povrchů chodníků v ul Na Vypichu, Lahošť</v>
      </c>
      <c r="F48" s="211"/>
      <c r="G48" s="211"/>
      <c r="H48" s="211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6.5" customHeight="1">
      <c r="B50" s="30"/>
      <c r="E50" s="192" t="str">
        <f>E9</f>
        <v>1a - Vedlejší a ostatní náklady</v>
      </c>
      <c r="F50" s="212"/>
      <c r="G50" s="212"/>
      <c r="H50" s="212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 xml:space="preserve"> </v>
      </c>
      <c r="I52" s="25" t="s">
        <v>23</v>
      </c>
      <c r="J52" s="47">
        <f>IF(J12="","",J12)</f>
        <v>45170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24</v>
      </c>
      <c r="F54" s="23" t="str">
        <f>E15</f>
        <v>Obec Lahošť</v>
      </c>
      <c r="I54" s="25" t="s">
        <v>29</v>
      </c>
      <c r="J54" s="28" t="str">
        <f>E21</f>
        <v>Ing. Michal urbanský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TELKONT s.r.o.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4" t="s">
        <v>87</v>
      </c>
      <c r="D57" s="88"/>
      <c r="E57" s="88"/>
      <c r="F57" s="88"/>
      <c r="G57" s="88"/>
      <c r="H57" s="88"/>
      <c r="I57" s="88"/>
      <c r="J57" s="95" t="s">
        <v>88</v>
      </c>
      <c r="K57" s="88"/>
      <c r="L57" s="30"/>
    </row>
    <row r="58" spans="2:47" s="1" customFormat="1" ht="10.35" customHeight="1">
      <c r="B58" s="30"/>
      <c r="L58" s="30"/>
    </row>
    <row r="59" spans="2:47" s="1" customFormat="1" ht="22.8" customHeight="1">
      <c r="B59" s="30"/>
      <c r="C59" s="96" t="s">
        <v>67</v>
      </c>
      <c r="J59" s="61">
        <f>J83</f>
        <v>26500</v>
      </c>
      <c r="L59" s="30"/>
      <c r="AU59" s="15" t="s">
        <v>89</v>
      </c>
    </row>
    <row r="60" spans="2:47" s="8" customFormat="1" ht="24.9" customHeight="1">
      <c r="B60" s="97"/>
      <c r="D60" s="98" t="s">
        <v>255</v>
      </c>
      <c r="E60" s="99"/>
      <c r="F60" s="99"/>
      <c r="G60" s="99"/>
      <c r="H60" s="99"/>
      <c r="I60" s="99"/>
      <c r="J60" s="100">
        <f>J84</f>
        <v>26500</v>
      </c>
      <c r="L60" s="97"/>
    </row>
    <row r="61" spans="2:47" s="9" customFormat="1" ht="19.95" customHeight="1">
      <c r="B61" s="101"/>
      <c r="D61" s="102" t="s">
        <v>256</v>
      </c>
      <c r="E61" s="103"/>
      <c r="F61" s="103"/>
      <c r="G61" s="103"/>
      <c r="H61" s="103"/>
      <c r="I61" s="103"/>
      <c r="J61" s="104">
        <f>J85</f>
        <v>7500</v>
      </c>
      <c r="L61" s="101"/>
    </row>
    <row r="62" spans="2:47" s="9" customFormat="1" ht="19.95" customHeight="1">
      <c r="B62" s="101"/>
      <c r="D62" s="102" t="s">
        <v>257</v>
      </c>
      <c r="E62" s="103"/>
      <c r="F62" s="103"/>
      <c r="G62" s="103"/>
      <c r="H62" s="103"/>
      <c r="I62" s="103"/>
      <c r="J62" s="104">
        <f>J88</f>
        <v>10000</v>
      </c>
      <c r="L62" s="101"/>
    </row>
    <row r="63" spans="2:47" s="9" customFormat="1" ht="19.95" customHeight="1">
      <c r="B63" s="101"/>
      <c r="D63" s="102" t="s">
        <v>258</v>
      </c>
      <c r="E63" s="103"/>
      <c r="F63" s="103"/>
      <c r="G63" s="103"/>
      <c r="H63" s="103"/>
      <c r="I63" s="103"/>
      <c r="J63" s="104">
        <f>J91</f>
        <v>9000</v>
      </c>
      <c r="L63" s="101"/>
    </row>
    <row r="64" spans="2:47" s="1" customFormat="1" ht="21.9" customHeight="1">
      <c r="B64" s="30"/>
      <c r="L64" s="30"/>
    </row>
    <row r="65" spans="2:12" s="1" customFormat="1" ht="6.9" customHeight="1"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30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0"/>
    </row>
    <row r="70" spans="2:12" s="1" customFormat="1" ht="24.9" customHeight="1">
      <c r="B70" s="30"/>
      <c r="C70" s="19" t="s">
        <v>96</v>
      </c>
      <c r="L70" s="30"/>
    </row>
    <row r="71" spans="2:12" s="1" customFormat="1" ht="6.9" customHeight="1">
      <c r="B71" s="30"/>
      <c r="L71" s="30"/>
    </row>
    <row r="72" spans="2:12" s="1" customFormat="1" ht="12" customHeight="1">
      <c r="B72" s="30"/>
      <c r="C72" s="25" t="s">
        <v>16</v>
      </c>
      <c r="L72" s="30"/>
    </row>
    <row r="73" spans="2:12" s="1" customFormat="1" ht="16.5" customHeight="1">
      <c r="B73" s="30"/>
      <c r="E73" s="210" t="str">
        <f>E7</f>
        <v>Obnova povrchů chodníků v ul Na Vypichu, Lahošť</v>
      </c>
      <c r="F73" s="211"/>
      <c r="G73" s="211"/>
      <c r="H73" s="211"/>
      <c r="L73" s="30"/>
    </row>
    <row r="74" spans="2:12" s="1" customFormat="1" ht="12" customHeight="1">
      <c r="B74" s="30"/>
      <c r="C74" s="25" t="s">
        <v>84</v>
      </c>
      <c r="L74" s="30"/>
    </row>
    <row r="75" spans="2:12" s="1" customFormat="1" ht="16.5" customHeight="1">
      <c r="B75" s="30"/>
      <c r="E75" s="192" t="str">
        <f>E9</f>
        <v>1a - Vedlejší a ostatní náklady</v>
      </c>
      <c r="F75" s="212"/>
      <c r="G75" s="212"/>
      <c r="H75" s="212"/>
      <c r="L75" s="30"/>
    </row>
    <row r="76" spans="2:12" s="1" customFormat="1" ht="6.9" customHeight="1">
      <c r="B76" s="30"/>
      <c r="L76" s="30"/>
    </row>
    <row r="77" spans="2:12" s="1" customFormat="1" ht="12" customHeight="1">
      <c r="B77" s="30"/>
      <c r="C77" s="25" t="s">
        <v>21</v>
      </c>
      <c r="F77" s="23" t="str">
        <f>F12</f>
        <v xml:space="preserve"> </v>
      </c>
      <c r="I77" s="25" t="s">
        <v>23</v>
      </c>
      <c r="J77" s="47">
        <f>IF(J12="","",J12)</f>
        <v>45170</v>
      </c>
      <c r="L77" s="30"/>
    </row>
    <row r="78" spans="2:12" s="1" customFormat="1" ht="6.9" customHeight="1">
      <c r="B78" s="30"/>
      <c r="L78" s="30"/>
    </row>
    <row r="79" spans="2:12" s="1" customFormat="1" ht="15.15" customHeight="1">
      <c r="B79" s="30"/>
      <c r="C79" s="25" t="s">
        <v>24</v>
      </c>
      <c r="F79" s="23" t="str">
        <f>E15</f>
        <v>Obec Lahošť</v>
      </c>
      <c r="I79" s="25" t="s">
        <v>29</v>
      </c>
      <c r="J79" s="28" t="str">
        <f>E21</f>
        <v>Ing. Michal urbanský</v>
      </c>
      <c r="L79" s="30"/>
    </row>
    <row r="80" spans="2:12" s="1" customFormat="1" ht="15.15" customHeight="1">
      <c r="B80" s="30"/>
      <c r="C80" s="25" t="s">
        <v>28</v>
      </c>
      <c r="F80" s="23" t="str">
        <f>IF(E18="","",E18)</f>
        <v>TELKONT s.r.o.</v>
      </c>
      <c r="I80" s="25" t="s">
        <v>32</v>
      </c>
      <c r="J80" s="28" t="str">
        <f>E24</f>
        <v xml:space="preserve"> </v>
      </c>
      <c r="L80" s="30"/>
    </row>
    <row r="81" spans="2:65" s="1" customFormat="1" ht="10.35" customHeight="1">
      <c r="B81" s="30"/>
      <c r="L81" s="30"/>
    </row>
    <row r="82" spans="2:65" s="10" customFormat="1" ht="29.25" customHeight="1">
      <c r="B82" s="105"/>
      <c r="C82" s="106" t="s">
        <v>97</v>
      </c>
      <c r="D82" s="107" t="s">
        <v>54</v>
      </c>
      <c r="E82" s="107" t="s">
        <v>50</v>
      </c>
      <c r="F82" s="107" t="s">
        <v>51</v>
      </c>
      <c r="G82" s="107" t="s">
        <v>98</v>
      </c>
      <c r="H82" s="107" t="s">
        <v>99</v>
      </c>
      <c r="I82" s="107" t="s">
        <v>100</v>
      </c>
      <c r="J82" s="107" t="s">
        <v>88</v>
      </c>
      <c r="K82" s="108" t="s">
        <v>101</v>
      </c>
      <c r="L82" s="105"/>
      <c r="M82" s="54" t="s">
        <v>19</v>
      </c>
      <c r="N82" s="55" t="s">
        <v>39</v>
      </c>
      <c r="O82" s="55" t="s">
        <v>102</v>
      </c>
      <c r="P82" s="55" t="s">
        <v>103</v>
      </c>
      <c r="Q82" s="55" t="s">
        <v>104</v>
      </c>
      <c r="R82" s="55" t="s">
        <v>105</v>
      </c>
      <c r="S82" s="55" t="s">
        <v>106</v>
      </c>
      <c r="T82" s="56" t="s">
        <v>107</v>
      </c>
    </row>
    <row r="83" spans="2:65" s="1" customFormat="1" ht="22.8" customHeight="1">
      <c r="B83" s="30"/>
      <c r="C83" s="59" t="s">
        <v>108</v>
      </c>
      <c r="J83" s="109">
        <f>BK83</f>
        <v>26500</v>
      </c>
      <c r="L83" s="30"/>
      <c r="M83" s="57"/>
      <c r="N83" s="48"/>
      <c r="O83" s="48"/>
      <c r="P83" s="110">
        <f>P84</f>
        <v>0</v>
      </c>
      <c r="Q83" s="48"/>
      <c r="R83" s="110">
        <f>R84</f>
        <v>0</v>
      </c>
      <c r="S83" s="48"/>
      <c r="T83" s="111">
        <f>T84</f>
        <v>0</v>
      </c>
      <c r="AT83" s="15" t="s">
        <v>68</v>
      </c>
      <c r="AU83" s="15" t="s">
        <v>89</v>
      </c>
      <c r="BK83" s="112">
        <f>BK84</f>
        <v>26500</v>
      </c>
    </row>
    <row r="84" spans="2:65" s="11" customFormat="1" ht="25.95" customHeight="1">
      <c r="B84" s="113"/>
      <c r="D84" s="114" t="s">
        <v>68</v>
      </c>
      <c r="E84" s="115" t="s">
        <v>259</v>
      </c>
      <c r="F84" s="115" t="s">
        <v>260</v>
      </c>
      <c r="I84" s="116"/>
      <c r="J84" s="117">
        <f>BK84</f>
        <v>26500</v>
      </c>
      <c r="L84" s="113"/>
      <c r="M84" s="118"/>
      <c r="P84" s="119">
        <f>P85+P88+P91</f>
        <v>0</v>
      </c>
      <c r="R84" s="119">
        <f>R85+R88+R91</f>
        <v>0</v>
      </c>
      <c r="T84" s="120">
        <f>T85+T88+T91</f>
        <v>0</v>
      </c>
      <c r="AR84" s="114" t="s">
        <v>142</v>
      </c>
      <c r="AT84" s="121" t="s">
        <v>68</v>
      </c>
      <c r="AU84" s="121" t="s">
        <v>69</v>
      </c>
      <c r="AY84" s="114" t="s">
        <v>111</v>
      </c>
      <c r="BK84" s="122">
        <f>BK85+BK88+BK91</f>
        <v>26500</v>
      </c>
    </row>
    <row r="85" spans="2:65" s="11" customFormat="1" ht="22.8" customHeight="1">
      <c r="B85" s="113"/>
      <c r="D85" s="114" t="s">
        <v>68</v>
      </c>
      <c r="E85" s="123" t="s">
        <v>261</v>
      </c>
      <c r="F85" s="123" t="s">
        <v>262</v>
      </c>
      <c r="I85" s="116"/>
      <c r="J85" s="124">
        <f>BK85</f>
        <v>7500</v>
      </c>
      <c r="L85" s="113"/>
      <c r="M85" s="118"/>
      <c r="P85" s="119">
        <f>SUM(P86:P87)</f>
        <v>0</v>
      </c>
      <c r="R85" s="119">
        <f>SUM(R86:R87)</f>
        <v>0</v>
      </c>
      <c r="T85" s="120">
        <f>SUM(T86:T87)</f>
        <v>0</v>
      </c>
      <c r="AR85" s="114" t="s">
        <v>142</v>
      </c>
      <c r="AT85" s="121" t="s">
        <v>68</v>
      </c>
      <c r="AU85" s="121" t="s">
        <v>74</v>
      </c>
      <c r="AY85" s="114" t="s">
        <v>111</v>
      </c>
      <c r="BK85" s="122">
        <f>SUM(BK86:BK87)</f>
        <v>7500</v>
      </c>
    </row>
    <row r="86" spans="2:65" s="1" customFormat="1" ht="16.5" customHeight="1">
      <c r="B86" s="30"/>
      <c r="C86" s="125" t="s">
        <v>74</v>
      </c>
      <c r="D86" s="125" t="s">
        <v>113</v>
      </c>
      <c r="E86" s="126" t="s">
        <v>263</v>
      </c>
      <c r="F86" s="127" t="s">
        <v>264</v>
      </c>
      <c r="G86" s="128" t="s">
        <v>265</v>
      </c>
      <c r="H86" s="129">
        <v>1</v>
      </c>
      <c r="I86" s="130">
        <v>5000</v>
      </c>
      <c r="J86" s="131">
        <f>ROUND(I86*H86,2)</f>
        <v>5000</v>
      </c>
      <c r="K86" s="127" t="s">
        <v>19</v>
      </c>
      <c r="L86" s="30"/>
      <c r="M86" s="132" t="s">
        <v>19</v>
      </c>
      <c r="N86" s="133" t="s">
        <v>40</v>
      </c>
      <c r="P86" s="134">
        <f>O86*H86</f>
        <v>0</v>
      </c>
      <c r="Q86" s="134">
        <v>0</v>
      </c>
      <c r="R86" s="134">
        <f>Q86*H86</f>
        <v>0</v>
      </c>
      <c r="S86" s="134">
        <v>0</v>
      </c>
      <c r="T86" s="135">
        <f>S86*H86</f>
        <v>0</v>
      </c>
      <c r="AR86" s="136" t="s">
        <v>266</v>
      </c>
      <c r="AT86" s="136" t="s">
        <v>113</v>
      </c>
      <c r="AU86" s="136" t="s">
        <v>78</v>
      </c>
      <c r="AY86" s="15" t="s">
        <v>111</v>
      </c>
      <c r="BE86" s="137">
        <f>IF(N86="základní",J86,0)</f>
        <v>5000</v>
      </c>
      <c r="BF86" s="137">
        <f>IF(N86="snížená",J86,0)</f>
        <v>0</v>
      </c>
      <c r="BG86" s="137">
        <f>IF(N86="zákl. přenesená",J86,0)</f>
        <v>0</v>
      </c>
      <c r="BH86" s="137">
        <f>IF(N86="sníž. přenesená",J86,0)</f>
        <v>0</v>
      </c>
      <c r="BI86" s="137">
        <f>IF(N86="nulová",J86,0)</f>
        <v>0</v>
      </c>
      <c r="BJ86" s="15" t="s">
        <v>74</v>
      </c>
      <c r="BK86" s="137">
        <f>ROUND(I86*H86,2)</f>
        <v>5000</v>
      </c>
      <c r="BL86" s="15" t="s">
        <v>266</v>
      </c>
      <c r="BM86" s="136" t="s">
        <v>267</v>
      </c>
    </row>
    <row r="87" spans="2:65" s="1" customFormat="1" ht="16.5" customHeight="1">
      <c r="B87" s="30"/>
      <c r="C87" s="125" t="s">
        <v>78</v>
      </c>
      <c r="D87" s="125" t="s">
        <v>113</v>
      </c>
      <c r="E87" s="126" t="s">
        <v>268</v>
      </c>
      <c r="F87" s="127" t="s">
        <v>269</v>
      </c>
      <c r="G87" s="128" t="s">
        <v>265</v>
      </c>
      <c r="H87" s="129">
        <v>1</v>
      </c>
      <c r="I87" s="130">
        <v>2500</v>
      </c>
      <c r="J87" s="131">
        <f>ROUND(I87*H87,2)</f>
        <v>2500</v>
      </c>
      <c r="K87" s="127" t="s">
        <v>19</v>
      </c>
      <c r="L87" s="30"/>
      <c r="M87" s="132" t="s">
        <v>19</v>
      </c>
      <c r="N87" s="133" t="s">
        <v>40</v>
      </c>
      <c r="P87" s="134">
        <f>O87*H87</f>
        <v>0</v>
      </c>
      <c r="Q87" s="134">
        <v>0</v>
      </c>
      <c r="R87" s="134">
        <f>Q87*H87</f>
        <v>0</v>
      </c>
      <c r="S87" s="134">
        <v>0</v>
      </c>
      <c r="T87" s="135">
        <f>S87*H87</f>
        <v>0</v>
      </c>
      <c r="AR87" s="136" t="s">
        <v>266</v>
      </c>
      <c r="AT87" s="136" t="s">
        <v>113</v>
      </c>
      <c r="AU87" s="136" t="s">
        <v>78</v>
      </c>
      <c r="AY87" s="15" t="s">
        <v>111</v>
      </c>
      <c r="BE87" s="137">
        <f>IF(N87="základní",J87,0)</f>
        <v>2500</v>
      </c>
      <c r="BF87" s="137">
        <f>IF(N87="snížená",J87,0)</f>
        <v>0</v>
      </c>
      <c r="BG87" s="137">
        <f>IF(N87="zákl. přenesená",J87,0)</f>
        <v>0</v>
      </c>
      <c r="BH87" s="137">
        <f>IF(N87="sníž. přenesená",J87,0)</f>
        <v>0</v>
      </c>
      <c r="BI87" s="137">
        <f>IF(N87="nulová",J87,0)</f>
        <v>0</v>
      </c>
      <c r="BJ87" s="15" t="s">
        <v>74</v>
      </c>
      <c r="BK87" s="137">
        <f>ROUND(I87*H87,2)</f>
        <v>2500</v>
      </c>
      <c r="BL87" s="15" t="s">
        <v>266</v>
      </c>
      <c r="BM87" s="136" t="s">
        <v>270</v>
      </c>
    </row>
    <row r="88" spans="2:65" s="11" customFormat="1" ht="22.8" customHeight="1">
      <c r="B88" s="113"/>
      <c r="D88" s="114" t="s">
        <v>68</v>
      </c>
      <c r="E88" s="123" t="s">
        <v>271</v>
      </c>
      <c r="F88" s="123" t="s">
        <v>272</v>
      </c>
      <c r="I88" s="116"/>
      <c r="J88" s="124">
        <f>BK88</f>
        <v>10000</v>
      </c>
      <c r="L88" s="113"/>
      <c r="M88" s="118"/>
      <c r="P88" s="119">
        <f>SUM(P89:P90)</f>
        <v>0</v>
      </c>
      <c r="R88" s="119">
        <f>SUM(R89:R90)</f>
        <v>0</v>
      </c>
      <c r="T88" s="120">
        <f>SUM(T89:T90)</f>
        <v>0</v>
      </c>
      <c r="AR88" s="114" t="s">
        <v>142</v>
      </c>
      <c r="AT88" s="121" t="s">
        <v>68</v>
      </c>
      <c r="AU88" s="121" t="s">
        <v>74</v>
      </c>
      <c r="AY88" s="114" t="s">
        <v>111</v>
      </c>
      <c r="BK88" s="122">
        <f>SUM(BK89:BK90)</f>
        <v>10000</v>
      </c>
    </row>
    <row r="89" spans="2:65" s="1" customFormat="1" ht="16.5" customHeight="1">
      <c r="B89" s="30"/>
      <c r="C89" s="125" t="s">
        <v>130</v>
      </c>
      <c r="D89" s="125" t="s">
        <v>113</v>
      </c>
      <c r="E89" s="126" t="s">
        <v>273</v>
      </c>
      <c r="F89" s="127" t="s">
        <v>272</v>
      </c>
      <c r="G89" s="128" t="s">
        <v>265</v>
      </c>
      <c r="H89" s="129">
        <v>1</v>
      </c>
      <c r="I89" s="130">
        <v>2000</v>
      </c>
      <c r="J89" s="131">
        <f>ROUND(I89*H89,2)</f>
        <v>2000</v>
      </c>
      <c r="K89" s="127" t="s">
        <v>19</v>
      </c>
      <c r="L89" s="30"/>
      <c r="M89" s="132" t="s">
        <v>19</v>
      </c>
      <c r="N89" s="133" t="s">
        <v>40</v>
      </c>
      <c r="P89" s="134">
        <f>O89*H89</f>
        <v>0</v>
      </c>
      <c r="Q89" s="134">
        <v>0</v>
      </c>
      <c r="R89" s="134">
        <f>Q89*H89</f>
        <v>0</v>
      </c>
      <c r="S89" s="134">
        <v>0</v>
      </c>
      <c r="T89" s="135">
        <f>S89*H89</f>
        <v>0</v>
      </c>
      <c r="AR89" s="136" t="s">
        <v>266</v>
      </c>
      <c r="AT89" s="136" t="s">
        <v>113</v>
      </c>
      <c r="AU89" s="136" t="s">
        <v>78</v>
      </c>
      <c r="AY89" s="15" t="s">
        <v>111</v>
      </c>
      <c r="BE89" s="137">
        <f>IF(N89="základní",J89,0)</f>
        <v>2000</v>
      </c>
      <c r="BF89" s="137">
        <f>IF(N89="snížená",J89,0)</f>
        <v>0</v>
      </c>
      <c r="BG89" s="137">
        <f>IF(N89="zákl. přenesená",J89,0)</f>
        <v>0</v>
      </c>
      <c r="BH89" s="137">
        <f>IF(N89="sníž. přenesená",J89,0)</f>
        <v>0</v>
      </c>
      <c r="BI89" s="137">
        <f>IF(N89="nulová",J89,0)</f>
        <v>0</v>
      </c>
      <c r="BJ89" s="15" t="s">
        <v>74</v>
      </c>
      <c r="BK89" s="137">
        <f>ROUND(I89*H89,2)</f>
        <v>2000</v>
      </c>
      <c r="BL89" s="15" t="s">
        <v>266</v>
      </c>
      <c r="BM89" s="136" t="s">
        <v>274</v>
      </c>
    </row>
    <row r="90" spans="2:65" s="1" customFormat="1" ht="16.5" customHeight="1">
      <c r="B90" s="30"/>
      <c r="C90" s="125" t="s">
        <v>118</v>
      </c>
      <c r="D90" s="125" t="s">
        <v>113</v>
      </c>
      <c r="E90" s="126" t="s">
        <v>275</v>
      </c>
      <c r="F90" s="127" t="s">
        <v>276</v>
      </c>
      <c r="G90" s="128" t="s">
        <v>265</v>
      </c>
      <c r="H90" s="129">
        <v>1</v>
      </c>
      <c r="I90" s="130">
        <v>8000</v>
      </c>
      <c r="J90" s="131">
        <f>ROUND(I90*H90,2)</f>
        <v>8000</v>
      </c>
      <c r="K90" s="127" t="s">
        <v>19</v>
      </c>
      <c r="L90" s="30"/>
      <c r="M90" s="132" t="s">
        <v>19</v>
      </c>
      <c r="N90" s="133" t="s">
        <v>40</v>
      </c>
      <c r="P90" s="134">
        <f>O90*H90</f>
        <v>0</v>
      </c>
      <c r="Q90" s="134">
        <v>0</v>
      </c>
      <c r="R90" s="134">
        <f>Q90*H90</f>
        <v>0</v>
      </c>
      <c r="S90" s="134">
        <v>0</v>
      </c>
      <c r="T90" s="135">
        <f>S90*H90</f>
        <v>0</v>
      </c>
      <c r="AR90" s="136" t="s">
        <v>266</v>
      </c>
      <c r="AT90" s="136" t="s">
        <v>113</v>
      </c>
      <c r="AU90" s="136" t="s">
        <v>78</v>
      </c>
      <c r="AY90" s="15" t="s">
        <v>111</v>
      </c>
      <c r="BE90" s="137">
        <f>IF(N90="základní",J90,0)</f>
        <v>8000</v>
      </c>
      <c r="BF90" s="137">
        <f>IF(N90="snížená",J90,0)</f>
        <v>0</v>
      </c>
      <c r="BG90" s="137">
        <f>IF(N90="zákl. přenesená",J90,0)</f>
        <v>0</v>
      </c>
      <c r="BH90" s="137">
        <f>IF(N90="sníž. přenesená",J90,0)</f>
        <v>0</v>
      </c>
      <c r="BI90" s="137">
        <f>IF(N90="nulová",J90,0)</f>
        <v>0</v>
      </c>
      <c r="BJ90" s="15" t="s">
        <v>74</v>
      </c>
      <c r="BK90" s="137">
        <f>ROUND(I90*H90,2)</f>
        <v>8000</v>
      </c>
      <c r="BL90" s="15" t="s">
        <v>266</v>
      </c>
      <c r="BM90" s="136" t="s">
        <v>277</v>
      </c>
    </row>
    <row r="91" spans="2:65" s="11" customFormat="1" ht="22.8" customHeight="1">
      <c r="B91" s="113"/>
      <c r="D91" s="114" t="s">
        <v>68</v>
      </c>
      <c r="E91" s="123" t="s">
        <v>278</v>
      </c>
      <c r="F91" s="123" t="s">
        <v>279</v>
      </c>
      <c r="I91" s="116"/>
      <c r="J91" s="124">
        <f>BK91</f>
        <v>9000</v>
      </c>
      <c r="L91" s="113"/>
      <c r="M91" s="118"/>
      <c r="P91" s="119">
        <f>P92</f>
        <v>0</v>
      </c>
      <c r="R91" s="119">
        <f>R92</f>
        <v>0</v>
      </c>
      <c r="T91" s="120">
        <f>T92</f>
        <v>0</v>
      </c>
      <c r="AR91" s="114" t="s">
        <v>142</v>
      </c>
      <c r="AT91" s="121" t="s">
        <v>68</v>
      </c>
      <c r="AU91" s="121" t="s">
        <v>74</v>
      </c>
      <c r="AY91" s="114" t="s">
        <v>111</v>
      </c>
      <c r="BK91" s="122">
        <f>BK92</f>
        <v>9000</v>
      </c>
    </row>
    <row r="92" spans="2:65" s="1" customFormat="1" ht="16.5" customHeight="1">
      <c r="B92" s="30"/>
      <c r="C92" s="125" t="s">
        <v>142</v>
      </c>
      <c r="D92" s="125" t="s">
        <v>113</v>
      </c>
      <c r="E92" s="126" t="s">
        <v>280</v>
      </c>
      <c r="F92" s="127" t="s">
        <v>281</v>
      </c>
      <c r="G92" s="128" t="s">
        <v>282</v>
      </c>
      <c r="H92" s="129">
        <v>1</v>
      </c>
      <c r="I92" s="130">
        <v>9000</v>
      </c>
      <c r="J92" s="131">
        <f>ROUND(I92*H92,2)</f>
        <v>9000</v>
      </c>
      <c r="K92" s="127" t="s">
        <v>19</v>
      </c>
      <c r="L92" s="30"/>
      <c r="M92" s="169" t="s">
        <v>19</v>
      </c>
      <c r="N92" s="170" t="s">
        <v>40</v>
      </c>
      <c r="O92" s="167"/>
      <c r="P92" s="171">
        <f>O92*H92</f>
        <v>0</v>
      </c>
      <c r="Q92" s="171">
        <v>0</v>
      </c>
      <c r="R92" s="171">
        <f>Q92*H92</f>
        <v>0</v>
      </c>
      <c r="S92" s="171">
        <v>0</v>
      </c>
      <c r="T92" s="172">
        <f>S92*H92</f>
        <v>0</v>
      </c>
      <c r="AR92" s="136" t="s">
        <v>266</v>
      </c>
      <c r="AT92" s="136" t="s">
        <v>113</v>
      </c>
      <c r="AU92" s="136" t="s">
        <v>78</v>
      </c>
      <c r="AY92" s="15" t="s">
        <v>111</v>
      </c>
      <c r="BE92" s="137">
        <f>IF(N92="základní",J92,0)</f>
        <v>9000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15" t="s">
        <v>74</v>
      </c>
      <c r="BK92" s="137">
        <f>ROUND(I92*H92,2)</f>
        <v>9000</v>
      </c>
      <c r="BL92" s="15" t="s">
        <v>266</v>
      </c>
      <c r="BM92" s="136" t="s">
        <v>283</v>
      </c>
    </row>
    <row r="93" spans="2:65" s="1" customFormat="1" ht="6.9" customHeight="1"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30"/>
    </row>
  </sheetData>
  <sheetProtection password="CC35" sheet="1" objects="1" scenarios="1" formatColumns="0" formatRows="0" autoFilter="0"/>
  <autoFilter ref="C82:K92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Obnova povrchu chodníků</vt:lpstr>
      <vt:lpstr>1a - Vedlejší a ostatní n...</vt:lpstr>
      <vt:lpstr>'1 - Obnova povrchu chodníků'!Názvy_tisku</vt:lpstr>
      <vt:lpstr>'1a - Vedlejší a ostatní n...'!Názvy_tisku</vt:lpstr>
      <vt:lpstr>'Rekapitulace stavby'!Názvy_tisku</vt:lpstr>
      <vt:lpstr>'1 - Obnova povrchu chodníků'!Oblast_tisku</vt:lpstr>
      <vt:lpstr>'1a - Vedlejší a ostatní 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Jarka</cp:lastModifiedBy>
  <cp:lastPrinted>2023-09-01T08:24:42Z</cp:lastPrinted>
  <dcterms:created xsi:type="dcterms:W3CDTF">2023-09-01T08:22:47Z</dcterms:created>
  <dcterms:modified xsi:type="dcterms:W3CDTF">2023-09-01T08:24:48Z</dcterms:modified>
</cp:coreProperties>
</file>